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1835" activeTab="0"/>
  </bookViews>
  <sheets>
    <sheet name="Disclaimer" sheetId="2" r:id="rId1"/>
    <sheet name="Administrators' Guidance Notes" sheetId="5" r:id="rId2"/>
    <sheet name="Monthly Paid" sheetId="1" r:id="rId3"/>
    <sheet name="Fortnightly Paid" sheetId="4" r:id="rId4"/>
    <sheet name="Weekly Paid" sheetId="3" r:id="rId5"/>
    <sheet name="Version Control" sheetId="6" r:id="rId6"/>
  </sheets>
  <definedNames>
    <definedName name="_xlnm.Print_Area" localSheetId="1">'Administrators'' Guidance Notes'!$A$1:$U$21</definedName>
    <definedName name="_xlnm.Print_Area" localSheetId="3">'Fortnightly Paid'!$A$1:$R$258</definedName>
    <definedName name="_xlnm.Print_Area" localSheetId="2">'Monthly Paid'!$A$1:$R$175</definedName>
    <definedName name="_xlnm.Print_Area" localSheetId="4">'Weekly Paid'!$A$1:$R$418</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comments3.xml><?xml version="1.0" encoding="utf-8"?>
<comments xmlns="http://schemas.openxmlformats.org/spreadsheetml/2006/main">
  <authors>
    <author>Author</author>
  </authors>
  <commentList>
    <comment ref="M120" authorId="0">
      <text>
        <r>
          <rPr>
            <sz val="9"/>
            <rFont val="Tahoma"/>
            <family val="2"/>
          </rPr>
          <t xml:space="preserve">CPI does not apply to benefits earned in 2017 until the issue of the CPI circular in early 2019.
</t>
        </r>
      </text>
    </comment>
  </commentList>
</comments>
</file>

<file path=xl/comments4.xml><?xml version="1.0" encoding="utf-8"?>
<comments xmlns="http://schemas.openxmlformats.org/spreadsheetml/2006/main">
  <authors>
    <author>Author</author>
  </authors>
  <commentList>
    <comment ref="M189" authorId="0">
      <text>
        <r>
          <rPr>
            <sz val="9"/>
            <rFont val="Tahoma"/>
            <family val="2"/>
          </rPr>
          <t xml:space="preserve">CPI does not apply to benefits earned in 2017 until the issue of the CPI circular in early 2019.
</t>
        </r>
      </text>
    </comment>
  </commentList>
</comments>
</file>

<file path=xl/comments5.xml><?xml version="1.0" encoding="utf-8"?>
<comments xmlns="http://schemas.openxmlformats.org/spreadsheetml/2006/main">
  <authors>
    <author>Author</author>
  </authors>
  <commentList>
    <comment ref="M320" authorId="0">
      <text>
        <r>
          <rPr>
            <sz val="9"/>
            <rFont val="Tahoma"/>
            <family val="2"/>
          </rPr>
          <t xml:space="preserve">CPI does not apply to benefits earned in 2017 until the issue of the CPI circular in early 2019.
</t>
        </r>
      </text>
    </comment>
  </commentList>
</comments>
</file>

<file path=xl/sharedStrings.xml><?xml version="1.0" encoding="utf-8"?>
<sst xmlns="http://schemas.openxmlformats.org/spreadsheetml/2006/main" count="643" uniqueCount="121">
  <si>
    <t xml:space="preserve">Single Public Service Pension Scheme </t>
  </si>
  <si>
    <t xml:space="preserve">Inputs by Administrators </t>
  </si>
  <si>
    <t>Scheme Contributions Payable</t>
  </si>
  <si>
    <t>Referable Amounts</t>
  </si>
  <si>
    <t>Pay Period</t>
  </si>
  <si>
    <t>Member Contribution 1 (3.0%)</t>
  </si>
  <si>
    <t>Member Contribution 2 (3.5%)</t>
  </si>
  <si>
    <t>Total Member Contributions</t>
  </si>
  <si>
    <t>Total Pension Referable Amounts</t>
  </si>
  <si>
    <t>Lump Sum Referable Amount</t>
  </si>
  <si>
    <t>Referable Amounts (lower pension accrual rate)</t>
  </si>
  <si>
    <t>Referable Amounts (higher pension accrual rate)</t>
  </si>
  <si>
    <t>2013 assumptions</t>
  </si>
  <si>
    <t>Weekly CSP rate</t>
  </si>
  <si>
    <t>Referable amounts threshold</t>
  </si>
  <si>
    <t>Year ending 31/12/2014</t>
  </si>
  <si>
    <t>Year ending 31/12/2015</t>
  </si>
  <si>
    <t>Year ending 31/12/2016</t>
  </si>
  <si>
    <t>% CPI 
Increase</t>
  </si>
  <si>
    <t>2014 assumptions</t>
  </si>
  <si>
    <t>Validation</t>
  </si>
  <si>
    <t>Validation steps for Pensions Referable 
Amount Thresholds 
(can be disregard if no errors)</t>
  </si>
  <si>
    <t>2015 assumptions</t>
  </si>
  <si>
    <t>2016 assumptions</t>
  </si>
  <si>
    <t>Contributions</t>
  </si>
  <si>
    <t>Member contributions</t>
  </si>
  <si>
    <t>Annual Pension</t>
  </si>
  <si>
    <t>Once off Lump Sum</t>
  </si>
  <si>
    <t>Referable amounts threshold (Apr - Dec)</t>
  </si>
  <si>
    <t>All years prior
 to 2017</t>
  </si>
  <si>
    <t>Total to 
date of leaving</t>
  </si>
  <si>
    <t>FTE
Work Pattern</t>
  </si>
  <si>
    <t>N/A</t>
  </si>
  <si>
    <t xml:space="preserve">Referable amounts threshold </t>
  </si>
  <si>
    <t>Jan &amp; Feb 2017</t>
  </si>
  <si>
    <t>From April 2017</t>
  </si>
  <si>
    <t>Weekly CSP rate (1 Jan - 09 Mar)</t>
  </si>
  <si>
    <t>Weekly CSP rate (from 10 Mar)</t>
  </si>
  <si>
    <t>Monthly offset (2xCSP) (Mar pro-rata)</t>
  </si>
  <si>
    <t>Referable amounts threshold (Mar pro-rata)</t>
  </si>
  <si>
    <t>Fortnightly offset (2xCSP)</t>
  </si>
  <si>
    <t>Weekly offset (2xCSP)</t>
  </si>
  <si>
    <t>Please read the Disclaimer below</t>
  </si>
  <si>
    <t>Administrators' Contribution and Referable Amounts Calculation Tool</t>
  </si>
  <si>
    <t>Administrators' Guidance Notes</t>
  </si>
  <si>
    <r>
      <rPr>
        <b/>
        <sz val="11"/>
        <color rgb="FF0070C0"/>
        <rFont val="Verdana"/>
        <family val="2"/>
      </rPr>
      <t xml:space="preserve">
</t>
    </r>
    <r>
      <rPr>
        <b/>
        <sz val="11"/>
        <color rgb="FF0070C0"/>
        <rFont val="Verdana"/>
        <family val="2"/>
      </rPr>
      <t xml:space="preserve">
</t>
    </r>
  </si>
  <si>
    <t>Member Contribution 1 
(3.0%)</t>
  </si>
  <si>
    <t>Member Contribution 2 
(3.5%)</t>
  </si>
  <si>
    <r>
      <t xml:space="preserve">Administrators' Contribution and Referable Amounts Calculation Tool </t>
    </r>
    <r>
      <rPr>
        <b/>
        <i/>
        <sz val="16"/>
        <color theme="1"/>
        <rFont val="Verdana"/>
        <family val="2"/>
      </rPr>
      <t>(for Standard Grades)</t>
    </r>
  </si>
  <si>
    <r>
      <rPr>
        <b/>
        <sz val="11"/>
        <color rgb="FF0070C0"/>
        <rFont val="Verdana"/>
        <family val="2"/>
      </rPr>
      <t xml:space="preserve">Where are the Member Benefits </t>
    </r>
    <r>
      <rPr>
        <b/>
        <i/>
        <sz val="11"/>
        <color rgb="FF0070C0"/>
        <rFont val="Verdana"/>
        <family val="2"/>
      </rPr>
      <t xml:space="preserve">("Referable Amounts") </t>
    </r>
    <r>
      <rPr>
        <b/>
        <sz val="11"/>
        <color rgb="FF0070C0"/>
        <rFont val="Verdana"/>
        <family val="2"/>
      </rPr>
      <t xml:space="preserve">for each pay period displayed? 
</t>
    </r>
    <r>
      <rPr>
        <sz val="11"/>
        <color theme="1"/>
        <rFont val="Verdana"/>
        <family val="2"/>
      </rPr>
      <t xml:space="preserve">These are displayed in GREEN cells (Columns N &amp; O)
•  </t>
    </r>
    <r>
      <rPr>
        <b/>
        <sz val="11"/>
        <color theme="1"/>
        <rFont val="Verdana"/>
        <family val="2"/>
      </rPr>
      <t xml:space="preserve">Total Pension Referable Amounts (Column N): </t>
    </r>
    <r>
      <rPr>
        <sz val="11"/>
        <color theme="1"/>
        <rFont val="Verdana"/>
        <family val="2"/>
      </rPr>
      <t xml:space="preserve"> Having regard to the calculation elements above and below the 3.74 CSP threshold for each pay period
•  </t>
    </r>
    <r>
      <rPr>
        <b/>
        <sz val="11"/>
        <color theme="1"/>
        <rFont val="Verdana"/>
        <family val="2"/>
      </rPr>
      <t xml:space="preserve">Total Lump Sum Referable Amounts (Column O):  </t>
    </r>
    <r>
      <rPr>
        <sz val="11"/>
        <color theme="1"/>
        <rFont val="Verdana"/>
        <family val="2"/>
      </rPr>
      <t xml:space="preserve">Calculated as 3.50% of total actual pensionable remuneration for each pay period
</t>
    </r>
    <r>
      <rPr>
        <sz val="11"/>
        <color theme="1"/>
        <rFont val="Verdana"/>
        <family val="2"/>
      </rPr>
      <t xml:space="preserve">
</t>
    </r>
  </si>
  <si>
    <r>
      <t xml:space="preserve">2017 assumptions
</t>
    </r>
    <r>
      <rPr>
        <b/>
        <i/>
        <sz val="10"/>
        <color theme="1"/>
        <rFont val="Verdana"/>
        <family val="2"/>
      </rPr>
      <t>(include change to Contributory State 
Pension rate from 10/03/2017)</t>
    </r>
  </si>
  <si>
    <t xml:space="preserve">From 10 March 2017 </t>
  </si>
  <si>
    <t>From 10 March 2017</t>
  </si>
  <si>
    <t>1 Jan - 9 March 2017</t>
  </si>
  <si>
    <t>TOTALS</t>
  </si>
  <si>
    <r>
      <t>Weekly-</t>
    </r>
    <r>
      <rPr>
        <sz val="16"/>
        <color theme="8" tint="-0.24997000396251678"/>
        <rFont val="Verdana"/>
        <family val="2"/>
      </rPr>
      <t>Paid Members</t>
    </r>
  </si>
  <si>
    <r>
      <t>Fortnightly-</t>
    </r>
    <r>
      <rPr>
        <sz val="16"/>
        <color theme="8" tint="-0.24997000396251678"/>
        <rFont val="Verdana"/>
        <family val="2"/>
      </rPr>
      <t>Paid Members</t>
    </r>
  </si>
  <si>
    <r>
      <t>Monthly-</t>
    </r>
    <r>
      <rPr>
        <sz val="16"/>
        <color theme="8" tint="-0.24997000396251678"/>
        <rFont val="Verdana"/>
        <family val="2"/>
      </rPr>
      <t>Paid Members</t>
    </r>
  </si>
  <si>
    <r>
      <t xml:space="preserve">By continuing to use this Calculation Tool, you are deemed to have </t>
    </r>
    <r>
      <rPr>
        <b/>
        <u val="single"/>
        <sz val="10"/>
        <color theme="1"/>
        <rFont val="Verdana"/>
        <family val="2"/>
      </rPr>
      <t>accepted and agreed</t>
    </r>
    <r>
      <rPr>
        <b/>
        <sz val="10"/>
        <color theme="1"/>
        <rFont val="Verdana"/>
        <family val="2"/>
      </rPr>
      <t xml:space="preserve"> to this Disclaimer</t>
    </r>
  </si>
  <si>
    <r>
      <rPr>
        <b/>
        <sz val="10"/>
        <color theme="1"/>
        <rFont val="Verdana"/>
        <family val="2"/>
      </rPr>
      <t>Disclaimer</t>
    </r>
    <r>
      <rPr>
        <sz val="10"/>
        <color theme="1"/>
        <rFont val="Verdana"/>
        <family val="2"/>
      </rPr>
      <t xml:space="preserve">
The data, information or results contained in, furnished by or obtained from the use of this Calculation Tool is for the general use of pension administrators with respect to benefits that may be accrued by a </t>
    </r>
    <r>
      <rPr>
        <b/>
        <sz val="10"/>
        <color theme="1"/>
        <rFont val="Verdana"/>
        <family val="2"/>
      </rPr>
      <t xml:space="preserve">standard grade member </t>
    </r>
    <r>
      <rPr>
        <sz val="10"/>
        <color theme="1"/>
        <rFont val="Verdana"/>
        <family val="2"/>
      </rPr>
      <t xml:space="preserve">under the Single Public Service Pension Scheme.   The outputs of this calculation tool are based on inputs by a pensions administrator.
No responsibility is accepted by or on behalf of the Department of Public Expenditure and Reform for any errors, omissions, or misleading statements obtained through the use of this Calculation Tool. 
The data, information or results obtained through the use of this Calculation Tool have no legal standing and, in particular, are not suitable for use in Family Law cases, Ill-Health Retirement or Early Retirement cases or Death Claim cases.
The legislation, policies and terms applicable to the Single Public Service Pension Scheme at all times govern any entitlements to benefits under the Scheme.  </t>
    </r>
  </si>
  <si>
    <r>
      <rPr>
        <b/>
        <sz val="11"/>
        <color rgb="FF0070C0"/>
        <rFont val="Verdana"/>
        <family val="2"/>
      </rPr>
      <t>What does this Calculation Tool do?</t>
    </r>
    <r>
      <rPr>
        <sz val="11"/>
        <color theme="1"/>
        <rFont val="Verdana"/>
        <family val="2"/>
      </rPr>
      <t xml:space="preserve">
It assists pension administrators to calculate the contributions and benefits on a pay period basis for a non-complex standard grade member of the Single Public Service Pension Scheme.
</t>
    </r>
  </si>
  <si>
    <r>
      <rPr>
        <b/>
        <sz val="11"/>
        <color rgb="FF0070C0"/>
        <rFont val="Verdana"/>
        <family val="2"/>
      </rPr>
      <t>How are Benefit Amounts ("Referable Amounts") for each year displayed?</t>
    </r>
    <r>
      <rPr>
        <sz val="11"/>
        <color theme="1"/>
        <rFont val="Verdana"/>
        <family val="2"/>
      </rPr>
      <t xml:space="preserve">
•  The actual amounts earned in each year are totalled immediately underneath the last pay period in each year:
• Under each year, if there is a CPI adjustment needed, the detail of this calculation is included, with the adjusted figure shown as the "current value", as indicated by an arrow:</t>
    </r>
    <r>
      <rPr>
        <b/>
        <sz val="11"/>
        <color rgb="FF0070C0"/>
        <rFont val="Verdana"/>
        <family val="2"/>
      </rPr>
      <t xml:space="preserve">
</t>
    </r>
    <r>
      <rPr>
        <sz val="11"/>
        <color theme="1"/>
        <rFont val="Verdana"/>
        <family val="2"/>
      </rPr>
      <t xml:space="preserve">
</t>
    </r>
  </si>
  <si>
    <r>
      <t xml:space="preserve">You should now read the </t>
    </r>
    <r>
      <rPr>
        <b/>
        <u val="single"/>
        <sz val="10"/>
        <color rgb="FFAE78D6"/>
        <rFont val="Verdana"/>
        <family val="2"/>
      </rPr>
      <t>Administrators' Guidance Notes</t>
    </r>
    <r>
      <rPr>
        <b/>
        <sz val="10"/>
        <color rgb="FFAE78D6"/>
        <rFont val="Verdana"/>
        <family val="2"/>
      </rPr>
      <t xml:space="preserve"> </t>
    </r>
    <r>
      <rPr>
        <b/>
        <sz val="10"/>
        <color theme="1"/>
        <rFont val="Verdana"/>
        <family val="2"/>
      </rPr>
      <t>Tab prior to accessing the Calculation Tool</t>
    </r>
  </si>
  <si>
    <r>
      <t xml:space="preserve">What is purpose of the "Validation Steps" data on far right of worksheets?
</t>
    </r>
    <r>
      <rPr>
        <sz val="11"/>
        <color theme="1"/>
        <rFont val="Verdana"/>
        <family val="2"/>
      </rPr>
      <t>•  This provides individual calculation outputs for referable amounts that are independently calculated from data in the tables
•  If the outputs in the tables do not match the outputs that are independently calculated, an error message may display to prompt input/formulae to be reviewed</t>
    </r>
  </si>
  <si>
    <t>Monthly offset (2xCSP)</t>
  </si>
  <si>
    <t>Monthly offset (2xCSP) (Apr - Dec)</t>
  </si>
  <si>
    <t>Fortnightly offset (2xCSP) (Apr - Dec)</t>
  </si>
  <si>
    <r>
      <rPr>
        <b/>
        <sz val="11"/>
        <color rgb="FF0070C0"/>
        <rFont val="Verdana"/>
        <family val="2"/>
      </rPr>
      <t xml:space="preserve">Where are the Member Pension Contributions for each pay period displayed? 
</t>
    </r>
    <r>
      <rPr>
        <sz val="11"/>
        <color theme="1"/>
        <rFont val="Verdana"/>
        <family val="2"/>
      </rPr>
      <t xml:space="preserve">These are displayed in BLUE cells (Columns J, K &amp; L)
•  </t>
    </r>
    <r>
      <rPr>
        <b/>
        <sz val="11"/>
        <color theme="1"/>
        <rFont val="Verdana"/>
        <family val="2"/>
      </rPr>
      <t xml:space="preserve">Member Contribution 1 (Column J): </t>
    </r>
    <r>
      <rPr>
        <sz val="11"/>
        <color theme="1"/>
        <rFont val="Verdana"/>
        <family val="2"/>
      </rPr>
      <t xml:space="preserve"> Calculated as 3.00% of FTE Total Pensionable Remuneration, adjusted by FTE Workpattern
•  </t>
    </r>
    <r>
      <rPr>
        <b/>
        <sz val="11"/>
        <color theme="1"/>
        <rFont val="Verdana"/>
        <family val="2"/>
      </rPr>
      <t>Member Contribution 2 (Column K):</t>
    </r>
    <r>
      <rPr>
        <sz val="11"/>
        <color theme="1"/>
        <rFont val="Verdana"/>
        <family val="2"/>
      </rPr>
      <t xml:space="preserve"> Calculated as 3.50% of abated FTE Total Pensionable Remuneration (i.e. with 2 x Contributory State Pension offset applied), adjusted by FTE Workpattern. Total Pensionable Remuneration (Column H):  This is the total pensionable remuneration for the member in the pay period that would apply if a part-time member was working full-time.  It calculated by dividing the Total Actual Pensionable Remuneration figure by the FTE workpattern for the pay period
•  </t>
    </r>
    <r>
      <rPr>
        <b/>
        <sz val="11"/>
        <color theme="1"/>
        <rFont val="Verdana"/>
        <family val="2"/>
      </rPr>
      <t xml:space="preserve">Total Member Contribution (Column L):  </t>
    </r>
    <r>
      <rPr>
        <sz val="11"/>
        <color theme="1"/>
        <rFont val="Verdana"/>
        <family val="2"/>
      </rPr>
      <t xml:space="preserve">Sum on Column J &amp; K
</t>
    </r>
    <r>
      <rPr>
        <i/>
        <sz val="11"/>
        <color theme="1"/>
        <rFont val="Verdana"/>
        <family val="2"/>
      </rPr>
      <t xml:space="preserve">
Note:  If Employer Contributions apply in your organisation (see Circular 28 of 2016), they can be calculated by multiplying Column L by 3</t>
    </r>
    <r>
      <rPr>
        <sz val="11"/>
        <color theme="1"/>
        <rFont val="Verdana"/>
        <family val="2"/>
      </rPr>
      <t xml:space="preserve">
</t>
    </r>
  </si>
  <si>
    <r>
      <rPr>
        <b/>
        <sz val="11"/>
        <color rgb="FF0070C0"/>
        <rFont val="Verdana"/>
        <family val="2"/>
      </rPr>
      <t>What can the results of this Calculation Tool be used for?</t>
    </r>
    <r>
      <rPr>
        <sz val="11"/>
        <color theme="1"/>
        <rFont val="Verdana"/>
        <family val="2"/>
      </rPr>
      <t xml:space="preserve">
The results may help pension administrators to assist them with preparing the following documentation for a non-complex member of the Single Public Service Pension Scheme where calculations are done on a per pay period basis.
</t>
    </r>
    <r>
      <rPr>
        <b/>
        <sz val="11"/>
        <color theme="1"/>
        <rFont val="Verdana"/>
        <family val="2"/>
      </rPr>
      <t xml:space="preserve">
</t>
    </r>
    <r>
      <rPr>
        <sz val="11"/>
        <color theme="1"/>
        <rFont val="Verdana"/>
        <family val="2"/>
      </rPr>
      <t xml:space="preserve">• </t>
    </r>
    <r>
      <rPr>
        <b/>
        <sz val="11"/>
        <color theme="1"/>
        <rFont val="Verdana"/>
        <family val="2"/>
      </rPr>
      <t xml:space="preserve"> Annual Benefit Statement</t>
    </r>
    <r>
      <rPr>
        <sz val="11"/>
        <color theme="1"/>
        <rFont val="Verdana"/>
        <family val="2"/>
      </rPr>
      <t xml:space="preserve"> at 31 December annually for the each calendar year since the member joined/rejoined the Scheme with their employer;
•  </t>
    </r>
    <r>
      <rPr>
        <b/>
        <sz val="11"/>
        <color theme="1"/>
        <rFont val="Verdana"/>
        <family val="2"/>
      </rPr>
      <t xml:space="preserve">Leaver Statement </t>
    </r>
    <r>
      <rPr>
        <sz val="11"/>
        <color theme="1"/>
        <rFont val="Verdana"/>
        <family val="2"/>
      </rPr>
      <t xml:space="preserve">up to last day that a member paid contributions to the Scheme with their employer.
It may also assist pension administrators to resolve queries received from members of the Single Scheme that are employed by their organisation.  
Where applicable, calculations will include adjustments for inflation.
</t>
    </r>
  </si>
  <si>
    <t>Actual Gross Pensionable Pay</t>
  </si>
  <si>
    <t>Actual Gross Pensionable Allowance</t>
  </si>
  <si>
    <t>Total Actual Gross Pensionable Remuneration</t>
  </si>
  <si>
    <t>FTE Total Gross Pensionable Remuneration</t>
  </si>
  <si>
    <r>
      <rPr>
        <b/>
        <sz val="11"/>
        <color rgb="FF0070C0"/>
        <rFont val="Verdana"/>
        <family val="2"/>
      </rPr>
      <t>What information needs to be inserted on this Calculation Tool?</t>
    </r>
    <r>
      <rPr>
        <sz val="11"/>
        <color theme="1"/>
        <rFont val="Verdana"/>
        <family val="2"/>
      </rPr>
      <t xml:space="preserve">
There is a separate tab for monthly, fortnightly and weekly-paid members to reflect the difference in the Contributory State Pension offsets.  Use the most appropriate tab.
On the relevant tab, the following data must be input in the YELLOW FIELDS (indicated by arrow, columns D, E &amp; F) for </t>
    </r>
    <r>
      <rPr>
        <b/>
        <sz val="11"/>
        <color theme="1"/>
        <rFont val="Verdana"/>
        <family val="2"/>
      </rPr>
      <t xml:space="preserve">each pay period:
</t>
    </r>
    <r>
      <rPr>
        <sz val="11"/>
        <color theme="1"/>
        <rFont val="Verdana"/>
        <family val="2"/>
      </rPr>
      <t xml:space="preserve">• </t>
    </r>
    <r>
      <rPr>
        <b/>
        <sz val="11"/>
        <color theme="1"/>
        <rFont val="Verdana"/>
        <family val="2"/>
      </rPr>
      <t xml:space="preserve"> Actual gross pensionable basic pay earned </t>
    </r>
    <r>
      <rPr>
        <sz val="11"/>
        <color theme="1"/>
        <rFont val="Verdana"/>
        <family val="2"/>
      </rPr>
      <t xml:space="preserve">(without pensionable allowances) in pay period;
•  </t>
    </r>
    <r>
      <rPr>
        <b/>
        <sz val="11"/>
        <color theme="1"/>
        <rFont val="Verdana"/>
        <family val="2"/>
      </rPr>
      <t xml:space="preserve">Actual gross pensionable allowance </t>
    </r>
    <r>
      <rPr>
        <sz val="11"/>
        <color theme="1"/>
        <rFont val="Verdana"/>
        <family val="2"/>
      </rPr>
      <t xml:space="preserve">earned in pay;
•  </t>
    </r>
    <r>
      <rPr>
        <b/>
        <sz val="11"/>
        <color theme="1"/>
        <rFont val="Verdana"/>
        <family val="2"/>
      </rPr>
      <t xml:space="preserve">Full-Time Equivalent (FTE) Workpattern for </t>
    </r>
    <r>
      <rPr>
        <sz val="11"/>
        <color theme="1"/>
        <rFont val="Verdana"/>
        <family val="2"/>
      </rPr>
      <t xml:space="preserve">member in pay period.  This is the hours worked with reference to a full-time person in grade (e.g. full-time = FTE 1.0; half-time = FTE 0.5)  
</t>
    </r>
  </si>
  <si>
    <r>
      <rPr>
        <b/>
        <sz val="11"/>
        <color rgb="FF0070C0"/>
        <rFont val="Verdana"/>
        <family val="2"/>
      </rPr>
      <t>What initial outputs are displayed by the Calculation Tool for each pay period?</t>
    </r>
    <r>
      <rPr>
        <sz val="11"/>
        <color theme="1"/>
        <rFont val="Verdana"/>
        <family val="2"/>
      </rPr>
      <t xml:space="preserve">
Initially, the following fields are calculated based on information input:</t>
    </r>
    <r>
      <rPr>
        <b/>
        <sz val="11"/>
        <color theme="1"/>
        <rFont val="Verdana"/>
        <family val="2"/>
      </rPr>
      <t xml:space="preserve">
</t>
    </r>
    <r>
      <rPr>
        <sz val="11"/>
        <color theme="1"/>
        <rFont val="Verdana"/>
        <family val="2"/>
      </rPr>
      <t xml:space="preserve">• </t>
    </r>
    <r>
      <rPr>
        <b/>
        <sz val="11"/>
        <color theme="1"/>
        <rFont val="Verdana"/>
        <family val="2"/>
      </rPr>
      <t xml:space="preserve"> Total Actual Gross Pensionable Remuneration (Column G):  </t>
    </r>
    <r>
      <rPr>
        <sz val="11"/>
        <color theme="1"/>
        <rFont val="Verdana"/>
        <family val="2"/>
      </rPr>
      <t xml:space="preserve">This is the sum of the Actual Pensionable Actual pensionable basic pay earned (without pensionable allowances) plus the actual pensionable allowance earned in a pay period;
•  </t>
    </r>
    <r>
      <rPr>
        <b/>
        <sz val="11"/>
        <color theme="1"/>
        <rFont val="Verdana"/>
        <family val="2"/>
      </rPr>
      <t xml:space="preserve">Full-Time Equivalent (FTE) Total Gross Pensionable Remuneration (Column H):  </t>
    </r>
    <r>
      <rPr>
        <sz val="11"/>
        <color theme="1"/>
        <rFont val="Verdana"/>
        <family val="2"/>
      </rPr>
      <t xml:space="preserve">This is the total pensionable remuneration for the member in the pay period that would apply if a part-time member was working full-time.  It calculated by dividing the Total Actual Pensionable Remuneration figure by the FTE workpattern for the pay period:
</t>
    </r>
  </si>
  <si>
    <t>Annual Benefit Statement Data - Year Ending 31/12/2017</t>
  </si>
  <si>
    <r>
      <t xml:space="preserve">All years prior to 2017
</t>
    </r>
    <r>
      <rPr>
        <b/>
        <i/>
        <sz val="10"/>
        <color theme="1"/>
        <rFont val="Verdana"/>
        <family val="2"/>
      </rPr>
      <t>(Adjusted for CPI)</t>
    </r>
  </si>
  <si>
    <t>Total to 
31/12/2017</t>
  </si>
  <si>
    <t>Weekly CSP rate (1 Jan - 25 Mar)</t>
  </si>
  <si>
    <t>Weekly CSP rate (from 26 Mar)</t>
  </si>
  <si>
    <t>Jan &amp; Feb 2018</t>
  </si>
  <si>
    <t>From April 2018</t>
  </si>
  <si>
    <t>Leaver Statement Data - for options issued prior to 31/12/2018</t>
  </si>
  <si>
    <t>2018 (to date of leaving)</t>
  </si>
  <si>
    <t>All years prior
 to 2018</t>
  </si>
  <si>
    <t>Year ending 31/12/2017</t>
  </si>
  <si>
    <t>CPI does not apply to benefits earned in 2017 until the issue of the CPI circular in early 2019.</t>
  </si>
  <si>
    <t>1 Jan - 25 March 2017</t>
  </si>
  <si>
    <r>
      <t xml:space="preserve">2018 assumptions
</t>
    </r>
    <r>
      <rPr>
        <b/>
        <i/>
        <sz val="10"/>
        <color theme="1"/>
        <rFont val="Verdana"/>
        <family val="2"/>
      </rPr>
      <t>(include change to Contributory State 
Pension rate from 26/03/2018)</t>
    </r>
  </si>
  <si>
    <t>This spreadsheet is only to be used until 31 December 2018. Please read the Disclaimer and Guidance Notes.</t>
  </si>
  <si>
    <t>Fortnightly offset (2xCSP) (Mar pro-rata)</t>
  </si>
  <si>
    <t>Weekly offset (2xCSP) (Mar pro-rata)</t>
  </si>
  <si>
    <t>Weekly offset (2xCSP) (Apr - Dec)</t>
  </si>
  <si>
    <r>
      <rPr>
        <b/>
        <sz val="11"/>
        <color rgb="FF0070C0"/>
        <rFont val="Verdana"/>
        <family val="2"/>
      </rPr>
      <t xml:space="preserve">Who is this Calculation Tool for?
</t>
    </r>
    <r>
      <rPr>
        <sz val="11"/>
        <color theme="1"/>
        <rFont val="Verdana"/>
        <family val="2"/>
      </rPr>
      <t xml:space="preserve">This workbook have been developed for use by pension administrators in the public service.
Important:  This workbook should only be used for calculations up to 31 December 2018.
</t>
    </r>
  </si>
  <si>
    <t>2017 benefits - no adjustment required until 31 Dec 2019</t>
  </si>
  <si>
    <r>
      <t xml:space="preserve">2017 benefits - no adjustment required until 31 Dec 2018
</t>
    </r>
  </si>
  <si>
    <r>
      <rPr>
        <b/>
        <sz val="11"/>
        <color rgb="FF0070C0"/>
        <rFont val="Verdana"/>
        <family val="2"/>
      </rPr>
      <t>Can this Calculation Tool be modified for more complex cases or to better suit organisational needs?</t>
    </r>
    <r>
      <rPr>
        <sz val="11"/>
        <color theme="1"/>
        <rFont val="Verdana"/>
        <family val="2"/>
      </rPr>
      <t xml:space="preserve">
•  The formulas and calculation steps in this workbook have not been hidden. 
•  Administrators are free to modify the format of any part of the workbook to better suit their needs, once the outputs are in line with the requirements of the Single Scheme.  
•  Please note that support is not provided by the Department of Public Expenditure &amp; Reform for modifications to this workbook.
</t>
    </r>
  </si>
  <si>
    <r>
      <rPr>
        <b/>
        <sz val="11"/>
        <color rgb="FF0070C0"/>
        <rFont val="Verdana"/>
        <family val="2"/>
      </rPr>
      <t xml:space="preserve">Where to obtain summary data for Annual Benefit Statements at 31 December 2017? </t>
    </r>
    <r>
      <rPr>
        <sz val="11"/>
        <color theme="1"/>
        <rFont val="Verdana"/>
        <family val="2"/>
      </rPr>
      <t xml:space="preserve">
•  This information is displayed as a dashboard in the </t>
    </r>
    <r>
      <rPr>
        <b/>
        <sz val="11"/>
        <color rgb="FF92D050"/>
        <rFont val="Verdana"/>
        <family val="2"/>
      </rPr>
      <t>GREEN OUTPUT SECTION</t>
    </r>
    <r>
      <rPr>
        <sz val="11"/>
        <color theme="1"/>
        <rFont val="Verdana"/>
        <family val="2"/>
      </rPr>
      <t xml:space="preserve"> with adjustments applied for inflation for earlier years, where applicable:
</t>
    </r>
    <r>
      <rPr>
        <b/>
        <sz val="11"/>
        <color rgb="FF0070C0"/>
        <rFont val="Verdana"/>
        <family val="2"/>
      </rPr>
      <t xml:space="preserve">
</t>
    </r>
    <r>
      <rPr>
        <sz val="11"/>
        <color theme="1"/>
        <rFont val="Verdana"/>
        <family val="2"/>
      </rPr>
      <t xml:space="preserve">
</t>
    </r>
  </si>
  <si>
    <r>
      <rPr>
        <b/>
        <sz val="11"/>
        <color rgb="FF0070C0"/>
        <rFont val="Verdana"/>
        <family val="2"/>
      </rPr>
      <t xml:space="preserve">Where to obtain summary data for Leaver Statements for 2018?
</t>
    </r>
    <r>
      <rPr>
        <sz val="11"/>
        <color theme="1"/>
        <rFont val="Verdana"/>
        <family val="2"/>
      </rPr>
      <t xml:space="preserve">•  This information is displayed as a dashboard in the </t>
    </r>
    <r>
      <rPr>
        <b/>
        <sz val="11"/>
        <color rgb="FF7030A0"/>
        <rFont val="Verdana"/>
        <family val="2"/>
      </rPr>
      <t>PURPLE OUTPUT SECTION</t>
    </r>
    <r>
      <rPr>
        <sz val="11"/>
        <color rgb="FF7030A0"/>
        <rFont val="Verdana"/>
        <family val="2"/>
      </rPr>
      <t xml:space="preserve"> </t>
    </r>
    <r>
      <rPr>
        <sz val="11"/>
        <color theme="1"/>
        <rFont val="Verdana"/>
        <family val="2"/>
      </rPr>
      <t xml:space="preserve">with adjustments applied for inflation for earlier years, where applicable:
</t>
    </r>
    <r>
      <rPr>
        <b/>
        <sz val="11"/>
        <color rgb="FF0070C0"/>
        <rFont val="Verdana"/>
        <family val="2"/>
      </rPr>
      <t xml:space="preserve">
</t>
    </r>
    <r>
      <rPr>
        <sz val="11"/>
        <color theme="1"/>
        <rFont val="Verdana"/>
        <family val="2"/>
      </rPr>
      <t xml:space="preserve">
</t>
    </r>
  </si>
  <si>
    <t>Resource Toolkit</t>
  </si>
  <si>
    <t>Resource Name</t>
  </si>
  <si>
    <t>Description</t>
  </si>
  <si>
    <t xml:space="preserve">Version  </t>
  </si>
  <si>
    <t xml:space="preserve">A suggested calculation tool for use by Administrators in calculating Single Pension Scheme contributions and referable pension and once-off lump sum amounts accrued per pay-period (monthly paid, fortnightly paid or weekly paid). </t>
  </si>
  <si>
    <r>
      <t xml:space="preserve">Single Scheme Administration Project (Phase 1)
</t>
    </r>
    <r>
      <rPr>
        <b/>
        <sz val="11"/>
        <color theme="1"/>
        <rFont val="Verdana "/>
        <family val="2"/>
      </rPr>
      <t xml:space="preserve">Calculation Tools </t>
    </r>
  </si>
  <si>
    <r>
      <t xml:space="preserve">Administrators' Contribution and Referable Amounts Calculation Tool </t>
    </r>
    <r>
      <rPr>
        <b/>
        <sz val="11"/>
        <color theme="1"/>
        <rFont val="Verdana "/>
        <family val="2"/>
      </rPr>
      <t>(for Standard Grades)</t>
    </r>
  </si>
  <si>
    <t>Version Comments</t>
  </si>
  <si>
    <t>V1.01  (Last updated 31 January 2018)</t>
  </si>
  <si>
    <r>
      <rPr>
        <b/>
        <sz val="11"/>
        <color theme="1"/>
        <rFont val="Verdana "/>
        <family val="2"/>
      </rPr>
      <t>PLEASE NOTE:</t>
    </r>
    <r>
      <rPr>
        <sz val="11"/>
        <color theme="1"/>
        <rFont val="Verdana "/>
        <family val="2"/>
      </rPr>
      <t xml:space="preserve"> 
•  Administrators may access legislation, Circulars or Letters to Personnel Officers noted in this Procedure by accessing the Circulars &amp; Legislation Section of the Single Scheme Website at </t>
    </r>
    <r>
      <rPr>
        <i/>
        <sz val="11"/>
        <color theme="1"/>
        <rFont val="Verdana "/>
        <family val="2"/>
      </rPr>
      <t xml:space="preserve">www.singlepensionscheme.ie/circulars 
</t>
    </r>
    <r>
      <rPr>
        <sz val="11"/>
        <color theme="1"/>
        <rFont val="Verdana "/>
        <family val="2"/>
      </rPr>
      <t>•  The formulas and calculation steps in this workbook have not been hidden. 
•  Administrators are free to modify the format of any part of the workbook to better suit their needs, once the outputs are in line with the requirements of the Single Scheme.  
•  Please note that support is not provided by the Department of Public Expenditure &amp; Reform for modifications to this workbook.</t>
    </r>
  </si>
  <si>
    <r>
      <rPr>
        <b/>
        <sz val="11"/>
        <color rgb="FF0070C0"/>
        <rFont val="Verdana"/>
        <family val="2"/>
      </rPr>
      <t xml:space="preserve">Why are there different assumptions for each year? 
</t>
    </r>
    <r>
      <rPr>
        <sz val="11"/>
        <color theme="1"/>
        <rFont val="Verdana"/>
        <family val="2"/>
      </rPr>
      <t xml:space="preserve">The assumptions for each year are displayed in PINK cells (Columns Q &amp; R).  They reflect changes to the weekly Contributory State Pension rate since the Scheme began.
Note: The workbook has been updated to reflect the change in Contributory State Pension rate from 26 March 2018.  The monthly assumptions for March 2018 are adjusted to reflect this change.  Depending on organisation's date of payroll payments in March 2018, you may need to modify the 2018 assumptions.  
</t>
    </r>
  </si>
  <si>
    <r>
      <rPr>
        <b/>
        <sz val="11"/>
        <color rgb="FF0070C0"/>
        <rFont val="Verdana"/>
        <family val="2"/>
      </rPr>
      <t xml:space="preserve">Does each year need to be completed with data? 
</t>
    </r>
    <r>
      <rPr>
        <sz val="11"/>
        <color theme="1"/>
        <rFont val="Verdana"/>
        <family val="2"/>
      </rPr>
      <t xml:space="preserve">Calculations for the Single Scheme must be undertaken for </t>
    </r>
    <r>
      <rPr>
        <b/>
        <sz val="11"/>
        <color theme="1"/>
        <rFont val="Verdana"/>
        <family val="2"/>
      </rPr>
      <t xml:space="preserve">each pay period </t>
    </r>
    <r>
      <rPr>
        <sz val="11"/>
        <color theme="1"/>
        <rFont val="Verdana"/>
        <family val="2"/>
      </rPr>
      <t xml:space="preserve">where a member received pensionable remuneration
As such, for any year where pensionable remuneration was paid, the relevant pay periods must be completed for that year.
•  If preparing an Annual Benefit Statement for the year end 31 December 2017 - complete all applicable pay periods as far as the end of the </t>
    </r>
    <r>
      <rPr>
        <b/>
        <sz val="11"/>
        <color rgb="FF92D050"/>
        <rFont val="Verdana"/>
        <family val="2"/>
      </rPr>
      <t xml:space="preserve">GREEN ANNUAL STATEMENT DOWN ARROW </t>
    </r>
    <r>
      <rPr>
        <sz val="11"/>
        <color theme="1"/>
        <rFont val="Verdana"/>
        <family val="2"/>
      </rPr>
      <t xml:space="preserve">on far lefthand side of worksheet
•  If preparing a 2018 Leaver Statement - complete all applicable pay periods </t>
    </r>
    <r>
      <rPr>
        <b/>
        <sz val="11"/>
        <color theme="9" tint="-0.24997000396251678"/>
        <rFont val="Verdana"/>
        <family val="2"/>
      </rPr>
      <t xml:space="preserve">GREEN ARROW </t>
    </r>
    <r>
      <rPr>
        <sz val="11"/>
        <color theme="1"/>
        <rFont val="Verdana"/>
        <family val="2"/>
      </rPr>
      <t xml:space="preserve">on left as far as the end of the </t>
    </r>
    <r>
      <rPr>
        <b/>
        <sz val="11"/>
        <color rgb="FF7030A0"/>
        <rFont val="Verdana"/>
        <family val="2"/>
      </rPr>
      <t>PURPLE LEAVER STATEMENT DOWN ARROW</t>
    </r>
    <r>
      <rPr>
        <sz val="11"/>
        <color theme="1"/>
        <rFont val="Verdana"/>
        <family val="2"/>
      </rPr>
      <t xml:space="preserve"> on far lefthand side of worksheet</t>
    </r>
    <r>
      <rPr>
        <b/>
        <sz val="11"/>
        <color rgb="FF0070C0"/>
        <rFont val="Verdana"/>
        <family val="2"/>
      </rPr>
      <t xml:space="preserve">
</t>
    </r>
    <r>
      <rPr>
        <sz val="11"/>
        <color theme="1"/>
        <rFont val="Verdana"/>
        <family val="2"/>
      </rPr>
      <t xml:space="preserve">
</t>
    </r>
  </si>
  <si>
    <r>
      <t xml:space="preserve">2013 benefits adjusted for subsequent CPI 
to 31/12/2017 
</t>
    </r>
    <r>
      <rPr>
        <b/>
        <i/>
        <sz val="10"/>
        <color theme="1"/>
        <rFont val="Verdana"/>
        <family val="2"/>
      </rPr>
      <t xml:space="preserve">(see </t>
    </r>
    <r>
      <rPr>
        <b/>
        <i/>
        <sz val="10"/>
        <color rgb="FF0000CC"/>
        <rFont val="Verdana"/>
        <family val="2"/>
      </rPr>
      <t>Circular 03/2018</t>
    </r>
    <r>
      <rPr>
        <b/>
        <i/>
        <sz val="10"/>
        <color theme="1"/>
        <rFont val="Verdana"/>
        <family val="2"/>
      </rPr>
      <t>)</t>
    </r>
  </si>
  <si>
    <r>
      <t xml:space="preserve">2014 benefits adjusted for subsequent CPI 
to 31/12/2017 
</t>
    </r>
    <r>
      <rPr>
        <b/>
        <i/>
        <sz val="10"/>
        <color theme="1"/>
        <rFont val="Verdana"/>
        <family val="2"/>
      </rPr>
      <t xml:space="preserve">(see </t>
    </r>
    <r>
      <rPr>
        <b/>
        <i/>
        <sz val="10"/>
        <color rgb="FF0000CC"/>
        <rFont val="Verdana"/>
        <family val="2"/>
      </rPr>
      <t>Circular 03/2018</t>
    </r>
    <r>
      <rPr>
        <b/>
        <i/>
        <sz val="10"/>
        <color theme="1"/>
        <rFont val="Verdana"/>
        <family val="2"/>
      </rPr>
      <t>)</t>
    </r>
  </si>
  <si>
    <r>
      <t xml:space="preserve">2015 benefits adjusted for subsequent CPI 
to 31/12/2017 
</t>
    </r>
    <r>
      <rPr>
        <b/>
        <i/>
        <sz val="10"/>
        <color theme="1"/>
        <rFont val="Verdana"/>
        <family val="2"/>
      </rPr>
      <t xml:space="preserve">(see </t>
    </r>
    <r>
      <rPr>
        <b/>
        <i/>
        <sz val="10"/>
        <color rgb="FF0000CC"/>
        <rFont val="Verdana"/>
        <family val="2"/>
      </rPr>
      <t>Circular 03/2018</t>
    </r>
    <r>
      <rPr>
        <b/>
        <i/>
        <sz val="10"/>
        <color theme="1"/>
        <rFont val="Verdana"/>
        <family val="2"/>
      </rPr>
      <t>)</t>
    </r>
  </si>
  <si>
    <r>
      <t xml:space="preserve">2016 benefits adjusted for subsequent CPI to 31/12/2017
</t>
    </r>
    <r>
      <rPr>
        <b/>
        <i/>
        <sz val="10"/>
        <color theme="1"/>
        <rFont val="Verdana"/>
        <family val="2"/>
      </rPr>
      <t xml:space="preserve">(see </t>
    </r>
    <r>
      <rPr>
        <b/>
        <i/>
        <sz val="10"/>
        <color rgb="FF0000CC"/>
        <rFont val="Verdana"/>
        <family val="2"/>
      </rPr>
      <t>Circular 03/2018</t>
    </r>
    <r>
      <rPr>
        <b/>
        <i/>
        <sz val="10"/>
        <color theme="1"/>
        <rFont val="Verdana"/>
        <family val="2"/>
      </rPr>
      <t>)</t>
    </r>
  </si>
  <si>
    <r>
      <t>2016 benefits adjusted for subsequent CPI to 31/12/2017 
(</t>
    </r>
    <r>
      <rPr>
        <b/>
        <sz val="10"/>
        <rFont val="Verdana"/>
        <family val="2"/>
      </rPr>
      <t xml:space="preserve">see </t>
    </r>
    <r>
      <rPr>
        <b/>
        <sz val="10"/>
        <color rgb="FF371DD5"/>
        <rFont val="Verdana"/>
        <family val="2"/>
      </rPr>
      <t>Circular 03/2018</t>
    </r>
    <r>
      <rPr>
        <b/>
        <sz val="10"/>
        <color theme="1"/>
        <rFont val="Verdana"/>
        <family val="2"/>
      </rPr>
      <t xml:space="preserve">)
</t>
    </r>
  </si>
  <si>
    <r>
      <t xml:space="preserve">2016 benefits adjusted for subsequent CPI 
to 31/12/2017 
(see </t>
    </r>
    <r>
      <rPr>
        <b/>
        <sz val="10"/>
        <color rgb="FF0000CC"/>
        <rFont val="Verdana"/>
        <family val="2"/>
      </rPr>
      <t>Circular 03/2018</t>
    </r>
    <r>
      <rPr>
        <b/>
        <sz val="10"/>
        <color theme="1"/>
        <rFont val="Verdana"/>
        <family val="2"/>
      </rPr>
      <t>)</t>
    </r>
  </si>
  <si>
    <r>
      <rPr>
        <b/>
        <sz val="11"/>
        <color rgb="FF0070C0"/>
        <rFont val="Verdana"/>
        <family val="2"/>
      </rPr>
      <t>What information should be reviewed before using the Calculation Tool?</t>
    </r>
    <r>
      <rPr>
        <sz val="11"/>
        <color theme="1"/>
        <rFont val="Verdana"/>
        <family val="2"/>
      </rPr>
      <t xml:space="preserve">
Before using the Calculation Tool, it is recommended that administrators review relevant Circulars that may be accessed at www.singlepensionscheme.gov.ie.
Key Circulars include:
•  </t>
    </r>
    <r>
      <rPr>
        <b/>
        <sz val="11"/>
        <color theme="1"/>
        <rFont val="Verdana"/>
        <family val="2"/>
      </rPr>
      <t xml:space="preserve">Circular 11 of 2014: </t>
    </r>
    <r>
      <rPr>
        <sz val="11"/>
        <color theme="1"/>
        <rFont val="Verdana"/>
        <family val="2"/>
      </rPr>
      <t xml:space="preserve"> For information on how (a) member contributions and (b) benefits ("referable amounts") are calculated;
•  </t>
    </r>
    <r>
      <rPr>
        <b/>
        <sz val="11"/>
        <color theme="1"/>
        <rFont val="Verdana"/>
        <family val="2"/>
      </rPr>
      <t>Circular 03 of 2018:</t>
    </r>
    <r>
      <rPr>
        <sz val="11"/>
        <color theme="1"/>
        <rFont val="Verdana"/>
        <family val="2"/>
      </rPr>
      <t xml:space="preserve">  For information on how benefits may be adjusted after the year they are earned to take into account inflation;</t>
    </r>
    <r>
      <rPr>
        <sz val="11"/>
        <color theme="1"/>
        <rFont val="Calibri"/>
        <family val="2"/>
        <scheme val="minor"/>
      </rPr>
      <t xml:space="preserve">
</t>
    </r>
  </si>
  <si>
    <r>
      <t xml:space="preserve">2017 benefits - no adjustment required 
until 31 Dec 2019
</t>
    </r>
  </si>
  <si>
    <r>
      <t xml:space="preserve">All years prior to 2017
</t>
    </r>
    <r>
      <rPr>
        <b/>
        <i/>
        <sz val="10"/>
        <color theme="1"/>
        <rFont val="Verdana"/>
        <family val="2"/>
      </rPr>
      <t>(Adjusted 
for CPI)</t>
    </r>
  </si>
  <si>
    <t>Calculation tool updated to reflect:
(1) new 2018 calendar year 
(2) change to Contributory State Pension rate from 26 March 2018
(3) issue of new CPI Circular 03/2018</t>
  </si>
</sst>
</file>

<file path=xl/styles.xml><?xml version="1.0" encoding="utf-8"?>
<styleSheet xmlns="http://schemas.openxmlformats.org/spreadsheetml/2006/main" xmlns:mc="http://schemas.openxmlformats.org/markup-compatibility/2006" xmlns:x14ac="http://schemas.microsoft.com/office/spreadsheetml/2009/9/ac" mc:Ignorable="x14ac">
  <fonts count="63">
    <font>
      <sz val="11"/>
      <color theme="1"/>
      <name val="Calibri"/>
      <family val="2"/>
      <scheme val="minor"/>
    </font>
    <font>
      <sz val="10"/>
      <name val="Arial"/>
      <family val="2"/>
    </font>
    <font>
      <sz val="10"/>
      <color theme="1"/>
      <name val="Verdana"/>
      <family val="2"/>
    </font>
    <font>
      <b/>
      <sz val="22"/>
      <color theme="1"/>
      <name val="Verdana"/>
      <family val="2"/>
    </font>
    <font>
      <sz val="16"/>
      <color theme="1"/>
      <name val="Verdana"/>
      <family val="2"/>
    </font>
    <font>
      <sz val="11"/>
      <name val="Verdana"/>
      <family val="2"/>
    </font>
    <font>
      <b/>
      <sz val="10"/>
      <color theme="1"/>
      <name val="Verdana"/>
      <family val="2"/>
    </font>
    <font>
      <i/>
      <sz val="10"/>
      <color rgb="FF000000"/>
      <name val="Verdana"/>
      <family val="2"/>
    </font>
    <font>
      <b/>
      <sz val="10"/>
      <name val="Verdana"/>
      <family val="2"/>
    </font>
    <font>
      <b/>
      <i/>
      <sz val="10"/>
      <color theme="1"/>
      <name val="Verdana"/>
      <family val="2"/>
    </font>
    <font>
      <b/>
      <i/>
      <sz val="10"/>
      <color rgb="FF0000CC"/>
      <name val="Verdana"/>
      <family val="2"/>
    </font>
    <font>
      <b/>
      <sz val="11"/>
      <color theme="0"/>
      <name val="Verdana"/>
      <family val="2"/>
    </font>
    <font>
      <sz val="10"/>
      <color rgb="FFFF0000"/>
      <name val="Verdana"/>
      <family val="2"/>
    </font>
    <font>
      <i/>
      <sz val="10"/>
      <color theme="1"/>
      <name val="Verdana"/>
      <family val="2"/>
    </font>
    <font>
      <sz val="10"/>
      <color rgb="FF000000"/>
      <name val="Calibri"/>
      <family val="2"/>
    </font>
    <font>
      <b/>
      <sz val="10"/>
      <color rgb="FF000000"/>
      <name val="Calibri"/>
      <family val="2"/>
    </font>
    <font>
      <sz val="10"/>
      <color rgb="FF000000"/>
      <name val="Verdana"/>
      <family val="2"/>
    </font>
    <font>
      <b/>
      <sz val="10"/>
      <color rgb="FF000000"/>
      <name val="Verdana"/>
      <family val="2"/>
    </font>
    <font>
      <sz val="36"/>
      <color theme="1"/>
      <name val="Verdana"/>
      <family val="2"/>
    </font>
    <font>
      <b/>
      <i/>
      <sz val="10"/>
      <color theme="0"/>
      <name val="Verdana"/>
      <family val="2"/>
    </font>
    <font>
      <i/>
      <sz val="10"/>
      <color theme="0"/>
      <name val="Verdana"/>
      <family val="2"/>
    </font>
    <font>
      <sz val="10"/>
      <color theme="0"/>
      <name val="Verdana"/>
      <family val="2"/>
    </font>
    <font>
      <b/>
      <u val="single"/>
      <sz val="10"/>
      <color theme="1"/>
      <name val="Verdana"/>
      <family val="2"/>
    </font>
    <font>
      <sz val="10"/>
      <name val="Verdana"/>
      <family val="2"/>
    </font>
    <font>
      <sz val="9"/>
      <name val="Tahoma"/>
      <family val="2"/>
    </font>
    <font>
      <sz val="10"/>
      <color theme="1"/>
      <name val="Calibri"/>
      <family val="2"/>
      <scheme val="minor"/>
    </font>
    <font>
      <b/>
      <sz val="11"/>
      <color theme="1"/>
      <name val="Verdana"/>
      <family val="2"/>
    </font>
    <font>
      <b/>
      <sz val="10"/>
      <color rgb="FFAE78D6"/>
      <name val="Verdana"/>
      <family val="2"/>
    </font>
    <font>
      <i/>
      <sz val="11"/>
      <color theme="1"/>
      <name val="Calibri"/>
      <family val="2"/>
      <scheme val="minor"/>
    </font>
    <font>
      <b/>
      <sz val="14"/>
      <color rgb="FF0070C0"/>
      <name val="Verdana"/>
      <family val="2"/>
    </font>
    <font>
      <sz val="11"/>
      <color theme="1"/>
      <name val="Verdana"/>
      <family val="2"/>
    </font>
    <font>
      <i/>
      <sz val="11"/>
      <color theme="1"/>
      <name val="Verdana"/>
      <family val="2"/>
    </font>
    <font>
      <b/>
      <sz val="11"/>
      <color rgb="FF0070C0"/>
      <name val="Verdana"/>
      <family val="2"/>
    </font>
    <font>
      <b/>
      <sz val="11"/>
      <color rgb="FF92D050"/>
      <name val="Verdana"/>
      <family val="2"/>
    </font>
    <font>
      <b/>
      <i/>
      <sz val="11"/>
      <color rgb="FF0070C0"/>
      <name val="Verdana"/>
      <family val="2"/>
    </font>
    <font>
      <b/>
      <i/>
      <sz val="16"/>
      <color theme="1"/>
      <name val="Verdana"/>
      <family val="2"/>
    </font>
    <font>
      <b/>
      <sz val="11"/>
      <color theme="9" tint="-0.24997000396251678"/>
      <name val="Verdana"/>
      <family val="2"/>
    </font>
    <font>
      <sz val="11"/>
      <color rgb="FF7030A0"/>
      <name val="Verdana"/>
      <family val="2"/>
    </font>
    <font>
      <b/>
      <sz val="11"/>
      <color rgb="FF7030A0"/>
      <name val="Verdana"/>
      <family val="2"/>
    </font>
    <font>
      <b/>
      <sz val="16"/>
      <color theme="8" tint="-0.24997000396251678"/>
      <name val="Verdana"/>
      <family val="2"/>
    </font>
    <font>
      <sz val="16"/>
      <color theme="8" tint="-0.24997000396251678"/>
      <name val="Verdana"/>
      <family val="2"/>
    </font>
    <font>
      <b/>
      <u val="single"/>
      <sz val="10"/>
      <color rgb="FFAE78D6"/>
      <name val="Verdana"/>
      <family val="2"/>
    </font>
    <font>
      <b/>
      <sz val="18"/>
      <color theme="0"/>
      <name val="Verdana"/>
      <family val="2"/>
    </font>
    <font>
      <b/>
      <sz val="10"/>
      <color rgb="FF371DD5"/>
      <name val="Verdana"/>
      <family val="2"/>
    </font>
    <font>
      <b/>
      <sz val="10"/>
      <color rgb="FF0000CC"/>
      <name val="Verdana"/>
      <family val="2"/>
    </font>
    <font>
      <sz val="11"/>
      <color theme="1"/>
      <name val="Verdana "/>
      <family val="2"/>
    </font>
    <font>
      <b/>
      <sz val="11"/>
      <color theme="1"/>
      <name val="Verdana "/>
      <family val="2"/>
    </font>
    <font>
      <b/>
      <sz val="11"/>
      <color rgb="FFFFFFFF"/>
      <name val="Verdana "/>
      <family val="2"/>
    </font>
    <font>
      <i/>
      <sz val="11"/>
      <color theme="1"/>
      <name val="Verdana "/>
      <family val="2"/>
    </font>
    <font>
      <sz val="11"/>
      <color theme="1"/>
      <name val="Calibri"/>
      <family val="2"/>
    </font>
    <font>
      <sz val="16"/>
      <color theme="0"/>
      <name val="Verdana"/>
      <family val="2"/>
    </font>
    <font>
      <sz val="10.5"/>
      <color theme="0"/>
      <name val="Calibri"/>
      <family val="2"/>
    </font>
    <font>
      <sz val="28"/>
      <color theme="0"/>
      <name val="Calibri"/>
      <family val="2"/>
    </font>
    <font>
      <sz val="12"/>
      <color theme="0"/>
      <name val="Verdana"/>
      <family val="2"/>
    </font>
    <font>
      <sz val="24"/>
      <color theme="0"/>
      <name val="Verdana"/>
      <family val="2"/>
    </font>
    <font>
      <sz val="16"/>
      <color theme="0"/>
      <name val="Calibri"/>
      <family val="2"/>
    </font>
    <font>
      <sz val="11"/>
      <color theme="0"/>
      <name val="+mn-cs"/>
      <family val="2"/>
    </font>
    <font>
      <sz val="54"/>
      <color theme="0"/>
      <name val="Verdana"/>
      <family val="2"/>
    </font>
    <font>
      <sz val="40"/>
      <color theme="0"/>
      <name val="Calibri"/>
      <family val="2"/>
    </font>
    <font>
      <sz val="11"/>
      <color theme="0"/>
      <name val="Calibri"/>
      <family val="2"/>
      <scheme val="minor"/>
    </font>
    <font>
      <b/>
      <sz val="8"/>
      <name val="Calibri"/>
      <family val="2"/>
    </font>
    <font>
      <i/>
      <sz val="24"/>
      <color theme="0"/>
      <name val="Verdana"/>
      <family val="2"/>
    </font>
    <font>
      <i/>
      <sz val="28"/>
      <color theme="0"/>
      <name val="Calibri"/>
      <family val="2"/>
    </font>
  </fonts>
  <fills count="12">
    <fill>
      <patternFill/>
    </fill>
    <fill>
      <patternFill patternType="gray125"/>
    </fill>
    <fill>
      <patternFill patternType="solid">
        <fgColor theme="9" tint="0.7999799847602844"/>
        <bgColor indexed="64"/>
      </patternFill>
    </fill>
    <fill>
      <patternFill patternType="solid">
        <fgColor theme="4" tint="0.7999799847602844"/>
        <bgColor indexed="64"/>
      </patternFill>
    </fill>
    <fill>
      <patternFill patternType="solid">
        <fgColor theme="1"/>
        <bgColor indexed="64"/>
      </patternFill>
    </fill>
    <fill>
      <patternFill patternType="solid">
        <fgColor theme="2" tint="-0.24997000396251678"/>
        <bgColor indexed="64"/>
      </patternFill>
    </fill>
    <fill>
      <patternFill patternType="solid">
        <fgColor rgb="FF92D050"/>
        <bgColor indexed="64"/>
      </patternFill>
    </fill>
    <fill>
      <patternFill patternType="solid">
        <fgColor rgb="FFFECEEE"/>
        <bgColor indexed="64"/>
      </patternFill>
    </fill>
    <fill>
      <patternFill patternType="solid">
        <fgColor rgb="FFAE78D6"/>
        <bgColor indexed="64"/>
      </patternFill>
    </fill>
    <fill>
      <patternFill patternType="solid">
        <fgColor rgb="FFFFFF99"/>
        <bgColor indexed="64"/>
      </patternFill>
    </fill>
    <fill>
      <patternFill patternType="solid">
        <fgColor theme="5"/>
        <bgColor indexed="64"/>
      </patternFill>
    </fill>
    <fill>
      <patternFill patternType="solid">
        <fgColor rgb="FF0070C0"/>
        <bgColor indexed="64"/>
      </patternFill>
    </fill>
  </fills>
  <borders count="59">
    <border>
      <left/>
      <right/>
      <top/>
      <bottom/>
      <diagonal/>
    </border>
    <border>
      <left/>
      <right style="thin"/>
      <top style="thin"/>
      <bottom style="thin"/>
    </border>
    <border>
      <left style="thin"/>
      <right style="thin"/>
      <top style="thin"/>
      <bottom style="thin"/>
    </border>
    <border>
      <left style="thin"/>
      <right style="thin"/>
      <top style="medium"/>
      <bottom style="thin"/>
    </border>
    <border>
      <left style="thin"/>
      <right style="medium"/>
      <top style="medium"/>
      <bottom style="thin"/>
    </border>
    <border>
      <left/>
      <right/>
      <top style="thick"/>
      <bottom/>
    </border>
    <border>
      <left style="thick"/>
      <right/>
      <top style="thick"/>
      <bottom/>
    </border>
    <border>
      <left style="thick"/>
      <right/>
      <top/>
      <bottom/>
    </border>
    <border>
      <left style="thick"/>
      <right/>
      <top style="thin"/>
      <bottom style="thin"/>
    </border>
    <border>
      <left style="thick"/>
      <right/>
      <top style="thin"/>
      <bottom/>
    </border>
    <border>
      <left style="thick"/>
      <right style="thin"/>
      <top style="thin"/>
      <bottom style="thin"/>
    </border>
    <border>
      <left style="thin"/>
      <right style="medium"/>
      <top style="thin"/>
      <bottom style="thin"/>
    </border>
    <border>
      <left/>
      <right/>
      <top/>
      <bottom style="medium"/>
    </border>
    <border>
      <left style="thin"/>
      <right style="thin"/>
      <top/>
      <bottom style="thin"/>
    </border>
    <border>
      <left style="thin"/>
      <right style="thin"/>
      <top style="thin"/>
      <bottom style="medium"/>
    </border>
    <border>
      <left style="medium"/>
      <right/>
      <top/>
      <bottom style="medium"/>
    </border>
    <border>
      <left style="medium"/>
      <right style="thin"/>
      <top style="thin"/>
      <bottom style="thin"/>
    </border>
    <border>
      <left style="medium"/>
      <right style="thin"/>
      <top style="thin"/>
      <bottom style="medium"/>
    </border>
    <border>
      <left style="thin"/>
      <right style="medium"/>
      <top style="thin"/>
      <bottom style="medium"/>
    </border>
    <border>
      <left/>
      <right style="medium"/>
      <top/>
      <bottom style="medium"/>
    </border>
    <border>
      <left style="medium"/>
      <right/>
      <top style="medium"/>
      <bottom/>
    </border>
    <border>
      <left/>
      <right/>
      <top style="medium"/>
      <bottom/>
    </border>
    <border>
      <left style="medium"/>
      <right/>
      <top/>
      <bottom/>
    </border>
    <border>
      <left style="medium"/>
      <right/>
      <top style="thin"/>
      <bottom style="thin"/>
    </border>
    <border>
      <left style="medium"/>
      <right/>
      <top style="thin"/>
      <bottom/>
    </border>
    <border>
      <left/>
      <right style="thick"/>
      <top style="thick"/>
      <bottom/>
    </border>
    <border>
      <left/>
      <right style="thick"/>
      <top/>
      <bottom/>
    </border>
    <border>
      <left/>
      <right/>
      <top style="thin"/>
      <bottom/>
    </border>
    <border>
      <left/>
      <right style="thick"/>
      <top style="thin"/>
      <bottom/>
    </border>
    <border>
      <left/>
      <right style="medium"/>
      <top style="medium"/>
      <bottom/>
    </border>
    <border>
      <left/>
      <right style="medium"/>
      <top/>
      <bottom/>
    </border>
    <border>
      <left style="thin"/>
      <right style="medium"/>
      <top style="thin"/>
      <bottom/>
    </border>
    <border>
      <left/>
      <right style="medium"/>
      <top style="thin"/>
      <bottom/>
    </border>
    <border>
      <left style="medium"/>
      <right style="medium"/>
      <top style="medium"/>
      <bottom style="medium"/>
    </border>
    <border>
      <left style="thin"/>
      <right style="thin"/>
      <top style="thin"/>
      <bottom/>
    </border>
    <border>
      <left/>
      <right style="thin"/>
      <top style="thin"/>
      <bottom/>
    </border>
    <border>
      <left/>
      <right/>
      <top style="thin">
        <color theme="1"/>
      </top>
      <bottom style="thin">
        <color theme="1"/>
      </bottom>
    </border>
    <border>
      <left style="thick">
        <color theme="1"/>
      </left>
      <right/>
      <top style="thin">
        <color theme="1"/>
      </top>
      <bottom style="thin">
        <color theme="1"/>
      </bottom>
    </border>
    <border>
      <left style="medium"/>
      <right/>
      <top style="medium"/>
      <bottom style="medium"/>
    </border>
    <border>
      <left/>
      <right/>
      <top style="medium"/>
      <bottom style="medium"/>
    </border>
    <border>
      <left/>
      <right style="medium"/>
      <top style="medium"/>
      <bottom style="medium"/>
    </border>
    <border>
      <left/>
      <right/>
      <top style="medium">
        <color rgb="FF0070C0"/>
      </top>
      <bottom style="medium">
        <color rgb="FF0070C0"/>
      </bottom>
    </border>
    <border>
      <left/>
      <right/>
      <top/>
      <bottom style="medium">
        <color rgb="FF0070C0"/>
      </bottom>
    </border>
    <border>
      <left/>
      <right/>
      <top/>
      <bottom style="thick">
        <color rgb="FF0070C0"/>
      </bottom>
    </border>
    <border>
      <left/>
      <right/>
      <top style="thick">
        <color rgb="FF0070C0"/>
      </top>
      <bottom/>
    </border>
    <border>
      <left style="medium"/>
      <right style="thin"/>
      <top style="medium"/>
      <bottom style="thin"/>
    </border>
    <border>
      <left style="thin"/>
      <right/>
      <top style="thin"/>
      <bottom style="thin"/>
    </border>
    <border>
      <left/>
      <right/>
      <top style="thin"/>
      <bottom style="thin"/>
    </border>
    <border>
      <left style="medium"/>
      <right/>
      <top style="thin"/>
      <bottom style="medium"/>
    </border>
    <border>
      <left/>
      <right style="thin"/>
      <top style="thin"/>
      <bottom style="medium"/>
    </border>
    <border>
      <left style="medium"/>
      <right/>
      <top style="medium"/>
      <bottom style="thin"/>
    </border>
    <border>
      <left/>
      <right style="thin"/>
      <top style="medium"/>
      <bottom style="thin"/>
    </border>
    <border>
      <left/>
      <right/>
      <top style="medium"/>
      <bottom style="thin"/>
    </border>
    <border>
      <left/>
      <right style="medium"/>
      <top style="medium"/>
      <bottom style="thin"/>
    </border>
    <border>
      <left style="medium"/>
      <right style="thin"/>
      <top style="medium"/>
      <bottom/>
    </border>
    <border>
      <left style="medium"/>
      <right style="thin"/>
      <top/>
      <bottom style="thin"/>
    </border>
    <border>
      <left/>
      <right style="medium"/>
      <top style="thin"/>
      <bottom style="medium"/>
    </border>
    <border>
      <left style="thin"/>
      <right style="medium"/>
      <top style="medium"/>
      <bottom/>
    </border>
    <border>
      <left style="thin"/>
      <right style="medium"/>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06">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2" fillId="0" borderId="1" xfId="0" applyFont="1" applyBorder="1"/>
    <xf numFmtId="0" fontId="2" fillId="0" borderId="2" xfId="0" applyFont="1" applyBorder="1"/>
    <xf numFmtId="0" fontId="2" fillId="0" borderId="2" xfId="0" applyFont="1" applyBorder="1" applyAlignment="1">
      <alignment horizontal="center"/>
    </xf>
    <xf numFmtId="2" fontId="2" fillId="0" borderId="2" xfId="0" applyNumberFormat="1" applyFont="1" applyBorder="1"/>
    <xf numFmtId="0" fontId="2" fillId="0" borderId="0" xfId="0" applyFont="1" applyBorder="1"/>
    <xf numFmtId="0" fontId="7" fillId="0" borderId="0" xfId="0" applyFont="1" applyAlignment="1">
      <alignment vertical="center" wrapText="1"/>
    </xf>
    <xf numFmtId="0" fontId="6" fillId="0" borderId="3" xfId="0" applyFont="1" applyBorder="1" applyAlignment="1">
      <alignment horizontal="center" vertical="top" wrapText="1"/>
    </xf>
    <xf numFmtId="0" fontId="6" fillId="2" borderId="3" xfId="0" applyFont="1" applyFill="1" applyBorder="1" applyAlignment="1">
      <alignment horizontal="center" vertical="top" wrapText="1"/>
    </xf>
    <xf numFmtId="0" fontId="6" fillId="2" borderId="4" xfId="0" applyFont="1" applyFill="1" applyBorder="1" applyAlignment="1">
      <alignment horizontal="center" vertical="top" wrapText="1"/>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2" fillId="3" borderId="2" xfId="0" applyFont="1" applyFill="1" applyBorder="1" applyAlignment="1">
      <alignment horizontal="center" vertical="top" wrapText="1"/>
    </xf>
    <xf numFmtId="0" fontId="6" fillId="3" borderId="2" xfId="0" applyFont="1" applyFill="1" applyBorder="1" applyAlignment="1">
      <alignment horizontal="center" vertical="top" wrapText="1"/>
    </xf>
    <xf numFmtId="0" fontId="6" fillId="2" borderId="2" xfId="0" applyFont="1" applyFill="1" applyBorder="1" applyAlignment="1">
      <alignment horizontal="center" vertical="top" wrapText="1"/>
    </xf>
    <xf numFmtId="0" fontId="2" fillId="0" borderId="5" xfId="0" applyFont="1" applyBorder="1"/>
    <xf numFmtId="0" fontId="12" fillId="0" borderId="0" xfId="0" applyFont="1"/>
    <xf numFmtId="0" fontId="12" fillId="0" borderId="5" xfId="0" applyFont="1" applyBorder="1"/>
    <xf numFmtId="0" fontId="11" fillId="4" borderId="6" xfId="0" applyFont="1" applyFill="1" applyBorder="1" applyAlignment="1">
      <alignment horizontal="left"/>
    </xf>
    <xf numFmtId="0" fontId="2" fillId="0" borderId="7" xfId="0" applyFont="1" applyBorder="1"/>
    <xf numFmtId="0" fontId="12" fillId="0" borderId="0" xfId="0" applyFont="1" applyBorder="1"/>
    <xf numFmtId="0" fontId="2" fillId="0" borderId="8" xfId="0" applyFont="1" applyBorder="1"/>
    <xf numFmtId="0" fontId="6" fillId="0" borderId="8" xfId="0" applyFont="1" applyBorder="1" applyAlignment="1">
      <alignment vertical="top" wrapText="1"/>
    </xf>
    <xf numFmtId="0" fontId="6" fillId="0" borderId="8" xfId="0" applyFont="1" applyBorder="1"/>
    <xf numFmtId="0" fontId="6" fillId="0" borderId="9" xfId="0" applyFont="1" applyBorder="1"/>
    <xf numFmtId="0" fontId="2" fillId="0" borderId="10" xfId="0" applyFont="1" applyBorder="1"/>
    <xf numFmtId="0" fontId="13" fillId="0" borderId="0" xfId="0" applyFont="1"/>
    <xf numFmtId="0" fontId="2" fillId="0" borderId="0" xfId="0" applyFont="1" applyFill="1"/>
    <xf numFmtId="2" fontId="2" fillId="0" borderId="0" xfId="0" applyNumberFormat="1" applyFont="1" applyFill="1" applyBorder="1"/>
    <xf numFmtId="0" fontId="2" fillId="0" borderId="0" xfId="0" applyNumberFormat="1" applyFont="1" applyFill="1" applyBorder="1"/>
    <xf numFmtId="0" fontId="6" fillId="3" borderId="3" xfId="0" applyFont="1" applyFill="1" applyBorder="1" applyAlignment="1">
      <alignment horizontal="center" vertical="top" wrapText="1"/>
    </xf>
    <xf numFmtId="0" fontId="6" fillId="3" borderId="4" xfId="0" applyFont="1" applyFill="1" applyBorder="1" applyAlignment="1">
      <alignment horizontal="center" vertical="top" wrapText="1"/>
    </xf>
    <xf numFmtId="0" fontId="6" fillId="2" borderId="11" xfId="0" applyFont="1" applyFill="1" applyBorder="1" applyAlignment="1">
      <alignment horizontal="center" vertical="top" wrapText="1"/>
    </xf>
    <xf numFmtId="10" fontId="2" fillId="0" borderId="12" xfId="0" applyNumberFormat="1" applyFont="1" applyBorder="1"/>
    <xf numFmtId="4" fontId="2" fillId="3" borderId="2" xfId="0" applyNumberFormat="1" applyFont="1" applyFill="1" applyBorder="1"/>
    <xf numFmtId="4" fontId="6" fillId="3" borderId="2" xfId="0" applyNumberFormat="1" applyFont="1" applyFill="1" applyBorder="1"/>
    <xf numFmtId="4" fontId="6" fillId="2" borderId="2" xfId="0" applyNumberFormat="1" applyFont="1" applyFill="1" applyBorder="1"/>
    <xf numFmtId="4" fontId="2" fillId="0" borderId="1" xfId="0" applyNumberFormat="1" applyFont="1" applyBorder="1"/>
    <xf numFmtId="4" fontId="2" fillId="0" borderId="2" xfId="0" applyNumberFormat="1" applyFont="1" applyBorder="1"/>
    <xf numFmtId="4" fontId="2" fillId="0" borderId="13" xfId="0" applyNumberFormat="1" applyFont="1" applyBorder="1"/>
    <xf numFmtId="4" fontId="2" fillId="0" borderId="0" xfId="0" applyNumberFormat="1" applyFont="1" applyBorder="1"/>
    <xf numFmtId="4" fontId="2" fillId="0" borderId="12" xfId="0" applyNumberFormat="1" applyFont="1" applyBorder="1"/>
    <xf numFmtId="4" fontId="2" fillId="0" borderId="0" xfId="0" applyNumberFormat="1" applyFont="1" applyFill="1" applyBorder="1"/>
    <xf numFmtId="4" fontId="2" fillId="2" borderId="2" xfId="0" applyNumberFormat="1" applyFont="1" applyFill="1" applyBorder="1"/>
    <xf numFmtId="4" fontId="2" fillId="2" borderId="14" xfId="0" applyNumberFormat="1" applyFont="1" applyFill="1" applyBorder="1"/>
    <xf numFmtId="0" fontId="17" fillId="2" borderId="2" xfId="0" applyFont="1" applyFill="1" applyBorder="1" applyAlignment="1">
      <alignment horizontal="left" vertical="center"/>
    </xf>
    <xf numFmtId="0" fontId="2" fillId="0" borderId="15" xfId="0" applyFont="1" applyBorder="1" applyAlignment="1">
      <alignment horizontal="left"/>
    </xf>
    <xf numFmtId="0" fontId="2" fillId="0" borderId="12" xfId="0" applyFont="1" applyBorder="1" applyAlignment="1">
      <alignment horizontal="left"/>
    </xf>
    <xf numFmtId="0" fontId="2" fillId="0" borderId="0" xfId="0" applyFont="1" applyFill="1" applyBorder="1"/>
    <xf numFmtId="0" fontId="6" fillId="2" borderId="2" xfId="0" applyFont="1" applyFill="1" applyBorder="1" applyAlignment="1">
      <alignment horizontal="center"/>
    </xf>
    <xf numFmtId="0" fontId="2" fillId="0" borderId="12" xfId="0" applyFont="1" applyBorder="1"/>
    <xf numFmtId="0" fontId="2" fillId="0" borderId="2" xfId="0" applyFont="1" applyFill="1" applyBorder="1"/>
    <xf numFmtId="10" fontId="2" fillId="0" borderId="2" xfId="0" applyNumberFormat="1" applyFont="1" applyFill="1" applyBorder="1"/>
    <xf numFmtId="4" fontId="2" fillId="0" borderId="2" xfId="0" applyNumberFormat="1" applyFont="1" applyFill="1" applyBorder="1"/>
    <xf numFmtId="10" fontId="2" fillId="0" borderId="2" xfId="0" applyNumberFormat="1" applyFont="1" applyBorder="1"/>
    <xf numFmtId="0" fontId="2" fillId="0" borderId="16" xfId="0" applyFont="1" applyFill="1" applyBorder="1" applyAlignment="1">
      <alignment/>
    </xf>
    <xf numFmtId="4" fontId="2" fillId="0" borderId="11" xfId="0" applyNumberFormat="1" applyFont="1" applyFill="1" applyBorder="1"/>
    <xf numFmtId="0" fontId="2" fillId="0" borderId="17" xfId="0" applyFont="1" applyBorder="1" applyAlignment="1">
      <alignment/>
    </xf>
    <xf numFmtId="0" fontId="2" fillId="0" borderId="14" xfId="0" applyFont="1" applyBorder="1"/>
    <xf numFmtId="10" fontId="2" fillId="0" borderId="14" xfId="0" applyNumberFormat="1" applyFont="1" applyBorder="1"/>
    <xf numFmtId="4" fontId="6" fillId="0" borderId="14" xfId="0" applyNumberFormat="1" applyFont="1" applyBorder="1"/>
    <xf numFmtId="4" fontId="6" fillId="0" borderId="18" xfId="0" applyNumberFormat="1" applyFont="1" applyBorder="1"/>
    <xf numFmtId="4" fontId="6" fillId="0" borderId="12" xfId="0" applyNumberFormat="1" applyFont="1" applyBorder="1"/>
    <xf numFmtId="4" fontId="6" fillId="0" borderId="19" xfId="0" applyNumberFormat="1" applyFont="1" applyBorder="1"/>
    <xf numFmtId="0" fontId="2" fillId="0" borderId="2" xfId="0" applyFont="1" applyBorder="1" applyAlignment="1">
      <alignment horizontal="left"/>
    </xf>
    <xf numFmtId="4" fontId="6" fillId="0" borderId="0" xfId="0" applyNumberFormat="1" applyFont="1" applyFill="1" applyBorder="1"/>
    <xf numFmtId="0" fontId="11" fillId="4" borderId="20" xfId="0" applyFont="1" applyFill="1" applyBorder="1" applyAlignment="1">
      <alignment horizontal="left"/>
    </xf>
    <xf numFmtId="0" fontId="2" fillId="0" borderId="21" xfId="0" applyFont="1" applyBorder="1"/>
    <xf numFmtId="0" fontId="12" fillId="0" borderId="21" xfId="0" applyFont="1" applyBorder="1"/>
    <xf numFmtId="0" fontId="2" fillId="0" borderId="22" xfId="0" applyFont="1" applyBorder="1"/>
    <xf numFmtId="0" fontId="2" fillId="0" borderId="23" xfId="0" applyFont="1" applyBorder="1"/>
    <xf numFmtId="0" fontId="6" fillId="0" borderId="23" xfId="0" applyFont="1" applyBorder="1" applyAlignment="1">
      <alignment vertical="top" wrapText="1"/>
    </xf>
    <xf numFmtId="0" fontId="6" fillId="0" borderId="23" xfId="0" applyFont="1" applyBorder="1"/>
    <xf numFmtId="0" fontId="6" fillId="0" borderId="24" xfId="0" applyFont="1" applyBorder="1"/>
    <xf numFmtId="0" fontId="2" fillId="0" borderId="16" xfId="0" applyFont="1" applyBorder="1"/>
    <xf numFmtId="0" fontId="2" fillId="0" borderId="22" xfId="0" applyFont="1" applyFill="1" applyBorder="1"/>
    <xf numFmtId="0" fontId="12" fillId="0" borderId="0" xfId="0" applyFont="1" applyFill="1" applyBorder="1"/>
    <xf numFmtId="0" fontId="2" fillId="0" borderId="15" xfId="0" applyFont="1" applyBorder="1"/>
    <xf numFmtId="0" fontId="12" fillId="0" borderId="12" xfId="0" applyFont="1" applyBorder="1"/>
    <xf numFmtId="4" fontId="2" fillId="0" borderId="12" xfId="0" applyNumberFormat="1" applyFont="1" applyFill="1" applyBorder="1"/>
    <xf numFmtId="4" fontId="6" fillId="0" borderId="12" xfId="0" applyNumberFormat="1" applyFont="1" applyFill="1" applyBorder="1"/>
    <xf numFmtId="4" fontId="2" fillId="0" borderId="21" xfId="0" applyNumberFormat="1" applyFont="1" applyFill="1" applyBorder="1"/>
    <xf numFmtId="4" fontId="6" fillId="0" borderId="21" xfId="0" applyNumberFormat="1" applyFont="1" applyFill="1" applyBorder="1"/>
    <xf numFmtId="0" fontId="20" fillId="5" borderId="0" xfId="0" applyFont="1" applyFill="1"/>
    <xf numFmtId="0" fontId="20" fillId="5" borderId="5" xfId="0" applyFont="1" applyFill="1" applyBorder="1"/>
    <xf numFmtId="0" fontId="20" fillId="5" borderId="25" xfId="0" applyFont="1" applyFill="1" applyBorder="1"/>
    <xf numFmtId="0" fontId="20" fillId="5" borderId="0" xfId="0" applyFont="1" applyFill="1" applyBorder="1"/>
    <xf numFmtId="0" fontId="20" fillId="5" borderId="26" xfId="0" applyFont="1" applyFill="1" applyBorder="1"/>
    <xf numFmtId="0" fontId="19" fillId="5" borderId="0" xfId="0" applyFont="1" applyFill="1" applyBorder="1" applyAlignment="1">
      <alignment wrapText="1"/>
    </xf>
    <xf numFmtId="0" fontId="19" fillId="5" borderId="26" xfId="0" applyFont="1" applyFill="1" applyBorder="1"/>
    <xf numFmtId="4" fontId="20" fillId="5" borderId="0" xfId="0" applyNumberFormat="1" applyFont="1" applyFill="1" applyBorder="1"/>
    <xf numFmtId="4" fontId="20" fillId="5" borderId="26" xfId="0" applyNumberFormat="1" applyFont="1" applyFill="1" applyBorder="1"/>
    <xf numFmtId="4" fontId="20" fillId="5" borderId="27" xfId="0" applyNumberFormat="1" applyFont="1" applyFill="1" applyBorder="1"/>
    <xf numFmtId="4" fontId="20" fillId="5" borderId="28" xfId="0" applyNumberFormat="1" applyFont="1" applyFill="1" applyBorder="1"/>
    <xf numFmtId="0" fontId="20" fillId="5" borderId="21" xfId="0" applyFont="1" applyFill="1" applyBorder="1"/>
    <xf numFmtId="0" fontId="20" fillId="5" borderId="29" xfId="0" applyFont="1" applyFill="1" applyBorder="1"/>
    <xf numFmtId="0" fontId="20" fillId="5" borderId="30" xfId="0" applyFont="1" applyFill="1" applyBorder="1"/>
    <xf numFmtId="0" fontId="20" fillId="5" borderId="0" xfId="0" applyFont="1" applyFill="1" applyBorder="1" applyAlignment="1">
      <alignment wrapText="1"/>
    </xf>
    <xf numFmtId="4" fontId="20" fillId="5" borderId="30" xfId="0" applyNumberFormat="1" applyFont="1" applyFill="1" applyBorder="1"/>
    <xf numFmtId="0" fontId="20" fillId="5" borderId="12" xfId="0" applyFont="1" applyFill="1" applyBorder="1"/>
    <xf numFmtId="0" fontId="20" fillId="5" borderId="19" xfId="0" applyFont="1" applyFill="1" applyBorder="1"/>
    <xf numFmtId="4" fontId="20" fillId="5" borderId="12" xfId="0" applyNumberFormat="1" applyFont="1" applyFill="1" applyBorder="1"/>
    <xf numFmtId="4" fontId="20" fillId="5" borderId="19" xfId="0" applyNumberFormat="1" applyFont="1" applyFill="1" applyBorder="1"/>
    <xf numFmtId="4" fontId="20" fillId="5" borderId="21" xfId="0" applyNumberFormat="1" applyFont="1" applyFill="1" applyBorder="1"/>
    <xf numFmtId="4" fontId="20" fillId="5" borderId="29" xfId="0" applyNumberFormat="1" applyFont="1" applyFill="1" applyBorder="1"/>
    <xf numFmtId="0" fontId="21" fillId="5" borderId="0" xfId="0" applyFont="1" applyFill="1" applyBorder="1"/>
    <xf numFmtId="0" fontId="21" fillId="5" borderId="30" xfId="0" applyFont="1" applyFill="1" applyBorder="1"/>
    <xf numFmtId="0" fontId="21" fillId="5" borderId="12" xfId="0" applyFont="1" applyFill="1" applyBorder="1"/>
    <xf numFmtId="0" fontId="21" fillId="5" borderId="19" xfId="0" applyFont="1" applyFill="1" applyBorder="1"/>
    <xf numFmtId="0" fontId="2" fillId="6" borderId="0" xfId="0" applyFont="1" applyFill="1" applyBorder="1"/>
    <xf numFmtId="0" fontId="2" fillId="0" borderId="5" xfId="0" applyFont="1" applyFill="1" applyBorder="1"/>
    <xf numFmtId="0" fontId="2" fillId="0" borderId="21" xfId="0" applyFont="1" applyFill="1" applyBorder="1"/>
    <xf numFmtId="0" fontId="2" fillId="0" borderId="12" xfId="0" applyFont="1" applyFill="1" applyBorder="1"/>
    <xf numFmtId="0" fontId="2" fillId="6" borderId="22" xfId="0" applyFont="1" applyFill="1" applyBorder="1"/>
    <xf numFmtId="0" fontId="2" fillId="0" borderId="15" xfId="0" applyFont="1" applyFill="1" applyBorder="1"/>
    <xf numFmtId="0" fontId="9" fillId="7" borderId="22" xfId="0" applyFont="1" applyFill="1" applyBorder="1"/>
    <xf numFmtId="0" fontId="2" fillId="7" borderId="30" xfId="0" applyFont="1" applyFill="1" applyBorder="1"/>
    <xf numFmtId="0" fontId="2" fillId="7" borderId="22" xfId="0" applyFont="1" applyFill="1" applyBorder="1"/>
    <xf numFmtId="0" fontId="2" fillId="7" borderId="15" xfId="0" applyFont="1" applyFill="1" applyBorder="1"/>
    <xf numFmtId="0" fontId="2" fillId="7" borderId="19" xfId="0" applyFont="1" applyFill="1" applyBorder="1"/>
    <xf numFmtId="0" fontId="16" fillId="3" borderId="16" xfId="0" applyFont="1" applyFill="1" applyBorder="1" applyAlignment="1">
      <alignment vertical="center"/>
    </xf>
    <xf numFmtId="0" fontId="16" fillId="3" borderId="2" xfId="0" applyFont="1" applyFill="1" applyBorder="1" applyAlignment="1">
      <alignment vertical="center"/>
    </xf>
    <xf numFmtId="0" fontId="17" fillId="2" borderId="16" xfId="0" applyFont="1" applyFill="1" applyBorder="1" applyAlignment="1">
      <alignment vertical="center"/>
    </xf>
    <xf numFmtId="0" fontId="16" fillId="2" borderId="16" xfId="0" applyFont="1" applyFill="1" applyBorder="1" applyAlignment="1">
      <alignment vertical="center"/>
    </xf>
    <xf numFmtId="0" fontId="16" fillId="2" borderId="2" xfId="0" applyFont="1" applyFill="1" applyBorder="1" applyAlignment="1">
      <alignment vertical="center"/>
    </xf>
    <xf numFmtId="0" fontId="6" fillId="3" borderId="3" xfId="0" applyFont="1" applyFill="1" applyBorder="1" applyAlignment="1">
      <alignment horizontal="center"/>
    </xf>
    <xf numFmtId="0" fontId="6" fillId="3" borderId="3" xfId="0" applyFont="1" applyFill="1" applyBorder="1" applyAlignment="1">
      <alignment horizontal="center" wrapText="1"/>
    </xf>
    <xf numFmtId="0" fontId="6" fillId="3" borderId="4" xfId="0" applyFont="1" applyFill="1" applyBorder="1" applyAlignment="1">
      <alignment horizontal="center" wrapText="1"/>
    </xf>
    <xf numFmtId="0" fontId="6" fillId="2" borderId="2" xfId="0" applyFont="1" applyFill="1" applyBorder="1" applyAlignment="1">
      <alignment horizontal="center" wrapText="1"/>
    </xf>
    <xf numFmtId="0" fontId="6" fillId="2" borderId="11" xfId="0" applyFont="1" applyFill="1" applyBorder="1" applyAlignment="1">
      <alignment horizontal="center" wrapText="1"/>
    </xf>
    <xf numFmtId="4" fontId="2" fillId="3" borderId="2" xfId="0" applyNumberFormat="1" applyFont="1" applyFill="1" applyBorder="1" applyAlignment="1">
      <alignment horizontal="right"/>
    </xf>
    <xf numFmtId="0" fontId="6" fillId="0" borderId="12" xfId="0" applyFont="1" applyFill="1" applyBorder="1" applyAlignment="1">
      <alignment horizontal="center" vertical="top"/>
    </xf>
    <xf numFmtId="0" fontId="6" fillId="6" borderId="0" xfId="0" applyFont="1" applyFill="1" applyBorder="1" applyAlignment="1">
      <alignment horizontal="center" vertical="top"/>
    </xf>
    <xf numFmtId="0" fontId="12" fillId="6" borderId="0" xfId="0" applyFont="1" applyFill="1" applyBorder="1"/>
    <xf numFmtId="0" fontId="11" fillId="6" borderId="22" xfId="0" applyFont="1" applyFill="1" applyBorder="1" applyAlignment="1">
      <alignment horizontal="left"/>
    </xf>
    <xf numFmtId="2" fontId="2" fillId="6" borderId="0" xfId="0" applyNumberFormat="1" applyFont="1" applyFill="1" applyBorder="1"/>
    <xf numFmtId="0" fontId="6" fillId="6" borderId="0" xfId="0" applyFont="1" applyFill="1" applyBorder="1" applyAlignment="1">
      <alignment horizontal="center" vertical="top" wrapText="1"/>
    </xf>
    <xf numFmtId="0" fontId="15" fillId="6" borderId="22" xfId="0" applyFont="1" applyFill="1" applyBorder="1" applyAlignment="1">
      <alignment vertical="center"/>
    </xf>
    <xf numFmtId="0" fontId="15" fillId="6" borderId="0" xfId="0" applyFont="1" applyFill="1" applyBorder="1" applyAlignment="1">
      <alignment vertical="center"/>
    </xf>
    <xf numFmtId="0" fontId="14" fillId="6" borderId="15" xfId="0" applyFont="1" applyFill="1" applyBorder="1" applyAlignment="1">
      <alignment vertical="center"/>
    </xf>
    <xf numFmtId="0" fontId="14" fillId="6" borderId="12" xfId="0" applyFont="1" applyFill="1" applyBorder="1" applyAlignment="1">
      <alignment vertical="center"/>
    </xf>
    <xf numFmtId="0" fontId="2" fillId="6" borderId="12" xfId="0" applyFont="1" applyFill="1" applyBorder="1"/>
    <xf numFmtId="0" fontId="13" fillId="6" borderId="0" xfId="0" applyFont="1" applyFill="1" applyBorder="1"/>
    <xf numFmtId="0" fontId="13" fillId="6" borderId="12" xfId="0" applyFont="1" applyFill="1" applyBorder="1"/>
    <xf numFmtId="4" fontId="6" fillId="3" borderId="31" xfId="0" applyNumberFormat="1" applyFont="1" applyFill="1" applyBorder="1" applyAlignment="1">
      <alignment horizontal="right"/>
    </xf>
    <xf numFmtId="4" fontId="6" fillId="2" borderId="11" xfId="0" applyNumberFormat="1" applyFont="1" applyFill="1" applyBorder="1"/>
    <xf numFmtId="4" fontId="6" fillId="2" borderId="18" xfId="0" applyNumberFormat="1" applyFont="1" applyFill="1" applyBorder="1"/>
    <xf numFmtId="0" fontId="16" fillId="8" borderId="0" xfId="0" applyFont="1" applyFill="1" applyBorder="1" applyAlignment="1">
      <alignment horizontal="left" vertical="center"/>
    </xf>
    <xf numFmtId="4" fontId="2" fillId="8" borderId="0" xfId="0" applyNumberFormat="1" applyFont="1" applyFill="1" applyBorder="1"/>
    <xf numFmtId="0" fontId="22" fillId="0" borderId="0" xfId="0" applyFont="1" applyFill="1" applyBorder="1" applyAlignment="1">
      <alignment horizontal="center" vertical="center"/>
    </xf>
    <xf numFmtId="4" fontId="20" fillId="5" borderId="32" xfId="0" applyNumberFormat="1" applyFont="1" applyFill="1" applyBorder="1"/>
    <xf numFmtId="0" fontId="12" fillId="0" borderId="12" xfId="0" applyFont="1" applyFill="1" applyBorder="1"/>
    <xf numFmtId="0" fontId="12" fillId="0" borderId="21" xfId="0" applyFont="1" applyFill="1" applyBorder="1"/>
    <xf numFmtId="0" fontId="2" fillId="8" borderId="22" xfId="0" applyFont="1" applyFill="1" applyBorder="1"/>
    <xf numFmtId="0" fontId="2" fillId="8" borderId="0" xfId="0" applyFont="1" applyFill="1" applyBorder="1"/>
    <xf numFmtId="0" fontId="12" fillId="8" borderId="0" xfId="0" applyFont="1" applyFill="1" applyBorder="1"/>
    <xf numFmtId="0" fontId="2" fillId="8" borderId="15" xfId="0" applyFont="1" applyFill="1" applyBorder="1"/>
    <xf numFmtId="0" fontId="2" fillId="8" borderId="12" xfId="0" applyFont="1" applyFill="1" applyBorder="1"/>
    <xf numFmtId="0" fontId="12" fillId="8" borderId="12" xfId="0" applyFont="1" applyFill="1" applyBorder="1"/>
    <xf numFmtId="0" fontId="11" fillId="4" borderId="20" xfId="0" applyFont="1" applyFill="1" applyBorder="1" applyAlignment="1">
      <alignment horizontal="left"/>
    </xf>
    <xf numFmtId="2" fontId="2" fillId="7" borderId="30" xfId="0" applyNumberFormat="1" applyFont="1" applyFill="1" applyBorder="1"/>
    <xf numFmtId="2" fontId="2" fillId="7" borderId="19" xfId="0" applyNumberFormat="1" applyFont="1" applyFill="1" applyBorder="1"/>
    <xf numFmtId="0" fontId="2" fillId="0" borderId="16" xfId="0" applyFont="1" applyBorder="1" applyAlignment="1">
      <alignment horizontal="left"/>
    </xf>
    <xf numFmtId="4" fontId="2" fillId="0" borderId="11" xfId="0" applyNumberFormat="1" applyFont="1" applyBorder="1"/>
    <xf numFmtId="0" fontId="2" fillId="0" borderId="17" xfId="0" applyFont="1" applyBorder="1" applyAlignment="1">
      <alignment horizontal="left"/>
    </xf>
    <xf numFmtId="0" fontId="2" fillId="0" borderId="14" xfId="0" applyFont="1" applyBorder="1" applyAlignment="1">
      <alignment horizontal="left"/>
    </xf>
    <xf numFmtId="4" fontId="23" fillId="3" borderId="2" xfId="0" applyNumberFormat="1" applyFont="1" applyFill="1" applyBorder="1"/>
    <xf numFmtId="4" fontId="8" fillId="3" borderId="2" xfId="0" applyNumberFormat="1" applyFont="1" applyFill="1" applyBorder="1"/>
    <xf numFmtId="4" fontId="23" fillId="0" borderId="2" xfId="0" applyNumberFormat="1" applyFont="1" applyBorder="1"/>
    <xf numFmtId="4" fontId="2" fillId="0" borderId="0" xfId="0" applyNumberFormat="1" applyFont="1" applyBorder="1" applyAlignment="1">
      <alignment wrapText="1"/>
    </xf>
    <xf numFmtId="0" fontId="2" fillId="0" borderId="0" xfId="0" applyFont="1" applyBorder="1" applyAlignment="1">
      <alignment vertical="top"/>
    </xf>
    <xf numFmtId="0" fontId="2" fillId="7" borderId="33" xfId="0" applyFont="1" applyFill="1" applyBorder="1" applyAlignment="1">
      <alignment horizontal="left" vertical="top" wrapText="1"/>
    </xf>
    <xf numFmtId="0" fontId="2" fillId="0" borderId="0" xfId="0" applyFont="1" applyFill="1" applyBorder="1" applyAlignment="1">
      <alignment vertical="top"/>
    </xf>
    <xf numFmtId="0" fontId="2" fillId="0" borderId="0" xfId="0" applyFont="1" applyBorder="1" applyAlignment="1">
      <alignment horizontal="left"/>
    </xf>
    <xf numFmtId="10" fontId="2" fillId="0" borderId="0" xfId="0" applyNumberFormat="1" applyFont="1" applyBorder="1"/>
    <xf numFmtId="4" fontId="6" fillId="0" borderId="0" xfId="0" applyNumberFormat="1" applyFont="1" applyBorder="1"/>
    <xf numFmtId="0" fontId="2" fillId="9" borderId="11" xfId="0" applyFont="1" applyFill="1" applyBorder="1" applyAlignment="1">
      <alignment horizontal="center" vertical="top" wrapText="1"/>
    </xf>
    <xf numFmtId="0" fontId="2" fillId="10" borderId="0" xfId="0" applyFont="1" applyFill="1"/>
    <xf numFmtId="0" fontId="12" fillId="10" borderId="0" xfId="0" applyFont="1" applyFill="1"/>
    <xf numFmtId="0" fontId="13" fillId="10" borderId="0" xfId="0" applyFont="1" applyFill="1"/>
    <xf numFmtId="4" fontId="2" fillId="9" borderId="16" xfId="0" applyNumberFormat="1" applyFont="1" applyFill="1" applyBorder="1"/>
    <xf numFmtId="4" fontId="2" fillId="9" borderId="2" xfId="0" applyNumberFormat="1" applyFont="1" applyFill="1" applyBorder="1"/>
    <xf numFmtId="4" fontId="2" fillId="9" borderId="11" xfId="0" applyNumberFormat="1" applyFont="1" applyFill="1" applyBorder="1"/>
    <xf numFmtId="0" fontId="2" fillId="9" borderId="16" xfId="0" applyFont="1" applyFill="1" applyBorder="1" applyAlignment="1">
      <alignment horizontal="center" vertical="top" wrapText="1"/>
    </xf>
    <xf numFmtId="0" fontId="2" fillId="9" borderId="2" xfId="0" applyFont="1" applyFill="1" applyBorder="1" applyAlignment="1">
      <alignment horizontal="center" vertical="top" wrapText="1"/>
    </xf>
    <xf numFmtId="0" fontId="25" fillId="0" borderId="0" xfId="0" applyFont="1"/>
    <xf numFmtId="0" fontId="6" fillId="0" borderId="0" xfId="0" applyFont="1" applyAlignment="1">
      <alignment horizontal="left"/>
    </xf>
    <xf numFmtId="0" fontId="25" fillId="0" borderId="0" xfId="0" applyFont="1" applyBorder="1"/>
    <xf numFmtId="4" fontId="23" fillId="2" borderId="2" xfId="0" applyNumberFormat="1" applyFont="1" applyFill="1" applyBorder="1"/>
    <xf numFmtId="4" fontId="2" fillId="9" borderId="34" xfId="0" applyNumberFormat="1" applyFont="1" applyFill="1" applyBorder="1"/>
    <xf numFmtId="4" fontId="2" fillId="9" borderId="31" xfId="0" applyNumberFormat="1" applyFont="1" applyFill="1" applyBorder="1"/>
    <xf numFmtId="4" fontId="2" fillId="0" borderId="35" xfId="0" applyNumberFormat="1" applyFont="1" applyBorder="1"/>
    <xf numFmtId="4" fontId="2" fillId="0" borderId="34" xfId="0" applyNumberFormat="1" applyFont="1" applyBorder="1"/>
    <xf numFmtId="0" fontId="2" fillId="0" borderId="34" xfId="0" applyFont="1" applyBorder="1"/>
    <xf numFmtId="4" fontId="2" fillId="3" borderId="34" xfId="0" applyNumberFormat="1" applyFont="1" applyFill="1" applyBorder="1"/>
    <xf numFmtId="4" fontId="6" fillId="3" borderId="34" xfId="0" applyNumberFormat="1" applyFont="1" applyFill="1" applyBorder="1"/>
    <xf numFmtId="2" fontId="2" fillId="0" borderId="34" xfId="0" applyNumberFormat="1" applyFont="1" applyBorder="1"/>
    <xf numFmtId="4" fontId="2" fillId="2" borderId="34" xfId="0" applyNumberFormat="1" applyFont="1" applyFill="1" applyBorder="1"/>
    <xf numFmtId="4" fontId="2" fillId="0" borderId="36" xfId="0" applyNumberFormat="1" applyFont="1" applyBorder="1"/>
    <xf numFmtId="4" fontId="6" fillId="0" borderId="36" xfId="0" applyNumberFormat="1" applyFont="1" applyBorder="1" applyAlignment="1">
      <alignment horizontal="right"/>
    </xf>
    <xf numFmtId="0" fontId="2" fillId="0" borderId="36" xfId="0" applyFont="1" applyBorder="1"/>
    <xf numFmtId="4" fontId="2" fillId="3" borderId="36" xfId="0" applyNumberFormat="1" applyFont="1" applyFill="1" applyBorder="1"/>
    <xf numFmtId="4" fontId="6" fillId="3" borderId="36" xfId="0" applyNumberFormat="1" applyFont="1" applyFill="1" applyBorder="1"/>
    <xf numFmtId="2" fontId="2" fillId="0" borderId="36" xfId="0" applyNumberFormat="1" applyFont="1" applyBorder="1"/>
    <xf numFmtId="0" fontId="2" fillId="0" borderId="37" xfId="0" applyFont="1" applyBorder="1"/>
    <xf numFmtId="0" fontId="39" fillId="0" borderId="0" xfId="0" applyFont="1"/>
    <xf numFmtId="0" fontId="42" fillId="10" borderId="0" xfId="0" applyFont="1" applyFill="1"/>
    <xf numFmtId="0" fontId="6" fillId="3" borderId="3" xfId="0" applyFont="1" applyFill="1" applyBorder="1" applyAlignment="1">
      <alignment horizontal="center" vertical="top"/>
    </xf>
    <xf numFmtId="0" fontId="16" fillId="3" borderId="16" xfId="0" applyFont="1" applyFill="1" applyBorder="1" applyAlignment="1">
      <alignment vertical="top"/>
    </xf>
    <xf numFmtId="0" fontId="16" fillId="3" borderId="2" xfId="0" applyFont="1" applyFill="1" applyBorder="1" applyAlignment="1">
      <alignment vertical="top"/>
    </xf>
    <xf numFmtId="4" fontId="2" fillId="3" borderId="2" xfId="0" applyNumberFormat="1" applyFont="1" applyFill="1" applyBorder="1" applyAlignment="1">
      <alignment horizontal="right" vertical="top"/>
    </xf>
    <xf numFmtId="4" fontId="6" fillId="3" borderId="31" xfId="0" applyNumberFormat="1" applyFont="1" applyFill="1" applyBorder="1" applyAlignment="1">
      <alignment horizontal="right" vertical="top"/>
    </xf>
    <xf numFmtId="0" fontId="6" fillId="2" borderId="2" xfId="0" applyFont="1" applyFill="1" applyBorder="1" applyAlignment="1">
      <alignment horizontal="center" vertical="top"/>
    </xf>
    <xf numFmtId="0" fontId="11" fillId="4" borderId="20" xfId="0" applyFont="1" applyFill="1" applyBorder="1" applyAlignment="1">
      <alignment horizontal="left"/>
    </xf>
    <xf numFmtId="0" fontId="11" fillId="4" borderId="20" xfId="0" applyFont="1" applyFill="1" applyBorder="1" applyAlignment="1">
      <alignment horizontal="left"/>
    </xf>
    <xf numFmtId="0" fontId="11" fillId="4" borderId="20" xfId="0" applyFont="1" applyFill="1" applyBorder="1" applyAlignment="1">
      <alignment horizontal="left"/>
    </xf>
    <xf numFmtId="17" fontId="9" fillId="7" borderId="22" xfId="0" applyNumberFormat="1" applyFont="1" applyFill="1" applyBorder="1" applyAlignment="1">
      <alignment horizontal="left"/>
    </xf>
    <xf numFmtId="0" fontId="2" fillId="0" borderId="16" xfId="0" applyFont="1" applyBorder="1" applyAlignment="1">
      <alignment/>
    </xf>
    <xf numFmtId="4" fontId="6" fillId="0" borderId="2" xfId="0" applyNumberFormat="1" applyFont="1" applyBorder="1" applyAlignment="1">
      <alignment horizontal="right"/>
    </xf>
    <xf numFmtId="0" fontId="6" fillId="0" borderId="2" xfId="0" applyFont="1" applyBorder="1" applyAlignment="1">
      <alignment horizontal="center" vertical="top" wrapText="1"/>
    </xf>
    <xf numFmtId="4" fontId="6" fillId="0" borderId="2" xfId="0" applyNumberFormat="1" applyFont="1" applyBorder="1"/>
    <xf numFmtId="0" fontId="2" fillId="0" borderId="2" xfId="0" applyFont="1" applyFill="1" applyBorder="1" applyAlignment="1">
      <alignment/>
    </xf>
    <xf numFmtId="0" fontId="2" fillId="0" borderId="2" xfId="0" applyFont="1" applyBorder="1" applyAlignment="1">
      <alignment/>
    </xf>
    <xf numFmtId="10" fontId="2" fillId="0" borderId="12" xfId="0" applyNumberFormat="1" applyFont="1" applyBorder="1" applyAlignment="1">
      <alignment horizontal="center"/>
    </xf>
    <xf numFmtId="10" fontId="2" fillId="0" borderId="14" xfId="0" applyNumberFormat="1" applyFont="1" applyBorder="1" applyAlignment="1">
      <alignment horizontal="center"/>
    </xf>
    <xf numFmtId="0" fontId="6" fillId="0" borderId="23" xfId="0" applyFont="1" applyFill="1" applyBorder="1"/>
    <xf numFmtId="0" fontId="6" fillId="0" borderId="8" xfId="0" applyFont="1" applyFill="1" applyBorder="1"/>
    <xf numFmtId="0" fontId="45" fillId="0" borderId="0" xfId="0" applyFont="1"/>
    <xf numFmtId="0" fontId="45" fillId="0" borderId="0" xfId="0" applyFont="1" applyAlignment="1">
      <alignment vertical="center"/>
    </xf>
    <xf numFmtId="0" fontId="45" fillId="0" borderId="0" xfId="0" applyFont="1" applyAlignment="1">
      <alignment horizontal="center" vertical="center"/>
    </xf>
    <xf numFmtId="0" fontId="45" fillId="0" borderId="0" xfId="0" applyFont="1" applyBorder="1"/>
    <xf numFmtId="0" fontId="46" fillId="0" borderId="0" xfId="0" applyFont="1" applyBorder="1" applyAlignment="1">
      <alignment vertical="center" wrapText="1"/>
    </xf>
    <xf numFmtId="0" fontId="47" fillId="11" borderId="16" xfId="0" applyFont="1" applyFill="1" applyBorder="1" applyAlignment="1">
      <alignment vertical="center" wrapText="1"/>
    </xf>
    <xf numFmtId="0" fontId="45" fillId="0" borderId="11" xfId="0" applyFont="1" applyBorder="1" applyAlignment="1">
      <alignment vertical="center" wrapText="1"/>
    </xf>
    <xf numFmtId="0" fontId="47" fillId="11" borderId="24" xfId="0" applyFont="1" applyFill="1" applyBorder="1" applyAlignment="1">
      <alignment vertical="center" wrapText="1"/>
    </xf>
    <xf numFmtId="0" fontId="45" fillId="0" borderId="32" xfId="0" applyFont="1" applyBorder="1" applyAlignment="1">
      <alignment vertical="center" wrapText="1"/>
    </xf>
    <xf numFmtId="0" fontId="2" fillId="3" borderId="38" xfId="0" applyFont="1" applyFill="1" applyBorder="1" applyAlignment="1">
      <alignment horizontal="left" vertical="top" wrapText="1"/>
    </xf>
    <xf numFmtId="0" fontId="2" fillId="3" borderId="39" xfId="0" applyFont="1" applyFill="1" applyBorder="1" applyAlignment="1">
      <alignment horizontal="left" vertical="top"/>
    </xf>
    <xf numFmtId="0" fontId="2" fillId="3" borderId="40" xfId="0" applyFont="1" applyFill="1" applyBorder="1" applyAlignment="1">
      <alignment horizontal="left" vertical="top"/>
    </xf>
    <xf numFmtId="0" fontId="6" fillId="0" borderId="0" xfId="0" applyFont="1" applyAlignment="1">
      <alignment horizontal="left"/>
    </xf>
    <xf numFmtId="0" fontId="2" fillId="0" borderId="12" xfId="0" applyFont="1" applyBorder="1" applyAlignment="1">
      <alignment horizontal="center"/>
    </xf>
    <xf numFmtId="0" fontId="23" fillId="0" borderId="0" xfId="0" applyFont="1" applyBorder="1" applyAlignment="1">
      <alignment horizontal="center" vertical="top" wrapText="1"/>
    </xf>
    <xf numFmtId="0" fontId="32" fillId="0" borderId="41" xfId="0" applyFont="1" applyBorder="1" applyAlignment="1">
      <alignment horizontal="left" vertical="top" wrapText="1"/>
    </xf>
    <xf numFmtId="0" fontId="0" fillId="0" borderId="41" xfId="0" applyBorder="1" applyAlignment="1">
      <alignment horizontal="left" vertical="top" wrapText="1"/>
    </xf>
    <xf numFmtId="0" fontId="30" fillId="0" borderId="41" xfId="0" applyFont="1" applyBorder="1" applyAlignment="1">
      <alignment horizontal="left" vertical="top" wrapText="1"/>
    </xf>
    <xf numFmtId="0" fontId="0" fillId="0" borderId="41" xfId="0" applyBorder="1" applyAlignment="1">
      <alignment horizontal="left" vertical="top"/>
    </xf>
    <xf numFmtId="0" fontId="30" fillId="0" borderId="41" xfId="0" applyFont="1" applyFill="1" applyBorder="1" applyAlignment="1">
      <alignment horizontal="left" vertical="top" wrapText="1"/>
    </xf>
    <xf numFmtId="0" fontId="0" fillId="0" borderId="41" xfId="0" applyFill="1" applyBorder="1" applyAlignment="1">
      <alignment horizontal="left" vertical="top"/>
    </xf>
    <xf numFmtId="0" fontId="0" fillId="0" borderId="41" xfId="0" applyFill="1" applyBorder="1" applyAlignment="1">
      <alignment horizontal="left" vertical="top" wrapText="1"/>
    </xf>
    <xf numFmtId="0" fontId="30" fillId="0" borderId="42" xfId="0" applyFont="1" applyBorder="1" applyAlignment="1">
      <alignment horizontal="left" wrapText="1"/>
    </xf>
    <xf numFmtId="0" fontId="0" fillId="0" borderId="42" xfId="0" applyFont="1" applyBorder="1" applyAlignment="1">
      <alignment horizontal="left" wrapText="1"/>
    </xf>
    <xf numFmtId="0" fontId="3" fillId="0" borderId="0" xfId="0" applyFont="1" applyAlignment="1">
      <alignment horizontal="left"/>
    </xf>
    <xf numFmtId="0" fontId="4" fillId="0" borderId="0" xfId="0" applyFont="1" applyAlignment="1">
      <alignment horizontal="left"/>
    </xf>
    <xf numFmtId="0" fontId="28" fillId="0" borderId="0" xfId="0" applyFont="1" applyAlignment="1">
      <alignment horizontal="left"/>
    </xf>
    <xf numFmtId="0" fontId="29" fillId="0" borderId="43" xfId="0" applyFont="1" applyFill="1" applyBorder="1" applyAlignment="1">
      <alignment horizontal="left"/>
    </xf>
    <xf numFmtId="0" fontId="32" fillId="0" borderId="44" xfId="0" applyNumberFormat="1" applyFont="1" applyBorder="1" applyAlignment="1">
      <alignment horizontal="left" vertical="top" wrapText="1"/>
    </xf>
    <xf numFmtId="0" fontId="6" fillId="9" borderId="45" xfId="0" applyFont="1" applyFill="1" applyBorder="1" applyAlignment="1">
      <alignment horizontal="center"/>
    </xf>
    <xf numFmtId="0" fontId="6" fillId="9" borderId="3" xfId="0" applyFont="1" applyFill="1" applyBorder="1" applyAlignment="1">
      <alignment horizontal="center"/>
    </xf>
    <xf numFmtId="0" fontId="6" fillId="9" borderId="4" xfId="0" applyFont="1" applyFill="1" applyBorder="1" applyAlignment="1">
      <alignment horizontal="center"/>
    </xf>
    <xf numFmtId="0" fontId="6" fillId="2" borderId="2" xfId="0" applyFont="1" applyFill="1" applyBorder="1" applyAlignment="1">
      <alignment horizontal="center"/>
    </xf>
    <xf numFmtId="0" fontId="19" fillId="5" borderId="0" xfId="0" applyFont="1" applyFill="1" applyBorder="1" applyAlignment="1">
      <alignment horizontal="center" wrapText="1"/>
    </xf>
    <xf numFmtId="0" fontId="6" fillId="3" borderId="46" xfId="0" applyFont="1" applyFill="1" applyBorder="1" applyAlignment="1">
      <alignment horizontal="center"/>
    </xf>
    <xf numFmtId="0" fontId="6" fillId="3" borderId="47" xfId="0" applyFont="1" applyFill="1" applyBorder="1" applyAlignment="1">
      <alignment horizontal="center"/>
    </xf>
    <xf numFmtId="0" fontId="6" fillId="3" borderId="1" xfId="0" applyFont="1" applyFill="1" applyBorder="1" applyAlignment="1">
      <alignment horizontal="center"/>
    </xf>
    <xf numFmtId="0" fontId="22" fillId="7" borderId="20" xfId="0" applyFont="1" applyFill="1" applyBorder="1" applyAlignment="1">
      <alignment horizontal="center" vertical="center"/>
    </xf>
    <xf numFmtId="0" fontId="22" fillId="7" borderId="29" xfId="0" applyFont="1" applyFill="1" applyBorder="1" applyAlignment="1">
      <alignment horizontal="center" vertical="center"/>
    </xf>
    <xf numFmtId="0" fontId="6" fillId="0" borderId="45" xfId="0" applyFont="1" applyFill="1" applyBorder="1" applyAlignment="1">
      <alignment horizontal="center" vertical="top" wrapText="1"/>
    </xf>
    <xf numFmtId="0" fontId="6" fillId="0" borderId="3" xfId="0" applyFont="1" applyFill="1" applyBorder="1" applyAlignment="1">
      <alignment horizontal="center" vertical="top" wrapText="1"/>
    </xf>
    <xf numFmtId="0" fontId="16" fillId="2" borderId="48" xfId="0" applyFont="1" applyFill="1" applyBorder="1" applyAlignment="1">
      <alignment horizontal="left" vertical="center"/>
    </xf>
    <xf numFmtId="0" fontId="16" fillId="2" borderId="49" xfId="0" applyFont="1" applyFill="1" applyBorder="1" applyAlignment="1">
      <alignment horizontal="left" vertical="center"/>
    </xf>
    <xf numFmtId="0" fontId="11" fillId="4" borderId="20" xfId="0" applyFont="1" applyFill="1" applyBorder="1" applyAlignment="1">
      <alignment horizontal="left"/>
    </xf>
    <xf numFmtId="0" fontId="11" fillId="4" borderId="21" xfId="0" applyFont="1" applyFill="1" applyBorder="1" applyAlignment="1">
      <alignment horizontal="left"/>
    </xf>
    <xf numFmtId="0" fontId="18" fillId="0" borderId="0" xfId="0" applyFont="1" applyFill="1" applyBorder="1" applyAlignment="1">
      <alignment horizontal="center" vertical="top" textRotation="90"/>
    </xf>
    <xf numFmtId="0" fontId="18" fillId="0" borderId="0" xfId="0" applyFont="1" applyFill="1" applyBorder="1" applyAlignment="1">
      <alignment horizontal="right" vertical="top" textRotation="90"/>
    </xf>
    <xf numFmtId="0" fontId="6" fillId="2" borderId="46" xfId="0" applyFont="1" applyFill="1" applyBorder="1" applyAlignment="1">
      <alignment horizontal="center"/>
    </xf>
    <xf numFmtId="0" fontId="6" fillId="2" borderId="1" xfId="0" applyFont="1" applyFill="1" applyBorder="1" applyAlignment="1">
      <alignment horizontal="center"/>
    </xf>
    <xf numFmtId="0" fontId="22" fillId="7" borderId="20" xfId="0" applyFont="1" applyFill="1" applyBorder="1" applyAlignment="1">
      <alignment horizontal="center" vertical="top" wrapText="1"/>
    </xf>
    <xf numFmtId="0" fontId="22" fillId="7" borderId="29" xfId="0" applyFont="1" applyFill="1" applyBorder="1" applyAlignment="1">
      <alignment horizontal="center" vertical="top"/>
    </xf>
    <xf numFmtId="0" fontId="17" fillId="3" borderId="50" xfId="0" applyFont="1" applyFill="1" applyBorder="1" applyAlignment="1">
      <alignment horizontal="left" vertical="center"/>
    </xf>
    <xf numFmtId="0" fontId="17" fillId="3" borderId="51" xfId="0" applyFont="1" applyFill="1" applyBorder="1" applyAlignment="1">
      <alignment horizontal="left" vertical="center"/>
    </xf>
    <xf numFmtId="0" fontId="16" fillId="6" borderId="22" xfId="0" applyFont="1" applyFill="1" applyBorder="1" applyAlignment="1">
      <alignment horizontal="center" vertical="center"/>
    </xf>
    <xf numFmtId="0" fontId="16" fillId="6" borderId="0" xfId="0" applyFont="1" applyFill="1" applyBorder="1" applyAlignment="1">
      <alignment horizontal="center" vertical="center"/>
    </xf>
    <xf numFmtId="0" fontId="11" fillId="4" borderId="22" xfId="0" applyFont="1" applyFill="1" applyBorder="1" applyAlignment="1">
      <alignment horizontal="center"/>
    </xf>
    <xf numFmtId="0" fontId="11" fillId="4" borderId="0" xfId="0" applyFont="1" applyFill="1" applyBorder="1" applyAlignment="1">
      <alignment horizontal="center"/>
    </xf>
    <xf numFmtId="0" fontId="17" fillId="6" borderId="22" xfId="0" applyFont="1" applyFill="1" applyBorder="1" applyAlignment="1">
      <alignment horizontal="center" vertical="center"/>
    </xf>
    <xf numFmtId="0" fontId="17" fillId="6" borderId="0" xfId="0" applyFont="1" applyFill="1" applyBorder="1" applyAlignment="1">
      <alignment horizontal="center" vertical="center"/>
    </xf>
    <xf numFmtId="0" fontId="17" fillId="3" borderId="50" xfId="0" applyFont="1" applyFill="1" applyBorder="1" applyAlignment="1">
      <alignment horizontal="left" vertical="top"/>
    </xf>
    <xf numFmtId="0" fontId="17" fillId="3" borderId="51" xfId="0" applyFont="1" applyFill="1" applyBorder="1" applyAlignment="1">
      <alignment horizontal="left" vertical="top"/>
    </xf>
    <xf numFmtId="0" fontId="17" fillId="2" borderId="23" xfId="0" applyFont="1" applyFill="1" applyBorder="1" applyAlignment="1">
      <alignment horizontal="left" vertical="top"/>
    </xf>
    <xf numFmtId="0" fontId="17" fillId="2" borderId="1" xfId="0" applyFont="1" applyFill="1" applyBorder="1" applyAlignment="1">
      <alignment horizontal="left" vertical="top"/>
    </xf>
    <xf numFmtId="0" fontId="17" fillId="2" borderId="23" xfId="0" applyFont="1" applyFill="1" applyBorder="1" applyAlignment="1">
      <alignment horizontal="left" vertical="center"/>
    </xf>
    <xf numFmtId="0" fontId="17" fillId="2" borderId="1" xfId="0" applyFont="1" applyFill="1" applyBorder="1" applyAlignment="1">
      <alignment horizontal="left" vertical="center"/>
    </xf>
    <xf numFmtId="0" fontId="6" fillId="9" borderId="50" xfId="0" applyFont="1" applyFill="1" applyBorder="1" applyAlignment="1">
      <alignment horizontal="center"/>
    </xf>
    <xf numFmtId="0" fontId="6" fillId="9" borderId="52" xfId="0" applyFont="1" applyFill="1" applyBorder="1" applyAlignment="1">
      <alignment horizontal="center"/>
    </xf>
    <xf numFmtId="0" fontId="6" fillId="9" borderId="53" xfId="0" applyFont="1" applyFill="1" applyBorder="1" applyAlignment="1">
      <alignment horizontal="center"/>
    </xf>
    <xf numFmtId="0" fontId="6" fillId="0" borderId="2" xfId="0" applyFont="1" applyFill="1" applyBorder="1" applyAlignment="1">
      <alignment horizontal="center" vertical="top" wrapText="1"/>
    </xf>
    <xf numFmtId="0" fontId="47" fillId="11" borderId="54" xfId="0" applyFont="1" applyFill="1" applyBorder="1" applyAlignment="1">
      <alignment vertical="center" wrapText="1"/>
    </xf>
    <xf numFmtId="0" fontId="47" fillId="11" borderId="55" xfId="0" applyFont="1" applyFill="1" applyBorder="1" applyAlignment="1">
      <alignment vertical="center" wrapText="1"/>
    </xf>
    <xf numFmtId="0" fontId="45" fillId="0" borderId="48" xfId="0" applyFont="1" applyBorder="1" applyAlignment="1">
      <alignment vertical="center" wrapText="1"/>
    </xf>
    <xf numFmtId="0" fontId="45" fillId="0" borderId="56" xfId="0" applyFont="1" applyBorder="1" applyAlignment="1">
      <alignment vertical="center"/>
    </xf>
    <xf numFmtId="0" fontId="45" fillId="0" borderId="57" xfId="0" applyFont="1" applyBorder="1" applyAlignment="1">
      <alignment horizontal="left" vertical="center" wrapText="1"/>
    </xf>
    <xf numFmtId="0" fontId="45" fillId="0" borderId="58" xfId="0" applyFont="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customXml" Target="../customXml/item4.xml" /><Relationship Id="rId13" Type="http://schemas.openxmlformats.org/officeDocument/2006/relationships/customXml" Target="../customXml/item5.xml" /><Relationship Id="rId14" Type="http://schemas.openxmlformats.org/officeDocument/2006/relationships/customXml" Target="../customXml/item6.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66675</xdr:rowOff>
    </xdr:from>
    <xdr:to>
      <xdr:col>1</xdr:col>
      <xdr:colOff>38100</xdr:colOff>
      <xdr:row>9</xdr:row>
      <xdr:rowOff>342900</xdr:rowOff>
    </xdr:to>
    <xdr:sp macro="" textlink="">
      <xdr:nvSpPr>
        <xdr:cNvPr id="28" name="Striped Right Arrow 27"/>
        <xdr:cNvSpPr/>
      </xdr:nvSpPr>
      <xdr:spPr>
        <a:xfrm rot="5400000">
          <a:off x="0" y="409575"/>
          <a:ext cx="1247775" cy="5629275"/>
        </a:xfrm>
        <a:prstGeom prst="striped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IE" sz="4000"/>
            <a:t>G  U  I  D  A  N  C  E</a:t>
          </a:r>
        </a:p>
      </xdr:txBody>
    </xdr:sp>
    <xdr:clientData/>
  </xdr:twoCellAnchor>
  <xdr:twoCellAnchor editAs="oneCell">
    <xdr:from>
      <xdr:col>1</xdr:col>
      <xdr:colOff>114300</xdr:colOff>
      <xdr:row>10</xdr:row>
      <xdr:rowOff>1571625</xdr:rowOff>
    </xdr:from>
    <xdr:to>
      <xdr:col>4</xdr:col>
      <xdr:colOff>209550</xdr:colOff>
      <xdr:row>10</xdr:row>
      <xdr:rowOff>2724150</xdr:rowOff>
    </xdr:to>
    <xdr:pic>
      <xdr:nvPicPr>
        <xdr:cNvPr id="6" name="Picture 5"/>
        <xdr:cNvPicPr preferRelativeResize="1">
          <a:picLocks noChangeAspect="1"/>
        </xdr:cNvPicPr>
      </xdr:nvPicPr>
      <xdr:blipFill>
        <a:blip r:embed="rId1"/>
        <a:stretch>
          <a:fillRect/>
        </a:stretch>
      </xdr:blipFill>
      <xdr:spPr>
        <a:xfrm>
          <a:off x="1323975" y="10896600"/>
          <a:ext cx="1924050" cy="1152525"/>
        </a:xfrm>
        <a:prstGeom prst="rect">
          <a:avLst/>
        </a:prstGeom>
        <a:ln>
          <a:noFill/>
        </a:ln>
      </xdr:spPr>
    </xdr:pic>
    <xdr:clientData/>
  </xdr:twoCellAnchor>
  <xdr:twoCellAnchor editAs="oneCell">
    <xdr:from>
      <xdr:col>1</xdr:col>
      <xdr:colOff>219075</xdr:colOff>
      <xdr:row>12</xdr:row>
      <xdr:rowOff>1333500</xdr:rowOff>
    </xdr:from>
    <xdr:to>
      <xdr:col>6</xdr:col>
      <xdr:colOff>0</xdr:colOff>
      <xdr:row>12</xdr:row>
      <xdr:rowOff>3286125</xdr:rowOff>
    </xdr:to>
    <xdr:pic>
      <xdr:nvPicPr>
        <xdr:cNvPr id="13" name="Picture 12"/>
        <xdr:cNvPicPr preferRelativeResize="1">
          <a:picLocks noChangeAspect="1"/>
        </xdr:cNvPicPr>
      </xdr:nvPicPr>
      <xdr:blipFill>
        <a:blip r:embed="rId2"/>
        <a:stretch>
          <a:fillRect/>
        </a:stretch>
      </xdr:blipFill>
      <xdr:spPr>
        <a:xfrm>
          <a:off x="1428750" y="17697450"/>
          <a:ext cx="2828925" cy="1962150"/>
        </a:xfrm>
        <a:prstGeom prst="rect">
          <a:avLst/>
        </a:prstGeom>
        <a:ln>
          <a:noFill/>
        </a:ln>
      </xdr:spPr>
    </xdr:pic>
    <xdr:clientData/>
  </xdr:twoCellAnchor>
  <xdr:twoCellAnchor editAs="oneCell">
    <xdr:from>
      <xdr:col>1</xdr:col>
      <xdr:colOff>85725</xdr:colOff>
      <xdr:row>11</xdr:row>
      <xdr:rowOff>1647825</xdr:rowOff>
    </xdr:from>
    <xdr:to>
      <xdr:col>7</xdr:col>
      <xdr:colOff>209550</xdr:colOff>
      <xdr:row>11</xdr:row>
      <xdr:rowOff>3314700</xdr:rowOff>
    </xdr:to>
    <xdr:pic>
      <xdr:nvPicPr>
        <xdr:cNvPr id="11" name="Picture 10"/>
        <xdr:cNvPicPr preferRelativeResize="1">
          <a:picLocks noChangeAspect="1"/>
        </xdr:cNvPicPr>
      </xdr:nvPicPr>
      <xdr:blipFill>
        <a:blip r:embed="rId3"/>
        <a:stretch>
          <a:fillRect/>
        </a:stretch>
      </xdr:blipFill>
      <xdr:spPr>
        <a:xfrm>
          <a:off x="1295400" y="14116050"/>
          <a:ext cx="3781425" cy="1676400"/>
        </a:xfrm>
        <a:prstGeom prst="rect">
          <a:avLst/>
        </a:prstGeom>
        <a:ln>
          <a:noFill/>
        </a:ln>
      </xdr:spPr>
    </xdr:pic>
    <xdr:clientData/>
  </xdr:twoCellAnchor>
  <xdr:twoCellAnchor editAs="oneCell">
    <xdr:from>
      <xdr:col>1</xdr:col>
      <xdr:colOff>247650</xdr:colOff>
      <xdr:row>15</xdr:row>
      <xdr:rowOff>476250</xdr:rowOff>
    </xdr:from>
    <xdr:to>
      <xdr:col>18</xdr:col>
      <xdr:colOff>133350</xdr:colOff>
      <xdr:row>15</xdr:row>
      <xdr:rowOff>971550</xdr:rowOff>
    </xdr:to>
    <xdr:pic>
      <xdr:nvPicPr>
        <xdr:cNvPr id="18" name="Picture 17"/>
        <xdr:cNvPicPr preferRelativeResize="1">
          <a:picLocks noChangeAspect="1"/>
        </xdr:cNvPicPr>
      </xdr:nvPicPr>
      <xdr:blipFill>
        <a:blip r:embed="rId4"/>
        <a:stretch>
          <a:fillRect/>
        </a:stretch>
      </xdr:blipFill>
      <xdr:spPr>
        <a:xfrm>
          <a:off x="1457325" y="23793450"/>
          <a:ext cx="10248900" cy="504825"/>
        </a:xfrm>
        <a:prstGeom prst="rect">
          <a:avLst/>
        </a:prstGeom>
        <a:ln>
          <a:noFill/>
        </a:ln>
      </xdr:spPr>
    </xdr:pic>
    <xdr:clientData/>
  </xdr:twoCellAnchor>
  <xdr:twoCellAnchor editAs="oneCell">
    <xdr:from>
      <xdr:col>1</xdr:col>
      <xdr:colOff>247650</xdr:colOff>
      <xdr:row>19</xdr:row>
      <xdr:rowOff>809625</xdr:rowOff>
    </xdr:from>
    <xdr:to>
      <xdr:col>16</xdr:col>
      <xdr:colOff>400050</xdr:colOff>
      <xdr:row>19</xdr:row>
      <xdr:rowOff>2238375</xdr:rowOff>
    </xdr:to>
    <xdr:pic>
      <xdr:nvPicPr>
        <xdr:cNvPr id="25" name="Picture 24"/>
        <xdr:cNvPicPr preferRelativeResize="1">
          <a:picLocks noChangeAspect="1"/>
        </xdr:cNvPicPr>
      </xdr:nvPicPr>
      <xdr:blipFill>
        <a:blip r:embed="rId5"/>
        <a:stretch>
          <a:fillRect/>
        </a:stretch>
      </xdr:blipFill>
      <xdr:spPr>
        <a:xfrm>
          <a:off x="1457325" y="35956875"/>
          <a:ext cx="9296400" cy="1428750"/>
        </a:xfrm>
        <a:prstGeom prst="rect">
          <a:avLst/>
        </a:prstGeom>
        <a:ln>
          <a:noFill/>
        </a:ln>
      </xdr:spPr>
    </xdr:pic>
    <xdr:clientData/>
  </xdr:twoCellAnchor>
  <xdr:twoCellAnchor>
    <xdr:from>
      <xdr:col>0</xdr:col>
      <xdr:colOff>0</xdr:colOff>
      <xdr:row>9</xdr:row>
      <xdr:rowOff>762000</xdr:rowOff>
    </xdr:from>
    <xdr:to>
      <xdr:col>1</xdr:col>
      <xdr:colOff>38100</xdr:colOff>
      <xdr:row>10</xdr:row>
      <xdr:rowOff>2771775</xdr:rowOff>
    </xdr:to>
    <xdr:sp macro="" textlink="">
      <xdr:nvSpPr>
        <xdr:cNvPr id="29" name="Striped Right Arrow 28"/>
        <xdr:cNvSpPr/>
      </xdr:nvSpPr>
      <xdr:spPr>
        <a:xfrm rot="5400000">
          <a:off x="0" y="6457950"/>
          <a:ext cx="1247775" cy="5638800"/>
        </a:xfrm>
        <a:prstGeom prst="striped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IE" sz="4000"/>
            <a:t>G  U  I  D  A  N  C  E</a:t>
          </a:r>
        </a:p>
      </xdr:txBody>
    </xdr:sp>
    <xdr:clientData/>
  </xdr:twoCellAnchor>
  <xdr:twoCellAnchor>
    <xdr:from>
      <xdr:col>0</xdr:col>
      <xdr:colOff>0</xdr:colOff>
      <xdr:row>11</xdr:row>
      <xdr:rowOff>0</xdr:rowOff>
    </xdr:from>
    <xdr:to>
      <xdr:col>1</xdr:col>
      <xdr:colOff>38100</xdr:colOff>
      <xdr:row>12</xdr:row>
      <xdr:rowOff>1724025</xdr:rowOff>
    </xdr:to>
    <xdr:sp macro="" textlink="">
      <xdr:nvSpPr>
        <xdr:cNvPr id="30" name="Striped Right Arrow 29"/>
        <xdr:cNvSpPr/>
      </xdr:nvSpPr>
      <xdr:spPr>
        <a:xfrm rot="5400000">
          <a:off x="0" y="12468225"/>
          <a:ext cx="1247775" cy="5619750"/>
        </a:xfrm>
        <a:prstGeom prst="striped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IE" sz="4000"/>
            <a:t>G  U  I  D  A  N  C  E</a:t>
          </a:r>
        </a:p>
      </xdr:txBody>
    </xdr:sp>
    <xdr:clientData/>
  </xdr:twoCellAnchor>
  <xdr:twoCellAnchor>
    <xdr:from>
      <xdr:col>0</xdr:col>
      <xdr:colOff>28575</xdr:colOff>
      <xdr:row>15</xdr:row>
      <xdr:rowOff>1333500</xdr:rowOff>
    </xdr:from>
    <xdr:to>
      <xdr:col>1</xdr:col>
      <xdr:colOff>66675</xdr:colOff>
      <xdr:row>16</xdr:row>
      <xdr:rowOff>3381375</xdr:rowOff>
    </xdr:to>
    <xdr:sp macro="" textlink="">
      <xdr:nvSpPr>
        <xdr:cNvPr id="33" name="Striped Right Arrow 32"/>
        <xdr:cNvSpPr/>
      </xdr:nvSpPr>
      <xdr:spPr>
        <a:xfrm rot="5400000">
          <a:off x="28575" y="24650700"/>
          <a:ext cx="1247775" cy="5705475"/>
        </a:xfrm>
        <a:prstGeom prst="striped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IE" sz="4000"/>
            <a:t>G  U  I  D  A  N  C  E</a:t>
          </a:r>
        </a:p>
      </xdr:txBody>
    </xdr:sp>
    <xdr:clientData/>
  </xdr:twoCellAnchor>
  <xdr:twoCellAnchor>
    <xdr:from>
      <xdr:col>0</xdr:col>
      <xdr:colOff>28575</xdr:colOff>
      <xdr:row>17</xdr:row>
      <xdr:rowOff>657225</xdr:rowOff>
    </xdr:from>
    <xdr:to>
      <xdr:col>1</xdr:col>
      <xdr:colOff>66675</xdr:colOff>
      <xdr:row>19</xdr:row>
      <xdr:rowOff>1314450</xdr:rowOff>
    </xdr:to>
    <xdr:sp macro="" textlink="">
      <xdr:nvSpPr>
        <xdr:cNvPr id="34" name="Striped Right Arrow 33"/>
        <xdr:cNvSpPr/>
      </xdr:nvSpPr>
      <xdr:spPr>
        <a:xfrm rot="5400000">
          <a:off x="28575" y="31175325"/>
          <a:ext cx="1247775" cy="5286375"/>
        </a:xfrm>
        <a:prstGeom prst="striped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IE" sz="4000"/>
            <a:t>G  U  I  D  A  N  C  E</a:t>
          </a:r>
        </a:p>
      </xdr:txBody>
    </xdr:sp>
    <xdr:clientData/>
  </xdr:twoCellAnchor>
  <xdr:twoCellAnchor>
    <xdr:from>
      <xdr:col>0</xdr:col>
      <xdr:colOff>0</xdr:colOff>
      <xdr:row>12</xdr:row>
      <xdr:rowOff>2695575</xdr:rowOff>
    </xdr:from>
    <xdr:to>
      <xdr:col>1</xdr:col>
      <xdr:colOff>38100</xdr:colOff>
      <xdr:row>15</xdr:row>
      <xdr:rowOff>314325</xdr:rowOff>
    </xdr:to>
    <xdr:sp macro="" textlink="">
      <xdr:nvSpPr>
        <xdr:cNvPr id="35" name="Striped Right Arrow 34"/>
        <xdr:cNvSpPr/>
      </xdr:nvSpPr>
      <xdr:spPr>
        <a:xfrm rot="5400000">
          <a:off x="0" y="19059525"/>
          <a:ext cx="1247775" cy="4572000"/>
        </a:xfrm>
        <a:prstGeom prst="striped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IE" sz="4000"/>
            <a:t>G  U  I  D  A  N  C  E</a:t>
          </a:r>
        </a:p>
      </xdr:txBody>
    </xdr:sp>
    <xdr:clientData/>
  </xdr:twoCellAnchor>
  <xdr:twoCellAnchor editAs="oneCell">
    <xdr:from>
      <xdr:col>1</xdr:col>
      <xdr:colOff>76200</xdr:colOff>
      <xdr:row>9</xdr:row>
      <xdr:rowOff>1704975</xdr:rowOff>
    </xdr:from>
    <xdr:to>
      <xdr:col>6</xdr:col>
      <xdr:colOff>47625</xdr:colOff>
      <xdr:row>9</xdr:row>
      <xdr:rowOff>3190875</xdr:rowOff>
    </xdr:to>
    <xdr:pic>
      <xdr:nvPicPr>
        <xdr:cNvPr id="2" name="Picture 1"/>
        <xdr:cNvPicPr preferRelativeResize="1">
          <a:picLocks noChangeAspect="1"/>
        </xdr:cNvPicPr>
      </xdr:nvPicPr>
      <xdr:blipFill>
        <a:blip r:embed="rId6"/>
        <a:stretch>
          <a:fillRect/>
        </a:stretch>
      </xdr:blipFill>
      <xdr:spPr>
        <a:xfrm>
          <a:off x="1285875" y="7400925"/>
          <a:ext cx="3019425" cy="1485900"/>
        </a:xfrm>
        <a:prstGeom prst="rect">
          <a:avLst/>
        </a:prstGeom>
        <a:ln>
          <a:noFill/>
        </a:ln>
      </xdr:spPr>
    </xdr:pic>
    <xdr:clientData/>
  </xdr:twoCellAnchor>
  <xdr:twoCellAnchor editAs="oneCell">
    <xdr:from>
      <xdr:col>1</xdr:col>
      <xdr:colOff>238125</xdr:colOff>
      <xdr:row>13</xdr:row>
      <xdr:rowOff>809625</xdr:rowOff>
    </xdr:from>
    <xdr:to>
      <xdr:col>7</xdr:col>
      <xdr:colOff>114300</xdr:colOff>
      <xdr:row>13</xdr:row>
      <xdr:rowOff>1419225</xdr:rowOff>
    </xdr:to>
    <xdr:pic>
      <xdr:nvPicPr>
        <xdr:cNvPr id="7" name="Picture 6"/>
        <xdr:cNvPicPr preferRelativeResize="1">
          <a:picLocks noChangeAspect="1"/>
        </xdr:cNvPicPr>
      </xdr:nvPicPr>
      <xdr:blipFill>
        <a:blip r:embed="rId7"/>
        <a:srcRect b="77978"/>
        <a:stretch>
          <a:fillRect/>
        </a:stretch>
      </xdr:blipFill>
      <xdr:spPr>
        <a:xfrm>
          <a:off x="1447800" y="20754975"/>
          <a:ext cx="3533775" cy="609600"/>
        </a:xfrm>
        <a:prstGeom prst="rect">
          <a:avLst/>
        </a:prstGeom>
        <a:ln>
          <a:noFill/>
        </a:ln>
      </xdr:spPr>
    </xdr:pic>
    <xdr:clientData/>
  </xdr:twoCellAnchor>
  <xdr:twoCellAnchor editAs="oneCell">
    <xdr:from>
      <xdr:col>1</xdr:col>
      <xdr:colOff>28575</xdr:colOff>
      <xdr:row>16</xdr:row>
      <xdr:rowOff>742950</xdr:rowOff>
    </xdr:from>
    <xdr:to>
      <xdr:col>20</xdr:col>
      <xdr:colOff>495300</xdr:colOff>
      <xdr:row>16</xdr:row>
      <xdr:rowOff>3076575</xdr:rowOff>
    </xdr:to>
    <xdr:pic>
      <xdr:nvPicPr>
        <xdr:cNvPr id="8" name="Picture 7"/>
        <xdr:cNvPicPr preferRelativeResize="1">
          <a:picLocks noChangeAspect="1"/>
        </xdr:cNvPicPr>
      </xdr:nvPicPr>
      <xdr:blipFill>
        <a:blip r:embed="rId8"/>
        <a:stretch>
          <a:fillRect/>
        </a:stretch>
      </xdr:blipFill>
      <xdr:spPr>
        <a:xfrm>
          <a:off x="1238250" y="27717750"/>
          <a:ext cx="12049125" cy="2324100"/>
        </a:xfrm>
        <a:prstGeom prst="rect">
          <a:avLst/>
        </a:prstGeom>
        <a:ln>
          <a:noFill/>
        </a:ln>
      </xdr:spPr>
    </xdr:pic>
    <xdr:clientData/>
  </xdr:twoCellAnchor>
  <xdr:twoCellAnchor editAs="oneCell">
    <xdr:from>
      <xdr:col>0</xdr:col>
      <xdr:colOff>1123950</xdr:colOff>
      <xdr:row>17</xdr:row>
      <xdr:rowOff>552450</xdr:rowOff>
    </xdr:from>
    <xdr:to>
      <xdr:col>20</xdr:col>
      <xdr:colOff>476250</xdr:colOff>
      <xdr:row>17</xdr:row>
      <xdr:rowOff>3162300</xdr:rowOff>
    </xdr:to>
    <xdr:pic>
      <xdr:nvPicPr>
        <xdr:cNvPr id="9" name="Picture 8"/>
        <xdr:cNvPicPr preferRelativeResize="1">
          <a:picLocks noChangeAspect="1"/>
        </xdr:cNvPicPr>
      </xdr:nvPicPr>
      <xdr:blipFill>
        <a:blip r:embed="rId9"/>
        <a:stretch>
          <a:fillRect/>
        </a:stretch>
      </xdr:blipFill>
      <xdr:spPr>
        <a:xfrm>
          <a:off x="1123950" y="31070550"/>
          <a:ext cx="12144375" cy="2609850"/>
        </a:xfrm>
        <a:prstGeom prst="rect">
          <a:avLst/>
        </a:prstGeom>
        <a:ln>
          <a:noFill/>
        </a:ln>
      </xdr:spPr>
    </xdr:pic>
    <xdr:clientData/>
  </xdr:twoCellAnchor>
  <xdr:twoCellAnchor editAs="oneCell">
    <xdr:from>
      <xdr:col>1</xdr:col>
      <xdr:colOff>0</xdr:colOff>
      <xdr:row>8</xdr:row>
      <xdr:rowOff>0</xdr:rowOff>
    </xdr:from>
    <xdr:to>
      <xdr:col>11</xdr:col>
      <xdr:colOff>47625</xdr:colOff>
      <xdr:row>9</xdr:row>
      <xdr:rowOff>180975</xdr:rowOff>
    </xdr:to>
    <xdr:pic>
      <xdr:nvPicPr>
        <xdr:cNvPr id="3" name="Picture 2"/>
        <xdr:cNvPicPr preferRelativeResize="1">
          <a:picLocks noChangeAspect="1"/>
        </xdr:cNvPicPr>
      </xdr:nvPicPr>
      <xdr:blipFill>
        <a:blip r:embed="rId10"/>
        <a:stretch>
          <a:fillRect/>
        </a:stretch>
      </xdr:blipFill>
      <xdr:spPr>
        <a:xfrm>
          <a:off x="1209675" y="4448175"/>
          <a:ext cx="6143625" cy="1428750"/>
        </a:xfrm>
        <a:prstGeom prst="rect">
          <a:avLst/>
        </a:prstGeom>
        <a:ln>
          <a:noFill/>
        </a:ln>
      </xdr:spPr>
    </xdr:pic>
    <xdr:clientData/>
  </xdr:twoCellAnchor>
  <xdr:twoCellAnchor editAs="oneCell">
    <xdr:from>
      <xdr:col>1</xdr:col>
      <xdr:colOff>276225</xdr:colOff>
      <xdr:row>15</xdr:row>
      <xdr:rowOff>1704975</xdr:rowOff>
    </xdr:from>
    <xdr:to>
      <xdr:col>14</xdr:col>
      <xdr:colOff>457200</xdr:colOff>
      <xdr:row>15</xdr:row>
      <xdr:rowOff>3590925</xdr:rowOff>
    </xdr:to>
    <xdr:pic>
      <xdr:nvPicPr>
        <xdr:cNvPr id="20" name="Picture 19"/>
        <xdr:cNvPicPr preferRelativeResize="1">
          <a:picLocks noChangeAspect="1"/>
        </xdr:cNvPicPr>
      </xdr:nvPicPr>
      <xdr:blipFill>
        <a:blip r:embed="rId10"/>
        <a:stretch>
          <a:fillRect/>
        </a:stretch>
      </xdr:blipFill>
      <xdr:spPr>
        <a:xfrm>
          <a:off x="1485900" y="25022175"/>
          <a:ext cx="8105775" cy="18859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5</xdr:row>
      <xdr:rowOff>66675</xdr:rowOff>
    </xdr:from>
    <xdr:to>
      <xdr:col>3</xdr:col>
      <xdr:colOff>466725</xdr:colOff>
      <xdr:row>6</xdr:row>
      <xdr:rowOff>142875</xdr:rowOff>
    </xdr:to>
    <xdr:sp macro="" textlink="">
      <xdr:nvSpPr>
        <xdr:cNvPr id="2" name="Down Arrow 1"/>
        <xdr:cNvSpPr/>
      </xdr:nvSpPr>
      <xdr:spPr>
        <a:xfrm>
          <a:off x="2047875" y="1971675"/>
          <a:ext cx="247650" cy="266700"/>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4</xdr:col>
      <xdr:colOff>447675</xdr:colOff>
      <xdr:row>5</xdr:row>
      <xdr:rowOff>57150</xdr:rowOff>
    </xdr:from>
    <xdr:to>
      <xdr:col>4</xdr:col>
      <xdr:colOff>695325</xdr:colOff>
      <xdr:row>6</xdr:row>
      <xdr:rowOff>133350</xdr:rowOff>
    </xdr:to>
    <xdr:sp macro="" textlink="">
      <xdr:nvSpPr>
        <xdr:cNvPr id="3" name="Down Arrow 2"/>
        <xdr:cNvSpPr/>
      </xdr:nvSpPr>
      <xdr:spPr>
        <a:xfrm>
          <a:off x="3171825" y="1962150"/>
          <a:ext cx="247650" cy="266700"/>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5</xdr:col>
      <xdr:colOff>381000</xdr:colOff>
      <xdr:row>5</xdr:row>
      <xdr:rowOff>57150</xdr:rowOff>
    </xdr:from>
    <xdr:to>
      <xdr:col>5</xdr:col>
      <xdr:colOff>628650</xdr:colOff>
      <xdr:row>6</xdr:row>
      <xdr:rowOff>133350</xdr:rowOff>
    </xdr:to>
    <xdr:sp macro="" textlink="">
      <xdr:nvSpPr>
        <xdr:cNvPr id="4" name="Down Arrow 3"/>
        <xdr:cNvSpPr/>
      </xdr:nvSpPr>
      <xdr:spPr>
        <a:xfrm>
          <a:off x="4210050" y="1962150"/>
          <a:ext cx="247650" cy="266700"/>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3</xdr:col>
      <xdr:colOff>219075</xdr:colOff>
      <xdr:row>30</xdr:row>
      <xdr:rowOff>66675</xdr:rowOff>
    </xdr:from>
    <xdr:to>
      <xdr:col>3</xdr:col>
      <xdr:colOff>466725</xdr:colOff>
      <xdr:row>31</xdr:row>
      <xdr:rowOff>142875</xdr:rowOff>
    </xdr:to>
    <xdr:sp macro="" textlink="">
      <xdr:nvSpPr>
        <xdr:cNvPr id="5" name="Down Arrow 4"/>
        <xdr:cNvSpPr/>
      </xdr:nvSpPr>
      <xdr:spPr>
        <a:xfrm>
          <a:off x="2047875" y="7981950"/>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4</xdr:col>
      <xdr:colOff>447675</xdr:colOff>
      <xdr:row>30</xdr:row>
      <xdr:rowOff>57150</xdr:rowOff>
    </xdr:from>
    <xdr:to>
      <xdr:col>4</xdr:col>
      <xdr:colOff>695325</xdr:colOff>
      <xdr:row>31</xdr:row>
      <xdr:rowOff>133350</xdr:rowOff>
    </xdr:to>
    <xdr:sp macro="" textlink="">
      <xdr:nvSpPr>
        <xdr:cNvPr id="6" name="Down Arrow 5"/>
        <xdr:cNvSpPr/>
      </xdr:nvSpPr>
      <xdr:spPr>
        <a:xfrm>
          <a:off x="3171825" y="7972425"/>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5</xdr:col>
      <xdr:colOff>381000</xdr:colOff>
      <xdr:row>30</xdr:row>
      <xdr:rowOff>57150</xdr:rowOff>
    </xdr:from>
    <xdr:to>
      <xdr:col>5</xdr:col>
      <xdr:colOff>628650</xdr:colOff>
      <xdr:row>31</xdr:row>
      <xdr:rowOff>133350</xdr:rowOff>
    </xdr:to>
    <xdr:sp macro="" textlink="">
      <xdr:nvSpPr>
        <xdr:cNvPr id="7" name="Down Arrow 6"/>
        <xdr:cNvSpPr/>
      </xdr:nvSpPr>
      <xdr:spPr>
        <a:xfrm>
          <a:off x="4210050" y="7972425"/>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3</xdr:col>
      <xdr:colOff>219075</xdr:colOff>
      <xdr:row>54</xdr:row>
      <xdr:rowOff>66675</xdr:rowOff>
    </xdr:from>
    <xdr:to>
      <xdr:col>3</xdr:col>
      <xdr:colOff>466725</xdr:colOff>
      <xdr:row>55</xdr:row>
      <xdr:rowOff>142875</xdr:rowOff>
    </xdr:to>
    <xdr:sp macro="" textlink="">
      <xdr:nvSpPr>
        <xdr:cNvPr id="8" name="Down Arrow 7"/>
        <xdr:cNvSpPr/>
      </xdr:nvSpPr>
      <xdr:spPr>
        <a:xfrm>
          <a:off x="2047875" y="13611225"/>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4</xdr:col>
      <xdr:colOff>447675</xdr:colOff>
      <xdr:row>54</xdr:row>
      <xdr:rowOff>57150</xdr:rowOff>
    </xdr:from>
    <xdr:to>
      <xdr:col>4</xdr:col>
      <xdr:colOff>695325</xdr:colOff>
      <xdr:row>55</xdr:row>
      <xdr:rowOff>133350</xdr:rowOff>
    </xdr:to>
    <xdr:sp macro="" textlink="">
      <xdr:nvSpPr>
        <xdr:cNvPr id="9" name="Down Arrow 8"/>
        <xdr:cNvSpPr/>
      </xdr:nvSpPr>
      <xdr:spPr>
        <a:xfrm>
          <a:off x="3171825" y="13601700"/>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5</xdr:col>
      <xdr:colOff>381000</xdr:colOff>
      <xdr:row>54</xdr:row>
      <xdr:rowOff>57150</xdr:rowOff>
    </xdr:from>
    <xdr:to>
      <xdr:col>5</xdr:col>
      <xdr:colOff>628650</xdr:colOff>
      <xdr:row>55</xdr:row>
      <xdr:rowOff>133350</xdr:rowOff>
    </xdr:to>
    <xdr:sp macro="" textlink="">
      <xdr:nvSpPr>
        <xdr:cNvPr id="10" name="Down Arrow 9"/>
        <xdr:cNvSpPr/>
      </xdr:nvSpPr>
      <xdr:spPr>
        <a:xfrm>
          <a:off x="4210050" y="13601700"/>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3</xdr:col>
      <xdr:colOff>219075</xdr:colOff>
      <xdr:row>77</xdr:row>
      <xdr:rowOff>66675</xdr:rowOff>
    </xdr:from>
    <xdr:to>
      <xdr:col>3</xdr:col>
      <xdr:colOff>466725</xdr:colOff>
      <xdr:row>78</xdr:row>
      <xdr:rowOff>142875</xdr:rowOff>
    </xdr:to>
    <xdr:sp macro="" textlink="">
      <xdr:nvSpPr>
        <xdr:cNvPr id="11" name="Down Arrow 10"/>
        <xdr:cNvSpPr/>
      </xdr:nvSpPr>
      <xdr:spPr>
        <a:xfrm>
          <a:off x="2047875" y="18973800"/>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4</xdr:col>
      <xdr:colOff>447675</xdr:colOff>
      <xdr:row>77</xdr:row>
      <xdr:rowOff>57150</xdr:rowOff>
    </xdr:from>
    <xdr:to>
      <xdr:col>4</xdr:col>
      <xdr:colOff>695325</xdr:colOff>
      <xdr:row>78</xdr:row>
      <xdr:rowOff>133350</xdr:rowOff>
    </xdr:to>
    <xdr:sp macro="" textlink="">
      <xdr:nvSpPr>
        <xdr:cNvPr id="12" name="Down Arrow 11"/>
        <xdr:cNvSpPr/>
      </xdr:nvSpPr>
      <xdr:spPr>
        <a:xfrm>
          <a:off x="3171825" y="18964275"/>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5</xdr:col>
      <xdr:colOff>381000</xdr:colOff>
      <xdr:row>77</xdr:row>
      <xdr:rowOff>57150</xdr:rowOff>
    </xdr:from>
    <xdr:to>
      <xdr:col>5</xdr:col>
      <xdr:colOff>628650</xdr:colOff>
      <xdr:row>78</xdr:row>
      <xdr:rowOff>133350</xdr:rowOff>
    </xdr:to>
    <xdr:sp macro="" textlink="">
      <xdr:nvSpPr>
        <xdr:cNvPr id="13" name="Down Arrow 12"/>
        <xdr:cNvSpPr/>
      </xdr:nvSpPr>
      <xdr:spPr>
        <a:xfrm>
          <a:off x="4210050" y="18964275"/>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3</xdr:col>
      <xdr:colOff>219075</xdr:colOff>
      <xdr:row>138</xdr:row>
      <xdr:rowOff>66675</xdr:rowOff>
    </xdr:from>
    <xdr:to>
      <xdr:col>3</xdr:col>
      <xdr:colOff>466725</xdr:colOff>
      <xdr:row>139</xdr:row>
      <xdr:rowOff>142875</xdr:rowOff>
    </xdr:to>
    <xdr:sp macro="" textlink="">
      <xdr:nvSpPr>
        <xdr:cNvPr id="17" name="Down Arrow 16"/>
        <xdr:cNvSpPr/>
      </xdr:nvSpPr>
      <xdr:spPr>
        <a:xfrm>
          <a:off x="2047875" y="33004125"/>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4</xdr:col>
      <xdr:colOff>447675</xdr:colOff>
      <xdr:row>138</xdr:row>
      <xdr:rowOff>57150</xdr:rowOff>
    </xdr:from>
    <xdr:to>
      <xdr:col>4</xdr:col>
      <xdr:colOff>695325</xdr:colOff>
      <xdr:row>139</xdr:row>
      <xdr:rowOff>133350</xdr:rowOff>
    </xdr:to>
    <xdr:sp macro="" textlink="">
      <xdr:nvSpPr>
        <xdr:cNvPr id="18" name="Down Arrow 17"/>
        <xdr:cNvSpPr/>
      </xdr:nvSpPr>
      <xdr:spPr>
        <a:xfrm>
          <a:off x="3171825" y="32994600"/>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5</xdr:col>
      <xdr:colOff>381000</xdr:colOff>
      <xdr:row>138</xdr:row>
      <xdr:rowOff>57150</xdr:rowOff>
    </xdr:from>
    <xdr:to>
      <xdr:col>5</xdr:col>
      <xdr:colOff>628650</xdr:colOff>
      <xdr:row>139</xdr:row>
      <xdr:rowOff>133350</xdr:rowOff>
    </xdr:to>
    <xdr:sp macro="" textlink="">
      <xdr:nvSpPr>
        <xdr:cNvPr id="19" name="Down Arrow 18"/>
        <xdr:cNvSpPr/>
      </xdr:nvSpPr>
      <xdr:spPr>
        <a:xfrm>
          <a:off x="4210050" y="32994600"/>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0</xdr:col>
      <xdr:colOff>0</xdr:colOff>
      <xdr:row>5</xdr:row>
      <xdr:rowOff>0</xdr:rowOff>
    </xdr:from>
    <xdr:to>
      <xdr:col>0</xdr:col>
      <xdr:colOff>561975</xdr:colOff>
      <xdr:row>138</xdr:row>
      <xdr:rowOff>0</xdr:rowOff>
    </xdr:to>
    <xdr:sp macro="" textlink="">
      <xdr:nvSpPr>
        <xdr:cNvPr id="31" name="Down Arrow 30"/>
        <xdr:cNvSpPr/>
      </xdr:nvSpPr>
      <xdr:spPr>
        <a:xfrm>
          <a:off x="0" y="1905000"/>
          <a:ext cx="561975" cy="31032450"/>
        </a:xfrm>
        <a:prstGeom prst="downArrow">
          <a:avLst/>
        </a:prstGeom>
        <a:solidFill>
          <a:srgbClr val="92D05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vert="vert27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IE" sz="1600">
              <a:solidFill>
                <a:schemeClr val="lt1"/>
              </a:solidFill>
              <a:effectLst/>
              <a:latin typeface="Verdana" panose="020B0604030504040204" pitchFamily="34" charset="0"/>
              <a:ea typeface="Verdana" panose="020B0604030504040204" pitchFamily="34" charset="0"/>
              <a:cs typeface="Verdana" panose="020B0604030504040204" pitchFamily="34" charset="0"/>
            </a:rPr>
            <a:t>Annual Benefit Statement       Annual Benefit Statement       Annual Benefit Statement      Annual</a:t>
          </a:r>
          <a:r>
            <a:rPr lang="en-IE" sz="1600" baseline="0">
              <a:solidFill>
                <a:schemeClr val="lt1"/>
              </a:solidFill>
              <a:effectLst/>
              <a:latin typeface="Verdana" panose="020B0604030504040204" pitchFamily="34" charset="0"/>
              <a:ea typeface="Verdana" panose="020B0604030504040204" pitchFamily="34" charset="0"/>
              <a:cs typeface="Verdana" panose="020B0604030504040204" pitchFamily="34" charset="0"/>
            </a:rPr>
            <a:t> Benefit Statement</a:t>
          </a:r>
          <a:r>
            <a:rPr lang="en-IE" sz="1600">
              <a:solidFill>
                <a:schemeClr val="lt1"/>
              </a:solidFill>
              <a:effectLst/>
              <a:latin typeface="Verdana" panose="020B0604030504040204" pitchFamily="34" charset="0"/>
              <a:ea typeface="Verdana" panose="020B0604030504040204" pitchFamily="34" charset="0"/>
              <a:cs typeface="Verdana" panose="020B0604030504040204" pitchFamily="34" charset="0"/>
            </a:rPr>
            <a:t>      Annual Benefit Statement      Annual Benefit Statement       Annual Benefit Statement</a:t>
          </a:r>
          <a:endParaRPr lang="en-IE" sz="1600">
            <a:effectLst/>
            <a:latin typeface="Verdana" panose="020B0604030504040204" pitchFamily="34" charset="0"/>
            <a:ea typeface="Verdana" panose="020B0604030504040204" pitchFamily="34" charset="0"/>
            <a:cs typeface="Verdana" panose="020B0604030504040204" pitchFamily="34" charset="0"/>
          </a:endParaRPr>
        </a:p>
        <a:p>
          <a:pPr algn="r"/>
          <a:endParaRPr lang="en-IE" sz="1600"/>
        </a:p>
      </xdr:txBody>
    </xdr:sp>
    <xdr:clientData/>
  </xdr:twoCellAnchor>
  <xdr:twoCellAnchor>
    <xdr:from>
      <xdr:col>1</xdr:col>
      <xdr:colOff>0</xdr:colOff>
      <xdr:row>5</xdr:row>
      <xdr:rowOff>0</xdr:rowOff>
    </xdr:from>
    <xdr:to>
      <xdr:col>1</xdr:col>
      <xdr:colOff>600075</xdr:colOff>
      <xdr:row>174</xdr:row>
      <xdr:rowOff>161925</xdr:rowOff>
    </xdr:to>
    <xdr:sp macro="" textlink="">
      <xdr:nvSpPr>
        <xdr:cNvPr id="32" name="Down Arrow 31"/>
        <xdr:cNvSpPr/>
      </xdr:nvSpPr>
      <xdr:spPr>
        <a:xfrm>
          <a:off x="609600" y="1905000"/>
          <a:ext cx="600075" cy="39119175"/>
        </a:xfrm>
        <a:prstGeom prst="downArrow">
          <a:avLst/>
        </a:prstGeom>
        <a:solidFill>
          <a:srgbClr val="AE78D6"/>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vert="vert27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IE" sz="1600">
              <a:solidFill>
                <a:schemeClr val="lt1"/>
              </a:solidFill>
              <a:effectLst/>
              <a:latin typeface="Verdana" panose="020B0604030504040204" pitchFamily="34" charset="0"/>
              <a:ea typeface="Verdana" panose="020B0604030504040204" pitchFamily="34" charset="0"/>
              <a:cs typeface="Verdana" panose="020B0604030504040204" pitchFamily="34" charset="0"/>
            </a:rPr>
            <a:t>Leaver Statement</a:t>
          </a:r>
          <a:r>
            <a:rPr lang="en-IE" sz="1600" baseline="0">
              <a:solidFill>
                <a:schemeClr val="lt1"/>
              </a:solidFill>
              <a:effectLst/>
              <a:latin typeface="Verdana" panose="020B0604030504040204" pitchFamily="34" charset="0"/>
              <a:ea typeface="Verdana" panose="020B0604030504040204" pitchFamily="34" charset="0"/>
              <a:cs typeface="Verdana" panose="020B0604030504040204" pitchFamily="34" charset="0"/>
            </a:rPr>
            <a:t>          Leaver Statement          Leaver Statement          Leaver Statement          Leaver Statement           Leaver Statement        Leaver Statement        Leaver Statement        Leaver Statement        Leaver Statement       Leaver Statement         Leaver Statement</a:t>
          </a:r>
          <a:endParaRPr lang="en-IE" sz="1600">
            <a:effectLst/>
            <a:latin typeface="Verdana" panose="020B0604030504040204" pitchFamily="34" charset="0"/>
            <a:ea typeface="Verdana" panose="020B0604030504040204" pitchFamily="34" charset="0"/>
            <a:cs typeface="Verdana" panose="020B0604030504040204" pitchFamily="34" charset="0"/>
          </a:endParaRPr>
        </a:p>
        <a:p>
          <a:pPr marL="0" marR="0" indent="0" algn="ctr" defTabSz="914400" eaLnBrk="1" fontAlgn="auto" latinLnBrk="0" hangingPunct="1">
            <a:lnSpc>
              <a:spcPct val="100000"/>
            </a:lnSpc>
            <a:spcBef>
              <a:spcPts val="0"/>
            </a:spcBef>
            <a:spcAft>
              <a:spcPts val="0"/>
            </a:spcAft>
            <a:buClrTx/>
            <a:buSzTx/>
            <a:buFontTx/>
            <a:buNone/>
            <a:tabLst/>
            <a:defRPr/>
          </a:pPr>
          <a:endParaRPr lang="en-IE" sz="1600"/>
        </a:p>
      </xdr:txBody>
    </xdr:sp>
    <xdr:clientData/>
  </xdr:twoCellAnchor>
  <xdr:twoCellAnchor>
    <xdr:from>
      <xdr:col>2</xdr:col>
      <xdr:colOff>28575</xdr:colOff>
      <xdr:row>160</xdr:row>
      <xdr:rowOff>28575</xdr:rowOff>
    </xdr:from>
    <xdr:to>
      <xdr:col>9</xdr:col>
      <xdr:colOff>981075</xdr:colOff>
      <xdr:row>175</xdr:row>
      <xdr:rowOff>0</xdr:rowOff>
    </xdr:to>
    <xdr:sp macro="" textlink="">
      <xdr:nvSpPr>
        <xdr:cNvPr id="36" name="Striped Right Arrow 35"/>
        <xdr:cNvSpPr/>
      </xdr:nvSpPr>
      <xdr:spPr>
        <a:xfrm>
          <a:off x="1247775" y="37633275"/>
          <a:ext cx="7286625" cy="3400425"/>
        </a:xfrm>
        <a:prstGeom prst="stripedRightArrow">
          <a:avLst/>
        </a:prstGeom>
        <a:solidFill>
          <a:srgbClr val="CC00FF"/>
        </a:solidFill>
        <a:ln>
          <a:headEnd type="none"/>
          <a:tailEnd type="none"/>
        </a:ln>
      </xdr:spPr>
      <xdr:style>
        <a:lnRef idx="1">
          <a:schemeClr val="accent6"/>
        </a:lnRef>
        <a:fillRef idx="2">
          <a:schemeClr val="accent6"/>
        </a:fillRef>
        <a:effectRef idx="1">
          <a:schemeClr val="accent6"/>
        </a:effectRef>
        <a:fontRef idx="minor">
          <a:schemeClr val="tx1"/>
        </a:fontRef>
      </xdr:style>
      <xdr:txBody>
        <a:bodyPr vertOverflow="clip" horzOverflow="clip" rtlCol="0" anchor="t"/>
        <a:lstStyle/>
        <a:p>
          <a:r>
            <a:rPr lang="en-IE" sz="2400">
              <a:solidFill>
                <a:schemeClr val="bg1"/>
              </a:solidFill>
              <a:effectLst/>
              <a:latin typeface="Verdana" panose="020B0604030504040204" pitchFamily="34" charset="0"/>
              <a:ea typeface="Verdana" panose="020B0604030504040204" pitchFamily="34" charset="0"/>
              <a:cs typeface="Verdana" panose="020B0604030504040204" pitchFamily="34" charset="0"/>
            </a:rPr>
            <a:t>Leaver</a:t>
          </a:r>
          <a:r>
            <a:rPr lang="en-IE" sz="2400" baseline="0">
              <a:solidFill>
                <a:schemeClr val="bg1"/>
              </a:solidFill>
              <a:effectLst/>
              <a:latin typeface="Verdana" panose="020B0604030504040204" pitchFamily="34" charset="0"/>
              <a:ea typeface="Verdana" panose="020B0604030504040204" pitchFamily="34" charset="0"/>
              <a:cs typeface="Verdana" panose="020B0604030504040204" pitchFamily="34" charset="0"/>
            </a:rPr>
            <a:t> </a:t>
          </a:r>
          <a:r>
            <a:rPr lang="en-IE" sz="2400">
              <a:solidFill>
                <a:schemeClr val="bg1"/>
              </a:solidFill>
              <a:effectLst/>
              <a:latin typeface="Verdana" panose="020B0604030504040204" pitchFamily="34" charset="0"/>
              <a:ea typeface="Verdana" panose="020B0604030504040204" pitchFamily="34" charset="0"/>
              <a:cs typeface="Verdana" panose="020B0604030504040204" pitchFamily="34" charset="0"/>
            </a:rPr>
            <a:t>Statement Data</a:t>
          </a:r>
          <a:br>
            <a:rPr lang="en-IE" sz="2400">
              <a:solidFill>
                <a:schemeClr val="bg1"/>
              </a:solidFill>
              <a:effectLst/>
              <a:latin typeface="Verdana" panose="020B0604030504040204" pitchFamily="34" charset="0"/>
              <a:ea typeface="Verdana" panose="020B0604030504040204" pitchFamily="34" charset="0"/>
              <a:cs typeface="Verdana" panose="020B0604030504040204" pitchFamily="34" charset="0"/>
            </a:rPr>
          </a:br>
          <a:r>
            <a:rPr lang="en-IE" sz="2400" i="1">
              <a:solidFill>
                <a:schemeClr val="bg1"/>
              </a:solidFill>
              <a:effectLst/>
              <a:latin typeface="Verdana" panose="020B0604030504040204" pitchFamily="34" charset="0"/>
              <a:ea typeface="Verdana" panose="020B0604030504040204" pitchFamily="34" charset="0"/>
              <a:cs typeface="Verdana" panose="020B0604030504040204" pitchFamily="34" charset="0"/>
            </a:rPr>
            <a:t>(Based</a:t>
          </a:r>
          <a:r>
            <a:rPr lang="en-IE" sz="2400" i="1" baseline="0">
              <a:solidFill>
                <a:schemeClr val="bg1"/>
              </a:solidFill>
              <a:effectLst/>
              <a:latin typeface="Verdana" panose="020B0604030504040204" pitchFamily="34" charset="0"/>
              <a:ea typeface="Verdana" panose="020B0604030504040204" pitchFamily="34" charset="0"/>
              <a:cs typeface="Verdana" panose="020B0604030504040204" pitchFamily="34" charset="0"/>
            </a:rPr>
            <a:t> on all outputs above)</a:t>
          </a:r>
          <a:br>
            <a:rPr lang="en-IE" sz="2400" i="1" baseline="0">
              <a:solidFill>
                <a:schemeClr val="bg1"/>
              </a:solidFill>
              <a:effectLst/>
              <a:latin typeface="Verdana" panose="020B0604030504040204" pitchFamily="34" charset="0"/>
              <a:ea typeface="Verdana" panose="020B0604030504040204" pitchFamily="34" charset="0"/>
              <a:cs typeface="Verdana" panose="020B0604030504040204" pitchFamily="34" charset="0"/>
            </a:rPr>
          </a:br>
          <a:r>
            <a:rPr lang="en-IE" sz="2400" i="1" baseline="0">
              <a:solidFill>
                <a:schemeClr val="bg1"/>
              </a:solidFill>
              <a:effectLst/>
              <a:latin typeface="Verdana" panose="020B0604030504040204" pitchFamily="34" charset="0"/>
              <a:ea typeface="Verdana" panose="020B0604030504040204" pitchFamily="34" charset="0"/>
              <a:cs typeface="Verdana" panose="020B0604030504040204" pitchFamily="34" charset="0"/>
            </a:rPr>
            <a:t>(Adjusted for CPI to 31/12/2017)</a:t>
          </a:r>
        </a:p>
        <a:p>
          <a:endParaRPr lang="en-IE" sz="5400">
            <a:solidFill>
              <a:schemeClr val="bg1"/>
            </a:solidFill>
            <a:effectLst/>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15</xdr:col>
      <xdr:colOff>9525</xdr:colOff>
      <xdr:row>168</xdr:row>
      <xdr:rowOff>209550</xdr:rowOff>
    </xdr:from>
    <xdr:to>
      <xdr:col>16</xdr:col>
      <xdr:colOff>781050</xdr:colOff>
      <xdr:row>172</xdr:row>
      <xdr:rowOff>57150</xdr:rowOff>
    </xdr:to>
    <xdr:sp macro="" textlink="">
      <xdr:nvSpPr>
        <xdr:cNvPr id="37" name="Down Arrow 36"/>
        <xdr:cNvSpPr/>
      </xdr:nvSpPr>
      <xdr:spPr>
        <a:xfrm rot="5400000">
          <a:off x="13801725" y="39624000"/>
          <a:ext cx="1895475" cy="914400"/>
        </a:xfrm>
        <a:prstGeom prst="downArrow">
          <a:avLst/>
        </a:prstGeom>
        <a:ln>
          <a:headEnd type="none"/>
          <a:tailEnd type="none"/>
        </a:ln>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 </a:t>
          </a:r>
        </a:p>
      </xdr:txBody>
    </xdr:sp>
    <xdr:clientData/>
  </xdr:twoCellAnchor>
  <xdr:twoCellAnchor>
    <xdr:from>
      <xdr:col>3</xdr:col>
      <xdr:colOff>219075</xdr:colOff>
      <xdr:row>100</xdr:row>
      <xdr:rowOff>66675</xdr:rowOff>
    </xdr:from>
    <xdr:to>
      <xdr:col>3</xdr:col>
      <xdr:colOff>466725</xdr:colOff>
      <xdr:row>101</xdr:row>
      <xdr:rowOff>142875</xdr:rowOff>
    </xdr:to>
    <xdr:sp macro="" textlink="">
      <xdr:nvSpPr>
        <xdr:cNvPr id="35" name="Down Arrow 34"/>
        <xdr:cNvSpPr/>
      </xdr:nvSpPr>
      <xdr:spPr>
        <a:xfrm>
          <a:off x="2047875" y="24336375"/>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4</xdr:col>
      <xdr:colOff>447675</xdr:colOff>
      <xdr:row>100</xdr:row>
      <xdr:rowOff>57150</xdr:rowOff>
    </xdr:from>
    <xdr:to>
      <xdr:col>4</xdr:col>
      <xdr:colOff>695325</xdr:colOff>
      <xdr:row>101</xdr:row>
      <xdr:rowOff>133350</xdr:rowOff>
    </xdr:to>
    <xdr:sp macro="" textlink="">
      <xdr:nvSpPr>
        <xdr:cNvPr id="38" name="Down Arrow 37"/>
        <xdr:cNvSpPr/>
      </xdr:nvSpPr>
      <xdr:spPr>
        <a:xfrm>
          <a:off x="3171825" y="24326850"/>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5</xdr:col>
      <xdr:colOff>381000</xdr:colOff>
      <xdr:row>100</xdr:row>
      <xdr:rowOff>57150</xdr:rowOff>
    </xdr:from>
    <xdr:to>
      <xdr:col>5</xdr:col>
      <xdr:colOff>628650</xdr:colOff>
      <xdr:row>101</xdr:row>
      <xdr:rowOff>133350</xdr:rowOff>
    </xdr:to>
    <xdr:sp macro="" textlink="">
      <xdr:nvSpPr>
        <xdr:cNvPr id="39" name="Down Arrow 38"/>
        <xdr:cNvSpPr/>
      </xdr:nvSpPr>
      <xdr:spPr>
        <a:xfrm>
          <a:off x="4210050" y="24326850"/>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2</xdr:col>
      <xdr:colOff>57150</xdr:colOff>
      <xdr:row>123</xdr:row>
      <xdr:rowOff>95250</xdr:rowOff>
    </xdr:from>
    <xdr:to>
      <xdr:col>9</xdr:col>
      <xdr:colOff>1009650</xdr:colOff>
      <xdr:row>137</xdr:row>
      <xdr:rowOff>66675</xdr:rowOff>
    </xdr:to>
    <xdr:sp macro="" textlink="">
      <xdr:nvSpPr>
        <xdr:cNvPr id="40" name="Striped Right Arrow 39"/>
        <xdr:cNvSpPr/>
      </xdr:nvSpPr>
      <xdr:spPr>
        <a:xfrm>
          <a:off x="1276350" y="29517975"/>
          <a:ext cx="7286625" cy="3314700"/>
        </a:xfrm>
        <a:prstGeom prst="stripedRightArrow">
          <a:avLst/>
        </a:prstGeom>
        <a:ln>
          <a:headEnd type="none"/>
          <a:tailEnd type="none"/>
        </a:ln>
      </xdr:spPr>
      <xdr:style>
        <a:lnRef idx="1">
          <a:schemeClr val="accent6"/>
        </a:lnRef>
        <a:fillRef idx="2">
          <a:schemeClr val="accent6"/>
        </a:fillRef>
        <a:effectRef idx="1">
          <a:schemeClr val="accent6"/>
        </a:effectRef>
        <a:fontRef idx="minor">
          <a:schemeClr val="tx1"/>
        </a:fontRef>
      </xdr:style>
      <xdr:txBody>
        <a:bodyPr vertOverflow="clip" horzOverflow="clip" rtlCol="0" anchor="t"/>
        <a:lstStyle/>
        <a:p>
          <a:pPr algn="l"/>
          <a:r>
            <a:rPr lang="en-IE" sz="2800">
              <a:solidFill>
                <a:schemeClr val="bg1"/>
              </a:solidFill>
            </a:rPr>
            <a:t>2017 Annual Benefit Statement Data</a:t>
          </a:r>
          <a:br>
            <a:rPr lang="en-IE" sz="2800">
              <a:solidFill>
                <a:schemeClr val="bg1"/>
              </a:solidFill>
            </a:rPr>
          </a:br>
          <a:r>
            <a:rPr lang="en-IE" sz="2800" i="1">
              <a:solidFill>
                <a:schemeClr val="bg1"/>
              </a:solidFill>
            </a:rPr>
            <a:t>(Based</a:t>
          </a:r>
          <a:r>
            <a:rPr lang="en-IE" sz="2800" i="1" baseline="0">
              <a:solidFill>
                <a:schemeClr val="bg1"/>
              </a:solidFill>
            </a:rPr>
            <a:t> on all outputs above)</a:t>
          </a:r>
          <a:br>
            <a:rPr lang="en-IE" sz="2800" i="1" baseline="0">
              <a:solidFill>
                <a:schemeClr val="bg1"/>
              </a:solidFill>
            </a:rPr>
          </a:br>
          <a:r>
            <a:rPr lang="en-IE" sz="2800" i="1" baseline="0">
              <a:solidFill>
                <a:schemeClr val="bg1"/>
              </a:solidFill>
            </a:rPr>
            <a:t>(Adjusted for CPI to 31/12/2017)</a:t>
          </a:r>
          <a:endParaRPr lang="en-IE" sz="2800" i="1">
            <a:solidFill>
              <a:schemeClr val="bg1"/>
            </a:solidFill>
          </a:endParaRPr>
        </a:p>
      </xdr:txBody>
    </xdr:sp>
    <xdr:clientData/>
  </xdr:twoCellAnchor>
  <xdr:twoCellAnchor>
    <xdr:from>
      <xdr:col>15</xdr:col>
      <xdr:colOff>9525</xdr:colOff>
      <xdr:row>132</xdr:row>
      <xdr:rowOff>390525</xdr:rowOff>
    </xdr:from>
    <xdr:to>
      <xdr:col>16</xdr:col>
      <xdr:colOff>781050</xdr:colOff>
      <xdr:row>136</xdr:row>
      <xdr:rowOff>57150</xdr:rowOff>
    </xdr:to>
    <xdr:sp macro="" textlink="">
      <xdr:nvSpPr>
        <xdr:cNvPr id="41" name="Down Arrow 40"/>
        <xdr:cNvSpPr/>
      </xdr:nvSpPr>
      <xdr:spPr>
        <a:xfrm rot="5400000">
          <a:off x="13801725" y="31775400"/>
          <a:ext cx="1895475" cy="857250"/>
        </a:xfrm>
        <a:prstGeom prst="downArrow">
          <a:avLst/>
        </a:prstGeom>
        <a:ln>
          <a:headEnd type="none"/>
          <a:tailEnd type="none"/>
        </a:ln>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 </a:t>
          </a:r>
        </a:p>
      </xdr:txBody>
    </xdr:sp>
    <xdr:clientData/>
  </xdr:twoCellAnchor>
  <xdr:twoCellAnchor>
    <xdr:from>
      <xdr:col>15</xdr:col>
      <xdr:colOff>19050</xdr:colOff>
      <xdr:row>26</xdr:row>
      <xdr:rowOff>57150</xdr:rowOff>
    </xdr:from>
    <xdr:to>
      <xdr:col>16</xdr:col>
      <xdr:colOff>800100</xdr:colOff>
      <xdr:row>28</xdr:row>
      <xdr:rowOff>123825</xdr:rowOff>
    </xdr:to>
    <xdr:sp macro="" textlink="">
      <xdr:nvSpPr>
        <xdr:cNvPr id="45" name="Down Arrow 44"/>
        <xdr:cNvSpPr/>
      </xdr:nvSpPr>
      <xdr:spPr>
        <a:xfrm rot="5400000">
          <a:off x="13811250" y="7200900"/>
          <a:ext cx="1905000" cy="466725"/>
        </a:xfrm>
        <a:prstGeom prst="downArrow">
          <a:avLst/>
        </a:prstGeom>
        <a:ln>
          <a:headEnd type="none"/>
          <a:tailEnd type="none"/>
        </a:ln>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twoCellAnchor>
    <xdr:from>
      <xdr:col>15</xdr:col>
      <xdr:colOff>9525</xdr:colOff>
      <xdr:row>118</xdr:row>
      <xdr:rowOff>504825</xdr:rowOff>
    </xdr:from>
    <xdr:to>
      <xdr:col>16</xdr:col>
      <xdr:colOff>781050</xdr:colOff>
      <xdr:row>121</xdr:row>
      <xdr:rowOff>0</xdr:rowOff>
    </xdr:to>
    <xdr:sp macro="" textlink="">
      <xdr:nvSpPr>
        <xdr:cNvPr id="47" name="Down Arrow 46"/>
        <xdr:cNvSpPr/>
      </xdr:nvSpPr>
      <xdr:spPr>
        <a:xfrm rot="5400000">
          <a:off x="13801725" y="28679775"/>
          <a:ext cx="1895475" cy="390525"/>
        </a:xfrm>
        <a:prstGeom prst="downArrow">
          <a:avLst/>
        </a:prstGeom>
        <a:ln>
          <a:headEnd type="none"/>
          <a:tailEnd type="none"/>
        </a:ln>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twoCellAnchor>
    <xdr:from>
      <xdr:col>15</xdr:col>
      <xdr:colOff>38100</xdr:colOff>
      <xdr:row>50</xdr:row>
      <xdr:rowOff>85725</xdr:rowOff>
    </xdr:from>
    <xdr:to>
      <xdr:col>16</xdr:col>
      <xdr:colOff>809625</xdr:colOff>
      <xdr:row>52</xdr:row>
      <xdr:rowOff>180975</xdr:rowOff>
    </xdr:to>
    <xdr:sp macro="" textlink="">
      <xdr:nvSpPr>
        <xdr:cNvPr id="33" name="Down Arrow 32"/>
        <xdr:cNvSpPr/>
      </xdr:nvSpPr>
      <xdr:spPr>
        <a:xfrm rot="5400000">
          <a:off x="13830300" y="12877800"/>
          <a:ext cx="1895475" cy="476250"/>
        </a:xfrm>
        <a:prstGeom prst="downArrow">
          <a:avLst/>
        </a:prstGeom>
        <a:ln>
          <a:headEnd type="none"/>
          <a:tailEnd type="none"/>
        </a:ln>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twoCellAnchor>
    <xdr:from>
      <xdr:col>15</xdr:col>
      <xdr:colOff>19050</xdr:colOff>
      <xdr:row>73</xdr:row>
      <xdr:rowOff>19050</xdr:rowOff>
    </xdr:from>
    <xdr:to>
      <xdr:col>16</xdr:col>
      <xdr:colOff>800100</xdr:colOff>
      <xdr:row>76</xdr:row>
      <xdr:rowOff>9525</xdr:rowOff>
    </xdr:to>
    <xdr:sp macro="" textlink="">
      <xdr:nvSpPr>
        <xdr:cNvPr id="42" name="Down Arrow 41"/>
        <xdr:cNvSpPr/>
      </xdr:nvSpPr>
      <xdr:spPr>
        <a:xfrm rot="5400000">
          <a:off x="13811250" y="18202275"/>
          <a:ext cx="1905000" cy="542925"/>
        </a:xfrm>
        <a:prstGeom prst="downArrow">
          <a:avLst/>
        </a:prstGeom>
        <a:ln>
          <a:headEnd type="none"/>
          <a:tailEnd type="none"/>
        </a:ln>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twoCellAnchor>
    <xdr:from>
      <xdr:col>15</xdr:col>
      <xdr:colOff>19050</xdr:colOff>
      <xdr:row>95</xdr:row>
      <xdr:rowOff>514350</xdr:rowOff>
    </xdr:from>
    <xdr:to>
      <xdr:col>16</xdr:col>
      <xdr:colOff>800100</xdr:colOff>
      <xdr:row>98</xdr:row>
      <xdr:rowOff>9525</xdr:rowOff>
    </xdr:to>
    <xdr:sp macro="" textlink="">
      <xdr:nvSpPr>
        <xdr:cNvPr id="44" name="Down Arrow 43"/>
        <xdr:cNvSpPr/>
      </xdr:nvSpPr>
      <xdr:spPr>
        <a:xfrm rot="5400000">
          <a:off x="13811250" y="23412450"/>
          <a:ext cx="1905000" cy="504825"/>
        </a:xfrm>
        <a:prstGeom prst="downArrow">
          <a:avLst/>
        </a:prstGeom>
        <a:ln>
          <a:headEnd type="none"/>
          <a:tailEnd type="none"/>
        </a:ln>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5</xdr:row>
      <xdr:rowOff>66675</xdr:rowOff>
    </xdr:from>
    <xdr:to>
      <xdr:col>3</xdr:col>
      <xdr:colOff>466725</xdr:colOff>
      <xdr:row>6</xdr:row>
      <xdr:rowOff>142875</xdr:rowOff>
    </xdr:to>
    <xdr:sp macro="" textlink="">
      <xdr:nvSpPr>
        <xdr:cNvPr id="2" name="Down Arrow 1"/>
        <xdr:cNvSpPr/>
      </xdr:nvSpPr>
      <xdr:spPr>
        <a:xfrm>
          <a:off x="2047875" y="1971675"/>
          <a:ext cx="247650" cy="266700"/>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4</xdr:col>
      <xdr:colOff>447675</xdr:colOff>
      <xdr:row>5</xdr:row>
      <xdr:rowOff>57150</xdr:rowOff>
    </xdr:from>
    <xdr:to>
      <xdr:col>4</xdr:col>
      <xdr:colOff>695325</xdr:colOff>
      <xdr:row>6</xdr:row>
      <xdr:rowOff>133350</xdr:rowOff>
    </xdr:to>
    <xdr:sp macro="" textlink="">
      <xdr:nvSpPr>
        <xdr:cNvPr id="3" name="Down Arrow 2"/>
        <xdr:cNvSpPr/>
      </xdr:nvSpPr>
      <xdr:spPr>
        <a:xfrm>
          <a:off x="3171825" y="1962150"/>
          <a:ext cx="247650" cy="266700"/>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5</xdr:col>
      <xdr:colOff>381000</xdr:colOff>
      <xdr:row>5</xdr:row>
      <xdr:rowOff>57150</xdr:rowOff>
    </xdr:from>
    <xdr:to>
      <xdr:col>5</xdr:col>
      <xdr:colOff>628650</xdr:colOff>
      <xdr:row>6</xdr:row>
      <xdr:rowOff>133350</xdr:rowOff>
    </xdr:to>
    <xdr:sp macro="" textlink="">
      <xdr:nvSpPr>
        <xdr:cNvPr id="4" name="Down Arrow 3"/>
        <xdr:cNvSpPr/>
      </xdr:nvSpPr>
      <xdr:spPr>
        <a:xfrm>
          <a:off x="4210050" y="1962150"/>
          <a:ext cx="247650" cy="266700"/>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3</xdr:col>
      <xdr:colOff>219075</xdr:colOff>
      <xdr:row>44</xdr:row>
      <xdr:rowOff>66675</xdr:rowOff>
    </xdr:from>
    <xdr:to>
      <xdr:col>3</xdr:col>
      <xdr:colOff>466725</xdr:colOff>
      <xdr:row>45</xdr:row>
      <xdr:rowOff>142875</xdr:rowOff>
    </xdr:to>
    <xdr:sp macro="" textlink="">
      <xdr:nvSpPr>
        <xdr:cNvPr id="5" name="Down Arrow 4"/>
        <xdr:cNvSpPr/>
      </xdr:nvSpPr>
      <xdr:spPr>
        <a:xfrm>
          <a:off x="2047875" y="10629900"/>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4</xdr:col>
      <xdr:colOff>447675</xdr:colOff>
      <xdr:row>44</xdr:row>
      <xdr:rowOff>57150</xdr:rowOff>
    </xdr:from>
    <xdr:to>
      <xdr:col>4</xdr:col>
      <xdr:colOff>695325</xdr:colOff>
      <xdr:row>45</xdr:row>
      <xdr:rowOff>133350</xdr:rowOff>
    </xdr:to>
    <xdr:sp macro="" textlink="">
      <xdr:nvSpPr>
        <xdr:cNvPr id="6" name="Down Arrow 5"/>
        <xdr:cNvSpPr/>
      </xdr:nvSpPr>
      <xdr:spPr>
        <a:xfrm>
          <a:off x="3171825" y="10620375"/>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5</xdr:col>
      <xdr:colOff>381000</xdr:colOff>
      <xdr:row>44</xdr:row>
      <xdr:rowOff>57150</xdr:rowOff>
    </xdr:from>
    <xdr:to>
      <xdr:col>5</xdr:col>
      <xdr:colOff>628650</xdr:colOff>
      <xdr:row>45</xdr:row>
      <xdr:rowOff>133350</xdr:rowOff>
    </xdr:to>
    <xdr:sp macro="" textlink="">
      <xdr:nvSpPr>
        <xdr:cNvPr id="7" name="Down Arrow 6"/>
        <xdr:cNvSpPr/>
      </xdr:nvSpPr>
      <xdr:spPr>
        <a:xfrm>
          <a:off x="4210050" y="10620375"/>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3</xdr:col>
      <xdr:colOff>219075</xdr:colOff>
      <xdr:row>82</xdr:row>
      <xdr:rowOff>66675</xdr:rowOff>
    </xdr:from>
    <xdr:to>
      <xdr:col>3</xdr:col>
      <xdr:colOff>466725</xdr:colOff>
      <xdr:row>83</xdr:row>
      <xdr:rowOff>142875</xdr:rowOff>
    </xdr:to>
    <xdr:sp macro="" textlink="">
      <xdr:nvSpPr>
        <xdr:cNvPr id="8" name="Down Arrow 7"/>
        <xdr:cNvSpPr/>
      </xdr:nvSpPr>
      <xdr:spPr>
        <a:xfrm>
          <a:off x="2047875" y="18983325"/>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4</xdr:col>
      <xdr:colOff>447675</xdr:colOff>
      <xdr:row>82</xdr:row>
      <xdr:rowOff>57150</xdr:rowOff>
    </xdr:from>
    <xdr:to>
      <xdr:col>4</xdr:col>
      <xdr:colOff>695325</xdr:colOff>
      <xdr:row>83</xdr:row>
      <xdr:rowOff>133350</xdr:rowOff>
    </xdr:to>
    <xdr:sp macro="" textlink="">
      <xdr:nvSpPr>
        <xdr:cNvPr id="9" name="Down Arrow 8"/>
        <xdr:cNvSpPr/>
      </xdr:nvSpPr>
      <xdr:spPr>
        <a:xfrm>
          <a:off x="3171825" y="18973800"/>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5</xdr:col>
      <xdr:colOff>381000</xdr:colOff>
      <xdr:row>82</xdr:row>
      <xdr:rowOff>57150</xdr:rowOff>
    </xdr:from>
    <xdr:to>
      <xdr:col>5</xdr:col>
      <xdr:colOff>628650</xdr:colOff>
      <xdr:row>83</xdr:row>
      <xdr:rowOff>133350</xdr:rowOff>
    </xdr:to>
    <xdr:sp macro="" textlink="">
      <xdr:nvSpPr>
        <xdr:cNvPr id="10" name="Down Arrow 9"/>
        <xdr:cNvSpPr/>
      </xdr:nvSpPr>
      <xdr:spPr>
        <a:xfrm>
          <a:off x="4210050" y="18973800"/>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3</xdr:col>
      <xdr:colOff>219075</xdr:colOff>
      <xdr:row>119</xdr:row>
      <xdr:rowOff>66675</xdr:rowOff>
    </xdr:from>
    <xdr:to>
      <xdr:col>3</xdr:col>
      <xdr:colOff>466725</xdr:colOff>
      <xdr:row>120</xdr:row>
      <xdr:rowOff>142875</xdr:rowOff>
    </xdr:to>
    <xdr:sp macro="" textlink="">
      <xdr:nvSpPr>
        <xdr:cNvPr id="11" name="Down Arrow 10"/>
        <xdr:cNvSpPr/>
      </xdr:nvSpPr>
      <xdr:spPr>
        <a:xfrm>
          <a:off x="2047875" y="27098625"/>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4</xdr:col>
      <xdr:colOff>447675</xdr:colOff>
      <xdr:row>119</xdr:row>
      <xdr:rowOff>57150</xdr:rowOff>
    </xdr:from>
    <xdr:to>
      <xdr:col>4</xdr:col>
      <xdr:colOff>695325</xdr:colOff>
      <xdr:row>120</xdr:row>
      <xdr:rowOff>133350</xdr:rowOff>
    </xdr:to>
    <xdr:sp macro="" textlink="">
      <xdr:nvSpPr>
        <xdr:cNvPr id="12" name="Down Arrow 11"/>
        <xdr:cNvSpPr/>
      </xdr:nvSpPr>
      <xdr:spPr>
        <a:xfrm>
          <a:off x="3171825" y="27089100"/>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5</xdr:col>
      <xdr:colOff>381000</xdr:colOff>
      <xdr:row>119</xdr:row>
      <xdr:rowOff>57150</xdr:rowOff>
    </xdr:from>
    <xdr:to>
      <xdr:col>5</xdr:col>
      <xdr:colOff>628650</xdr:colOff>
      <xdr:row>120</xdr:row>
      <xdr:rowOff>133350</xdr:rowOff>
    </xdr:to>
    <xdr:sp macro="" textlink="">
      <xdr:nvSpPr>
        <xdr:cNvPr id="13" name="Down Arrow 12"/>
        <xdr:cNvSpPr/>
      </xdr:nvSpPr>
      <xdr:spPr>
        <a:xfrm>
          <a:off x="4210050" y="27089100"/>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3</xdr:col>
      <xdr:colOff>219075</xdr:colOff>
      <xdr:row>207</xdr:row>
      <xdr:rowOff>66675</xdr:rowOff>
    </xdr:from>
    <xdr:to>
      <xdr:col>3</xdr:col>
      <xdr:colOff>466725</xdr:colOff>
      <xdr:row>208</xdr:row>
      <xdr:rowOff>142875</xdr:rowOff>
    </xdr:to>
    <xdr:sp macro="" textlink="">
      <xdr:nvSpPr>
        <xdr:cNvPr id="14" name="Down Arrow 13"/>
        <xdr:cNvSpPr/>
      </xdr:nvSpPr>
      <xdr:spPr>
        <a:xfrm>
          <a:off x="2047875" y="46586775"/>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4</xdr:col>
      <xdr:colOff>447675</xdr:colOff>
      <xdr:row>207</xdr:row>
      <xdr:rowOff>57150</xdr:rowOff>
    </xdr:from>
    <xdr:to>
      <xdr:col>4</xdr:col>
      <xdr:colOff>695325</xdr:colOff>
      <xdr:row>208</xdr:row>
      <xdr:rowOff>133350</xdr:rowOff>
    </xdr:to>
    <xdr:sp macro="" textlink="">
      <xdr:nvSpPr>
        <xdr:cNvPr id="15" name="Down Arrow 14"/>
        <xdr:cNvSpPr/>
      </xdr:nvSpPr>
      <xdr:spPr>
        <a:xfrm>
          <a:off x="3171825" y="46577250"/>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5</xdr:col>
      <xdr:colOff>381000</xdr:colOff>
      <xdr:row>207</xdr:row>
      <xdr:rowOff>57150</xdr:rowOff>
    </xdr:from>
    <xdr:to>
      <xdr:col>5</xdr:col>
      <xdr:colOff>628650</xdr:colOff>
      <xdr:row>208</xdr:row>
      <xdr:rowOff>133350</xdr:rowOff>
    </xdr:to>
    <xdr:sp macro="" textlink="">
      <xdr:nvSpPr>
        <xdr:cNvPr id="16" name="Down Arrow 15"/>
        <xdr:cNvSpPr/>
      </xdr:nvSpPr>
      <xdr:spPr>
        <a:xfrm>
          <a:off x="4210050" y="46577250"/>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0</xdr:col>
      <xdr:colOff>0</xdr:colOff>
      <xdr:row>5</xdr:row>
      <xdr:rowOff>0</xdr:rowOff>
    </xdr:from>
    <xdr:to>
      <xdr:col>0</xdr:col>
      <xdr:colOff>561975</xdr:colOff>
      <xdr:row>206</xdr:row>
      <xdr:rowOff>114300</xdr:rowOff>
    </xdr:to>
    <xdr:sp macro="" textlink="">
      <xdr:nvSpPr>
        <xdr:cNvPr id="18" name="Down Arrow 17"/>
        <xdr:cNvSpPr/>
      </xdr:nvSpPr>
      <xdr:spPr>
        <a:xfrm>
          <a:off x="0" y="1905000"/>
          <a:ext cx="561975" cy="44557950"/>
        </a:xfrm>
        <a:prstGeom prst="downArrow">
          <a:avLst/>
        </a:prstGeom>
        <a:solidFill>
          <a:srgbClr val="92D05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vert="vert27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IE" sz="1600">
              <a:solidFill>
                <a:schemeClr val="lt1"/>
              </a:solidFill>
              <a:effectLst/>
              <a:latin typeface="Verdana" panose="020B0604030504040204" pitchFamily="34" charset="0"/>
              <a:ea typeface="Verdana" panose="020B0604030504040204" pitchFamily="34" charset="0"/>
              <a:cs typeface="Verdana" panose="020B0604030504040204" pitchFamily="34" charset="0"/>
            </a:rPr>
            <a:t>     Annual Benefit Statement       Annual Benefit Statement       Annual Benefit Statement       Annual Benefit Statement          Annual Benefit Statement       Annual Benefit Statement       Annual Benefit Statement      Annual</a:t>
          </a:r>
          <a:r>
            <a:rPr lang="en-IE" sz="1600" baseline="0">
              <a:solidFill>
                <a:schemeClr val="lt1"/>
              </a:solidFill>
              <a:effectLst/>
              <a:latin typeface="Verdana" panose="020B0604030504040204" pitchFamily="34" charset="0"/>
              <a:ea typeface="Verdana" panose="020B0604030504040204" pitchFamily="34" charset="0"/>
              <a:cs typeface="Verdana" panose="020B0604030504040204" pitchFamily="34" charset="0"/>
            </a:rPr>
            <a:t> Benefit Statement</a:t>
          </a:r>
          <a:r>
            <a:rPr lang="en-IE" sz="1600">
              <a:solidFill>
                <a:schemeClr val="lt1"/>
              </a:solidFill>
              <a:effectLst/>
              <a:latin typeface="Verdana" panose="020B0604030504040204" pitchFamily="34" charset="0"/>
              <a:ea typeface="Verdana" panose="020B0604030504040204" pitchFamily="34" charset="0"/>
              <a:cs typeface="Verdana" panose="020B0604030504040204" pitchFamily="34" charset="0"/>
            </a:rPr>
            <a:t>      Annual Benefit Statement      Annual Benefit Statement       Annual Benefit Statement</a:t>
          </a:r>
          <a:endParaRPr lang="en-IE" sz="1600">
            <a:effectLst/>
            <a:latin typeface="Verdana" panose="020B0604030504040204" pitchFamily="34" charset="0"/>
            <a:ea typeface="Verdana" panose="020B0604030504040204" pitchFamily="34" charset="0"/>
            <a:cs typeface="Verdana" panose="020B0604030504040204" pitchFamily="34" charset="0"/>
          </a:endParaRPr>
        </a:p>
        <a:p>
          <a:pPr algn="r"/>
          <a:endParaRPr lang="en-IE" sz="1600"/>
        </a:p>
      </xdr:txBody>
    </xdr:sp>
    <xdr:clientData/>
  </xdr:twoCellAnchor>
  <xdr:twoCellAnchor>
    <xdr:from>
      <xdr:col>1</xdr:col>
      <xdr:colOff>0</xdr:colOff>
      <xdr:row>5</xdr:row>
      <xdr:rowOff>0</xdr:rowOff>
    </xdr:from>
    <xdr:to>
      <xdr:col>1</xdr:col>
      <xdr:colOff>600075</xdr:colOff>
      <xdr:row>257</xdr:row>
      <xdr:rowOff>142875</xdr:rowOff>
    </xdr:to>
    <xdr:sp macro="" textlink="">
      <xdr:nvSpPr>
        <xdr:cNvPr id="19" name="Down Arrow 18"/>
        <xdr:cNvSpPr/>
      </xdr:nvSpPr>
      <xdr:spPr>
        <a:xfrm>
          <a:off x="609600" y="1905000"/>
          <a:ext cx="600075" cy="55368825"/>
        </a:xfrm>
        <a:prstGeom prst="downArrow">
          <a:avLst/>
        </a:prstGeom>
        <a:solidFill>
          <a:srgbClr val="AE78D6"/>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vert="vert27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IE" sz="1100" baseline="0">
              <a:solidFill>
                <a:schemeClr val="lt1"/>
              </a:solidFill>
              <a:effectLst/>
              <a:latin typeface="+mn-lt"/>
              <a:ea typeface="+mn-ea"/>
              <a:cs typeface="+mn-cs"/>
            </a:rPr>
            <a:t>      </a:t>
          </a:r>
          <a:r>
            <a:rPr lang="en-IE" sz="1600" baseline="0">
              <a:solidFill>
                <a:schemeClr val="lt1"/>
              </a:solidFill>
              <a:effectLst/>
              <a:latin typeface="Verdana" panose="020B0604030504040204" pitchFamily="34" charset="0"/>
              <a:ea typeface="Verdana" panose="020B0604030504040204" pitchFamily="34" charset="0"/>
              <a:cs typeface="Verdana" panose="020B0604030504040204" pitchFamily="34" charset="0"/>
            </a:rPr>
            <a:t>Leaver Statement         Leaver Statement          Leaver Statement       Leaver Statement         Leaver Statement       Leaver Statement       </a:t>
          </a:r>
          <a:r>
            <a:rPr lang="en-IE" sz="1100" baseline="0">
              <a:solidFill>
                <a:schemeClr val="lt1"/>
              </a:solidFill>
              <a:effectLst/>
              <a:latin typeface="+mn-lt"/>
              <a:ea typeface="+mn-ea"/>
              <a:cs typeface="+mn-cs"/>
            </a:rPr>
            <a:t>    </a:t>
          </a:r>
          <a:r>
            <a:rPr lang="en-IE" sz="1600">
              <a:solidFill>
                <a:schemeClr val="lt1"/>
              </a:solidFill>
              <a:effectLst/>
              <a:latin typeface="Verdana" panose="020B0604030504040204" pitchFamily="34" charset="0"/>
              <a:ea typeface="Verdana" panose="020B0604030504040204" pitchFamily="34" charset="0"/>
              <a:cs typeface="Verdana" panose="020B0604030504040204" pitchFamily="34" charset="0"/>
            </a:rPr>
            <a:t>Leaver Statement</a:t>
          </a:r>
          <a:r>
            <a:rPr lang="en-IE" sz="1600" baseline="0">
              <a:solidFill>
                <a:schemeClr val="lt1"/>
              </a:solidFill>
              <a:effectLst/>
              <a:latin typeface="Verdana" panose="020B0604030504040204" pitchFamily="34" charset="0"/>
              <a:ea typeface="Verdana" panose="020B0604030504040204" pitchFamily="34" charset="0"/>
              <a:cs typeface="Verdana" panose="020B0604030504040204" pitchFamily="34" charset="0"/>
            </a:rPr>
            <a:t>          Leaver Statement          Leaver Statement          Leaver Statement          Leaver Statement           Leaver Statement        Leaver Statement        Leaver Statement        Leaver Statement       Leaver Statement         Leaver Statement</a:t>
          </a:r>
          <a:endParaRPr lang="en-IE" sz="1600">
            <a:effectLst/>
            <a:latin typeface="Verdana" panose="020B0604030504040204" pitchFamily="34" charset="0"/>
            <a:ea typeface="Verdana" panose="020B0604030504040204" pitchFamily="34" charset="0"/>
            <a:cs typeface="Verdana" panose="020B0604030504040204" pitchFamily="34" charset="0"/>
          </a:endParaRPr>
        </a:p>
        <a:p>
          <a:pPr marL="0" marR="0" indent="0" algn="ctr" defTabSz="914400" eaLnBrk="1" fontAlgn="auto" latinLnBrk="0" hangingPunct="1">
            <a:lnSpc>
              <a:spcPct val="100000"/>
            </a:lnSpc>
            <a:spcBef>
              <a:spcPts val="0"/>
            </a:spcBef>
            <a:spcAft>
              <a:spcPts val="0"/>
            </a:spcAft>
            <a:buClrTx/>
            <a:buSzTx/>
            <a:buFontTx/>
            <a:buNone/>
            <a:tabLst/>
            <a:defRPr/>
          </a:pPr>
          <a:endParaRPr lang="en-IE" sz="1600"/>
        </a:p>
      </xdr:txBody>
    </xdr:sp>
    <xdr:clientData/>
  </xdr:twoCellAnchor>
  <xdr:twoCellAnchor>
    <xdr:from>
      <xdr:col>2</xdr:col>
      <xdr:colOff>57150</xdr:colOff>
      <xdr:row>192</xdr:row>
      <xdr:rowOff>95250</xdr:rowOff>
    </xdr:from>
    <xdr:to>
      <xdr:col>9</xdr:col>
      <xdr:colOff>1009650</xdr:colOff>
      <xdr:row>206</xdr:row>
      <xdr:rowOff>66675</xdr:rowOff>
    </xdr:to>
    <xdr:sp macro="" textlink="">
      <xdr:nvSpPr>
        <xdr:cNvPr id="23" name="Striped Right Arrow 22"/>
        <xdr:cNvSpPr/>
      </xdr:nvSpPr>
      <xdr:spPr>
        <a:xfrm>
          <a:off x="1276350" y="42833925"/>
          <a:ext cx="7286625" cy="3581400"/>
        </a:xfrm>
        <a:prstGeom prst="stripedRightArrow">
          <a:avLst/>
        </a:prstGeom>
        <a:ln>
          <a:headEnd type="none"/>
          <a:tailEnd type="none"/>
        </a:ln>
      </xdr:spPr>
      <xdr:style>
        <a:lnRef idx="1">
          <a:schemeClr val="accent6"/>
        </a:lnRef>
        <a:fillRef idx="2">
          <a:schemeClr val="accent6"/>
        </a:fillRef>
        <a:effectRef idx="1">
          <a:schemeClr val="accent6"/>
        </a:effectRef>
        <a:fontRef idx="minor">
          <a:schemeClr val="tx1"/>
        </a:fontRef>
      </xdr:style>
      <xdr:txBody>
        <a:bodyPr vertOverflow="clip" horzOverflow="clip" rtlCol="0" anchor="t"/>
        <a:lstStyle/>
        <a:p>
          <a:pPr algn="l"/>
          <a:r>
            <a:rPr lang="en-IE" sz="2800">
              <a:solidFill>
                <a:schemeClr val="bg1"/>
              </a:solidFill>
            </a:rPr>
            <a:t>2017 Annual Benefit Statement Data</a:t>
          </a:r>
          <a:br>
            <a:rPr lang="en-IE" sz="2800">
              <a:solidFill>
                <a:schemeClr val="bg1"/>
              </a:solidFill>
            </a:rPr>
          </a:br>
          <a:r>
            <a:rPr lang="en-IE" sz="2800" i="1">
              <a:solidFill>
                <a:schemeClr val="bg1"/>
              </a:solidFill>
            </a:rPr>
            <a:t>(Based</a:t>
          </a:r>
          <a:r>
            <a:rPr lang="en-IE" sz="2800" i="1" baseline="0">
              <a:solidFill>
                <a:schemeClr val="bg1"/>
              </a:solidFill>
            </a:rPr>
            <a:t> on all outputs above)</a:t>
          </a:r>
          <a:br>
            <a:rPr lang="en-IE" sz="2800" i="1" baseline="0">
              <a:solidFill>
                <a:schemeClr val="bg1"/>
              </a:solidFill>
            </a:rPr>
          </a:br>
          <a:r>
            <a:rPr lang="en-IE" sz="2800" i="1" baseline="0">
              <a:solidFill>
                <a:schemeClr val="bg1"/>
              </a:solidFill>
            </a:rPr>
            <a:t>(Adjusted for CPI to 31/12/2017)</a:t>
          </a:r>
          <a:endParaRPr lang="en-IE" sz="2800" i="1">
            <a:solidFill>
              <a:schemeClr val="bg1"/>
            </a:solidFill>
          </a:endParaRPr>
        </a:p>
      </xdr:txBody>
    </xdr:sp>
    <xdr:clientData/>
  </xdr:twoCellAnchor>
  <xdr:twoCellAnchor>
    <xdr:from>
      <xdr:col>15</xdr:col>
      <xdr:colOff>38100</xdr:colOff>
      <xdr:row>201</xdr:row>
      <xdr:rowOff>390525</xdr:rowOff>
    </xdr:from>
    <xdr:to>
      <xdr:col>16</xdr:col>
      <xdr:colOff>819150</xdr:colOff>
      <xdr:row>205</xdr:row>
      <xdr:rowOff>57150</xdr:rowOff>
    </xdr:to>
    <xdr:sp macro="" textlink="">
      <xdr:nvSpPr>
        <xdr:cNvPr id="24" name="Down Arrow 23"/>
        <xdr:cNvSpPr/>
      </xdr:nvSpPr>
      <xdr:spPr>
        <a:xfrm rot="5400000">
          <a:off x="13830300" y="45119925"/>
          <a:ext cx="1905000" cy="1095375"/>
        </a:xfrm>
        <a:prstGeom prst="downArrow">
          <a:avLst/>
        </a:prstGeom>
        <a:ln>
          <a:headEnd type="none"/>
          <a:tailEnd type="none"/>
        </a:ln>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 </a:t>
          </a:r>
        </a:p>
      </xdr:txBody>
    </xdr:sp>
    <xdr:clientData/>
  </xdr:twoCellAnchor>
  <xdr:twoCellAnchor>
    <xdr:from>
      <xdr:col>2</xdr:col>
      <xdr:colOff>28575</xdr:colOff>
      <xdr:row>243</xdr:row>
      <xdr:rowOff>28575</xdr:rowOff>
    </xdr:from>
    <xdr:to>
      <xdr:col>9</xdr:col>
      <xdr:colOff>981075</xdr:colOff>
      <xdr:row>258</xdr:row>
      <xdr:rowOff>0</xdr:rowOff>
    </xdr:to>
    <xdr:sp macro="" textlink="">
      <xdr:nvSpPr>
        <xdr:cNvPr id="25" name="Striped Right Arrow 24"/>
        <xdr:cNvSpPr/>
      </xdr:nvSpPr>
      <xdr:spPr>
        <a:xfrm>
          <a:off x="1247775" y="53930550"/>
          <a:ext cx="7286625" cy="3371850"/>
        </a:xfrm>
        <a:prstGeom prst="stripedRightArrow">
          <a:avLst/>
        </a:prstGeom>
        <a:solidFill>
          <a:srgbClr val="CC00FF"/>
        </a:solidFill>
        <a:ln>
          <a:headEnd type="none"/>
          <a:tailEnd type="none"/>
        </a:ln>
      </xdr:spPr>
      <xdr:style>
        <a:lnRef idx="1">
          <a:schemeClr val="accent6"/>
        </a:lnRef>
        <a:fillRef idx="2">
          <a:schemeClr val="accent6"/>
        </a:fillRef>
        <a:effectRef idx="1">
          <a:schemeClr val="accent6"/>
        </a:effectRef>
        <a:fontRef idx="minor">
          <a:schemeClr val="tx1"/>
        </a:fontRef>
      </xdr:style>
      <xdr:txBody>
        <a:bodyPr vertOverflow="clip" horzOverflow="clip" rtlCol="0" anchor="t"/>
        <a:lstStyle/>
        <a:p>
          <a:pPr marL="0" indent="0" algn="l"/>
          <a:r>
            <a:rPr lang="en-IE" sz="2400">
              <a:solidFill>
                <a:schemeClr val="bg1"/>
              </a:solidFill>
              <a:latin typeface="Verdana" panose="020B0604030504040204" pitchFamily="34" charset="0"/>
              <a:ea typeface="Verdana" panose="020B0604030504040204" pitchFamily="34" charset="0"/>
              <a:cs typeface="Verdana" panose="020B0604030504040204" pitchFamily="34" charset="0"/>
            </a:rPr>
            <a:t>Leaver Statement Data</a:t>
          </a:r>
          <a:br>
            <a:rPr lang="en-IE" sz="2400">
              <a:solidFill>
                <a:schemeClr val="bg1"/>
              </a:solidFill>
              <a:latin typeface="Verdana" panose="020B0604030504040204" pitchFamily="34" charset="0"/>
              <a:ea typeface="Verdana" panose="020B0604030504040204" pitchFamily="34" charset="0"/>
              <a:cs typeface="Verdana" panose="020B0604030504040204" pitchFamily="34" charset="0"/>
            </a:rPr>
          </a:br>
          <a:r>
            <a:rPr lang="en-IE" sz="2400">
              <a:solidFill>
                <a:schemeClr val="bg1"/>
              </a:solidFill>
              <a:latin typeface="Verdana" panose="020B0604030504040204" pitchFamily="34" charset="0"/>
              <a:ea typeface="Verdana" panose="020B0604030504040204" pitchFamily="34" charset="0"/>
              <a:cs typeface="Verdana" panose="020B0604030504040204" pitchFamily="34" charset="0"/>
            </a:rPr>
            <a:t>(Based on all outputs above)</a:t>
          </a:r>
          <a:br>
            <a:rPr lang="en-IE" sz="2400">
              <a:solidFill>
                <a:schemeClr val="bg1"/>
              </a:solidFill>
              <a:latin typeface="Verdana" panose="020B0604030504040204" pitchFamily="34" charset="0"/>
              <a:ea typeface="Verdana" panose="020B0604030504040204" pitchFamily="34" charset="0"/>
              <a:cs typeface="Verdana" panose="020B0604030504040204" pitchFamily="34" charset="0"/>
            </a:rPr>
          </a:br>
          <a:r>
            <a:rPr lang="en-IE" sz="2400">
              <a:solidFill>
                <a:schemeClr val="bg1"/>
              </a:solidFill>
              <a:latin typeface="Verdana" panose="020B0604030504040204" pitchFamily="34" charset="0"/>
              <a:ea typeface="Verdana" panose="020B0604030504040204" pitchFamily="34" charset="0"/>
              <a:cs typeface="Verdana" panose="020B0604030504040204" pitchFamily="34" charset="0"/>
            </a:rPr>
            <a:t>(Adjusted for CPI to 31/12/2017)</a:t>
          </a:r>
        </a:p>
      </xdr:txBody>
    </xdr:sp>
    <xdr:clientData/>
  </xdr:twoCellAnchor>
  <xdr:twoCellAnchor>
    <xdr:from>
      <xdr:col>15</xdr:col>
      <xdr:colOff>38100</xdr:colOff>
      <xdr:row>251</xdr:row>
      <xdr:rowOff>209550</xdr:rowOff>
    </xdr:from>
    <xdr:to>
      <xdr:col>16</xdr:col>
      <xdr:colOff>819150</xdr:colOff>
      <xdr:row>255</xdr:row>
      <xdr:rowOff>57150</xdr:rowOff>
    </xdr:to>
    <xdr:sp macro="" textlink="">
      <xdr:nvSpPr>
        <xdr:cNvPr id="26" name="Down Arrow 25"/>
        <xdr:cNvSpPr/>
      </xdr:nvSpPr>
      <xdr:spPr>
        <a:xfrm rot="5400000">
          <a:off x="13830300" y="55921275"/>
          <a:ext cx="1905000" cy="885825"/>
        </a:xfrm>
        <a:prstGeom prst="downArrow">
          <a:avLst/>
        </a:prstGeom>
        <a:ln>
          <a:headEnd type="none"/>
          <a:tailEnd type="none"/>
        </a:ln>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 </a:t>
          </a:r>
        </a:p>
      </xdr:txBody>
    </xdr:sp>
    <xdr:clientData/>
  </xdr:twoCellAnchor>
  <xdr:twoCellAnchor>
    <xdr:from>
      <xdr:col>3</xdr:col>
      <xdr:colOff>219075</xdr:colOff>
      <xdr:row>155</xdr:row>
      <xdr:rowOff>66675</xdr:rowOff>
    </xdr:from>
    <xdr:to>
      <xdr:col>3</xdr:col>
      <xdr:colOff>466725</xdr:colOff>
      <xdr:row>156</xdr:row>
      <xdr:rowOff>142875</xdr:rowOff>
    </xdr:to>
    <xdr:sp macro="" textlink="">
      <xdr:nvSpPr>
        <xdr:cNvPr id="28" name="Down Arrow 27"/>
        <xdr:cNvSpPr/>
      </xdr:nvSpPr>
      <xdr:spPr>
        <a:xfrm>
          <a:off x="2047875" y="34975800"/>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4</xdr:col>
      <xdr:colOff>447675</xdr:colOff>
      <xdr:row>155</xdr:row>
      <xdr:rowOff>57150</xdr:rowOff>
    </xdr:from>
    <xdr:to>
      <xdr:col>4</xdr:col>
      <xdr:colOff>695325</xdr:colOff>
      <xdr:row>156</xdr:row>
      <xdr:rowOff>133350</xdr:rowOff>
    </xdr:to>
    <xdr:sp macro="" textlink="">
      <xdr:nvSpPr>
        <xdr:cNvPr id="32" name="Down Arrow 31"/>
        <xdr:cNvSpPr/>
      </xdr:nvSpPr>
      <xdr:spPr>
        <a:xfrm>
          <a:off x="3171825" y="34966275"/>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5</xdr:col>
      <xdr:colOff>381000</xdr:colOff>
      <xdr:row>155</xdr:row>
      <xdr:rowOff>57150</xdr:rowOff>
    </xdr:from>
    <xdr:to>
      <xdr:col>5</xdr:col>
      <xdr:colOff>628650</xdr:colOff>
      <xdr:row>156</xdr:row>
      <xdr:rowOff>133350</xdr:rowOff>
    </xdr:to>
    <xdr:sp macro="" textlink="">
      <xdr:nvSpPr>
        <xdr:cNvPr id="33" name="Down Arrow 32"/>
        <xdr:cNvSpPr/>
      </xdr:nvSpPr>
      <xdr:spPr>
        <a:xfrm>
          <a:off x="4210050" y="34966275"/>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15</xdr:col>
      <xdr:colOff>19050</xdr:colOff>
      <xdr:row>40</xdr:row>
      <xdr:rowOff>9525</xdr:rowOff>
    </xdr:from>
    <xdr:to>
      <xdr:col>16</xdr:col>
      <xdr:colOff>800100</xdr:colOff>
      <xdr:row>43</xdr:row>
      <xdr:rowOff>0</xdr:rowOff>
    </xdr:to>
    <xdr:sp macro="" textlink="">
      <xdr:nvSpPr>
        <xdr:cNvPr id="38" name="Down Arrow 37"/>
        <xdr:cNvSpPr/>
      </xdr:nvSpPr>
      <xdr:spPr>
        <a:xfrm rot="5400000">
          <a:off x="13811250" y="9848850"/>
          <a:ext cx="1905000" cy="542925"/>
        </a:xfrm>
        <a:prstGeom prst="downArrow">
          <a:avLst/>
        </a:prstGeom>
        <a:ln>
          <a:headEnd type="none"/>
          <a:tailEnd type="none"/>
        </a:ln>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twoCellAnchor>
    <xdr:from>
      <xdr:col>15</xdr:col>
      <xdr:colOff>19050</xdr:colOff>
      <xdr:row>78</xdr:row>
      <xdr:rowOff>0</xdr:rowOff>
    </xdr:from>
    <xdr:to>
      <xdr:col>16</xdr:col>
      <xdr:colOff>800100</xdr:colOff>
      <xdr:row>80</xdr:row>
      <xdr:rowOff>142875</xdr:rowOff>
    </xdr:to>
    <xdr:sp macro="" textlink="">
      <xdr:nvSpPr>
        <xdr:cNvPr id="40" name="Down Arrow 39"/>
        <xdr:cNvSpPr/>
      </xdr:nvSpPr>
      <xdr:spPr>
        <a:xfrm rot="5400000">
          <a:off x="13811250" y="18192750"/>
          <a:ext cx="1905000" cy="504825"/>
        </a:xfrm>
        <a:prstGeom prst="downArrow">
          <a:avLst/>
        </a:prstGeom>
        <a:ln>
          <a:headEnd type="none"/>
          <a:tailEnd type="none"/>
        </a:ln>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twoCellAnchor>
    <xdr:from>
      <xdr:col>15</xdr:col>
      <xdr:colOff>38100</xdr:colOff>
      <xdr:row>114</xdr:row>
      <xdr:rowOff>723900</xdr:rowOff>
    </xdr:from>
    <xdr:to>
      <xdr:col>16</xdr:col>
      <xdr:colOff>809625</xdr:colOff>
      <xdr:row>117</xdr:row>
      <xdr:rowOff>142875</xdr:rowOff>
    </xdr:to>
    <xdr:sp macro="" textlink="">
      <xdr:nvSpPr>
        <xdr:cNvPr id="42" name="Down Arrow 41"/>
        <xdr:cNvSpPr/>
      </xdr:nvSpPr>
      <xdr:spPr>
        <a:xfrm rot="5400000">
          <a:off x="13830300" y="26289000"/>
          <a:ext cx="1895475" cy="523875"/>
        </a:xfrm>
        <a:prstGeom prst="downArrow">
          <a:avLst/>
        </a:prstGeom>
        <a:ln>
          <a:headEnd type="none"/>
          <a:tailEnd type="none"/>
        </a:ln>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twoCellAnchor>
    <xdr:from>
      <xdr:col>15</xdr:col>
      <xdr:colOff>38100</xdr:colOff>
      <xdr:row>152</xdr:row>
      <xdr:rowOff>0</xdr:rowOff>
    </xdr:from>
    <xdr:to>
      <xdr:col>16</xdr:col>
      <xdr:colOff>809625</xdr:colOff>
      <xdr:row>153</xdr:row>
      <xdr:rowOff>142875</xdr:rowOff>
    </xdr:to>
    <xdr:sp macro="" textlink="">
      <xdr:nvSpPr>
        <xdr:cNvPr id="44" name="Down Arrow 43"/>
        <xdr:cNvSpPr/>
      </xdr:nvSpPr>
      <xdr:spPr>
        <a:xfrm rot="5400000">
          <a:off x="13830300" y="34375725"/>
          <a:ext cx="1895475" cy="314325"/>
        </a:xfrm>
        <a:prstGeom prst="downArrow">
          <a:avLst/>
        </a:prstGeom>
        <a:ln>
          <a:headEnd type="none"/>
          <a:tailEnd type="none"/>
        </a:ln>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twoCellAnchor>
    <xdr:from>
      <xdr:col>15</xdr:col>
      <xdr:colOff>38100</xdr:colOff>
      <xdr:row>187</xdr:row>
      <xdr:rowOff>485775</xdr:rowOff>
    </xdr:from>
    <xdr:to>
      <xdr:col>16</xdr:col>
      <xdr:colOff>809625</xdr:colOff>
      <xdr:row>190</xdr:row>
      <xdr:rowOff>0</xdr:rowOff>
    </xdr:to>
    <xdr:sp macro="" textlink="">
      <xdr:nvSpPr>
        <xdr:cNvPr id="45" name="Down Arrow 44"/>
        <xdr:cNvSpPr/>
      </xdr:nvSpPr>
      <xdr:spPr>
        <a:xfrm rot="5400000">
          <a:off x="13830300" y="42024300"/>
          <a:ext cx="1895475" cy="361950"/>
        </a:xfrm>
        <a:prstGeom prst="downArrow">
          <a:avLst/>
        </a:prstGeom>
        <a:ln>
          <a:headEnd type="none"/>
          <a:tailEnd type="none"/>
        </a:ln>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5</xdr:row>
      <xdr:rowOff>66675</xdr:rowOff>
    </xdr:from>
    <xdr:to>
      <xdr:col>3</xdr:col>
      <xdr:colOff>466725</xdr:colOff>
      <xdr:row>6</xdr:row>
      <xdr:rowOff>142875</xdr:rowOff>
    </xdr:to>
    <xdr:sp macro="" textlink="">
      <xdr:nvSpPr>
        <xdr:cNvPr id="2" name="Down Arrow 1"/>
        <xdr:cNvSpPr/>
      </xdr:nvSpPr>
      <xdr:spPr>
        <a:xfrm>
          <a:off x="2047875" y="1971675"/>
          <a:ext cx="247650" cy="266700"/>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4</xdr:col>
      <xdr:colOff>447675</xdr:colOff>
      <xdr:row>5</xdr:row>
      <xdr:rowOff>57150</xdr:rowOff>
    </xdr:from>
    <xdr:to>
      <xdr:col>4</xdr:col>
      <xdr:colOff>695325</xdr:colOff>
      <xdr:row>6</xdr:row>
      <xdr:rowOff>133350</xdr:rowOff>
    </xdr:to>
    <xdr:sp macro="" textlink="">
      <xdr:nvSpPr>
        <xdr:cNvPr id="3" name="Down Arrow 2"/>
        <xdr:cNvSpPr/>
      </xdr:nvSpPr>
      <xdr:spPr>
        <a:xfrm>
          <a:off x="3171825" y="1962150"/>
          <a:ext cx="247650" cy="266700"/>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5</xdr:col>
      <xdr:colOff>381000</xdr:colOff>
      <xdr:row>5</xdr:row>
      <xdr:rowOff>57150</xdr:rowOff>
    </xdr:from>
    <xdr:to>
      <xdr:col>5</xdr:col>
      <xdr:colOff>628650</xdr:colOff>
      <xdr:row>6</xdr:row>
      <xdr:rowOff>133350</xdr:rowOff>
    </xdr:to>
    <xdr:sp macro="" textlink="">
      <xdr:nvSpPr>
        <xdr:cNvPr id="4" name="Down Arrow 3"/>
        <xdr:cNvSpPr/>
      </xdr:nvSpPr>
      <xdr:spPr>
        <a:xfrm>
          <a:off x="4210050" y="1962150"/>
          <a:ext cx="247650" cy="266700"/>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3</xdr:col>
      <xdr:colOff>219075</xdr:colOff>
      <xdr:row>70</xdr:row>
      <xdr:rowOff>66675</xdr:rowOff>
    </xdr:from>
    <xdr:to>
      <xdr:col>3</xdr:col>
      <xdr:colOff>466725</xdr:colOff>
      <xdr:row>71</xdr:row>
      <xdr:rowOff>142875</xdr:rowOff>
    </xdr:to>
    <xdr:sp macro="" textlink="">
      <xdr:nvSpPr>
        <xdr:cNvPr id="5" name="Down Arrow 4"/>
        <xdr:cNvSpPr/>
      </xdr:nvSpPr>
      <xdr:spPr>
        <a:xfrm>
          <a:off x="2047875" y="15592425"/>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4</xdr:col>
      <xdr:colOff>447675</xdr:colOff>
      <xdr:row>70</xdr:row>
      <xdr:rowOff>57150</xdr:rowOff>
    </xdr:from>
    <xdr:to>
      <xdr:col>4</xdr:col>
      <xdr:colOff>695325</xdr:colOff>
      <xdr:row>71</xdr:row>
      <xdr:rowOff>133350</xdr:rowOff>
    </xdr:to>
    <xdr:sp macro="" textlink="">
      <xdr:nvSpPr>
        <xdr:cNvPr id="6" name="Down Arrow 5"/>
        <xdr:cNvSpPr/>
      </xdr:nvSpPr>
      <xdr:spPr>
        <a:xfrm>
          <a:off x="3171825" y="15582900"/>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5</xdr:col>
      <xdr:colOff>381000</xdr:colOff>
      <xdr:row>70</xdr:row>
      <xdr:rowOff>57150</xdr:rowOff>
    </xdr:from>
    <xdr:to>
      <xdr:col>5</xdr:col>
      <xdr:colOff>628650</xdr:colOff>
      <xdr:row>71</xdr:row>
      <xdr:rowOff>133350</xdr:rowOff>
    </xdr:to>
    <xdr:sp macro="" textlink="">
      <xdr:nvSpPr>
        <xdr:cNvPr id="7" name="Down Arrow 6"/>
        <xdr:cNvSpPr/>
      </xdr:nvSpPr>
      <xdr:spPr>
        <a:xfrm>
          <a:off x="4210050" y="15582900"/>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3</xdr:col>
      <xdr:colOff>219075</xdr:colOff>
      <xdr:row>134</xdr:row>
      <xdr:rowOff>66675</xdr:rowOff>
    </xdr:from>
    <xdr:to>
      <xdr:col>3</xdr:col>
      <xdr:colOff>466725</xdr:colOff>
      <xdr:row>135</xdr:row>
      <xdr:rowOff>142875</xdr:rowOff>
    </xdr:to>
    <xdr:sp macro="" textlink="">
      <xdr:nvSpPr>
        <xdr:cNvPr id="8" name="Down Arrow 7"/>
        <xdr:cNvSpPr/>
      </xdr:nvSpPr>
      <xdr:spPr>
        <a:xfrm>
          <a:off x="2047875" y="28898850"/>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4</xdr:col>
      <xdr:colOff>447675</xdr:colOff>
      <xdr:row>134</xdr:row>
      <xdr:rowOff>57150</xdr:rowOff>
    </xdr:from>
    <xdr:to>
      <xdr:col>4</xdr:col>
      <xdr:colOff>695325</xdr:colOff>
      <xdr:row>135</xdr:row>
      <xdr:rowOff>133350</xdr:rowOff>
    </xdr:to>
    <xdr:sp macro="" textlink="">
      <xdr:nvSpPr>
        <xdr:cNvPr id="9" name="Down Arrow 8"/>
        <xdr:cNvSpPr/>
      </xdr:nvSpPr>
      <xdr:spPr>
        <a:xfrm>
          <a:off x="3171825" y="28889325"/>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5</xdr:col>
      <xdr:colOff>381000</xdr:colOff>
      <xdr:row>134</xdr:row>
      <xdr:rowOff>57150</xdr:rowOff>
    </xdr:from>
    <xdr:to>
      <xdr:col>5</xdr:col>
      <xdr:colOff>628650</xdr:colOff>
      <xdr:row>135</xdr:row>
      <xdr:rowOff>133350</xdr:rowOff>
    </xdr:to>
    <xdr:sp macro="" textlink="">
      <xdr:nvSpPr>
        <xdr:cNvPr id="10" name="Down Arrow 9"/>
        <xdr:cNvSpPr/>
      </xdr:nvSpPr>
      <xdr:spPr>
        <a:xfrm>
          <a:off x="4210050" y="28889325"/>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3</xdr:col>
      <xdr:colOff>219075</xdr:colOff>
      <xdr:row>196</xdr:row>
      <xdr:rowOff>66675</xdr:rowOff>
    </xdr:from>
    <xdr:to>
      <xdr:col>3</xdr:col>
      <xdr:colOff>466725</xdr:colOff>
      <xdr:row>197</xdr:row>
      <xdr:rowOff>142875</xdr:rowOff>
    </xdr:to>
    <xdr:sp macro="" textlink="">
      <xdr:nvSpPr>
        <xdr:cNvPr id="11" name="Down Arrow 10"/>
        <xdr:cNvSpPr/>
      </xdr:nvSpPr>
      <xdr:spPr>
        <a:xfrm>
          <a:off x="2047875" y="41786175"/>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4</xdr:col>
      <xdr:colOff>447675</xdr:colOff>
      <xdr:row>196</xdr:row>
      <xdr:rowOff>57150</xdr:rowOff>
    </xdr:from>
    <xdr:to>
      <xdr:col>4</xdr:col>
      <xdr:colOff>695325</xdr:colOff>
      <xdr:row>197</xdr:row>
      <xdr:rowOff>133350</xdr:rowOff>
    </xdr:to>
    <xdr:sp macro="" textlink="">
      <xdr:nvSpPr>
        <xdr:cNvPr id="12" name="Down Arrow 11"/>
        <xdr:cNvSpPr/>
      </xdr:nvSpPr>
      <xdr:spPr>
        <a:xfrm>
          <a:off x="3171825" y="41776650"/>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5</xdr:col>
      <xdr:colOff>381000</xdr:colOff>
      <xdr:row>196</xdr:row>
      <xdr:rowOff>57150</xdr:rowOff>
    </xdr:from>
    <xdr:to>
      <xdr:col>5</xdr:col>
      <xdr:colOff>628650</xdr:colOff>
      <xdr:row>197</xdr:row>
      <xdr:rowOff>133350</xdr:rowOff>
    </xdr:to>
    <xdr:sp macro="" textlink="">
      <xdr:nvSpPr>
        <xdr:cNvPr id="13" name="Down Arrow 12"/>
        <xdr:cNvSpPr/>
      </xdr:nvSpPr>
      <xdr:spPr>
        <a:xfrm>
          <a:off x="4210050" y="41776650"/>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3</xdr:col>
      <xdr:colOff>219075</xdr:colOff>
      <xdr:row>342</xdr:row>
      <xdr:rowOff>66675</xdr:rowOff>
    </xdr:from>
    <xdr:to>
      <xdr:col>3</xdr:col>
      <xdr:colOff>466725</xdr:colOff>
      <xdr:row>343</xdr:row>
      <xdr:rowOff>142875</xdr:rowOff>
    </xdr:to>
    <xdr:sp macro="" textlink="">
      <xdr:nvSpPr>
        <xdr:cNvPr id="14" name="Down Arrow 13"/>
        <xdr:cNvSpPr/>
      </xdr:nvSpPr>
      <xdr:spPr>
        <a:xfrm>
          <a:off x="2047875" y="72189975"/>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4</xdr:col>
      <xdr:colOff>447675</xdr:colOff>
      <xdr:row>342</xdr:row>
      <xdr:rowOff>57150</xdr:rowOff>
    </xdr:from>
    <xdr:to>
      <xdr:col>4</xdr:col>
      <xdr:colOff>695325</xdr:colOff>
      <xdr:row>343</xdr:row>
      <xdr:rowOff>133350</xdr:rowOff>
    </xdr:to>
    <xdr:sp macro="" textlink="">
      <xdr:nvSpPr>
        <xdr:cNvPr id="15" name="Down Arrow 14"/>
        <xdr:cNvSpPr/>
      </xdr:nvSpPr>
      <xdr:spPr>
        <a:xfrm>
          <a:off x="3171825" y="72180450"/>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5</xdr:col>
      <xdr:colOff>381000</xdr:colOff>
      <xdr:row>342</xdr:row>
      <xdr:rowOff>57150</xdr:rowOff>
    </xdr:from>
    <xdr:to>
      <xdr:col>5</xdr:col>
      <xdr:colOff>628650</xdr:colOff>
      <xdr:row>343</xdr:row>
      <xdr:rowOff>133350</xdr:rowOff>
    </xdr:to>
    <xdr:sp macro="" textlink="">
      <xdr:nvSpPr>
        <xdr:cNvPr id="16" name="Down Arrow 15"/>
        <xdr:cNvSpPr/>
      </xdr:nvSpPr>
      <xdr:spPr>
        <a:xfrm>
          <a:off x="4210050" y="72180450"/>
          <a:ext cx="247650" cy="257175"/>
        </a:xfrm>
        <a:prstGeom prst="downArrow">
          <a:avLst/>
        </a:prstGeom>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0</xdr:col>
      <xdr:colOff>0</xdr:colOff>
      <xdr:row>4</xdr:row>
      <xdr:rowOff>762000</xdr:rowOff>
    </xdr:from>
    <xdr:to>
      <xdr:col>0</xdr:col>
      <xdr:colOff>561975</xdr:colOff>
      <xdr:row>342</xdr:row>
      <xdr:rowOff>9525</xdr:rowOff>
    </xdr:to>
    <xdr:sp macro="" textlink="">
      <xdr:nvSpPr>
        <xdr:cNvPr id="18" name="Down Arrow 17"/>
        <xdr:cNvSpPr/>
      </xdr:nvSpPr>
      <xdr:spPr>
        <a:xfrm>
          <a:off x="0" y="1905000"/>
          <a:ext cx="561975" cy="70227825"/>
        </a:xfrm>
        <a:prstGeom prst="downArrow">
          <a:avLst/>
        </a:prstGeom>
        <a:solidFill>
          <a:srgbClr val="92D05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vert="vert27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IE" sz="1600">
              <a:solidFill>
                <a:schemeClr val="lt1"/>
              </a:solidFill>
              <a:effectLst/>
              <a:latin typeface="Verdana" panose="020B0604030504040204" pitchFamily="34" charset="0"/>
              <a:ea typeface="Verdana" panose="020B0604030504040204" pitchFamily="34" charset="0"/>
              <a:cs typeface="Verdana" panose="020B0604030504040204" pitchFamily="34" charset="0"/>
            </a:rPr>
            <a:t> Annual Benefit Statement       Annual Benefit Statement       Annual Benefit Statement       Annual Benefit Statement       Annual Benefit Statement       Annual Benefit Statement       Annual Benefit Statement       Annual Benefit Statement       Annual Benefit Statement       Annual Benefit Statement       Annual Benefit Statement       Annual Benefit Statement       Annual Benefit Statement       Annual Benefit Statement       Annual Benefit Statement      Annual</a:t>
          </a:r>
          <a:r>
            <a:rPr lang="en-IE" sz="1600" baseline="0">
              <a:solidFill>
                <a:schemeClr val="lt1"/>
              </a:solidFill>
              <a:effectLst/>
              <a:latin typeface="Verdana" panose="020B0604030504040204" pitchFamily="34" charset="0"/>
              <a:ea typeface="Verdana" panose="020B0604030504040204" pitchFamily="34" charset="0"/>
              <a:cs typeface="Verdana" panose="020B0604030504040204" pitchFamily="34" charset="0"/>
            </a:rPr>
            <a:t> Benefit Statement</a:t>
          </a:r>
          <a:r>
            <a:rPr lang="en-IE" sz="1600">
              <a:solidFill>
                <a:schemeClr val="lt1"/>
              </a:solidFill>
              <a:effectLst/>
              <a:latin typeface="Verdana" panose="020B0604030504040204" pitchFamily="34" charset="0"/>
              <a:ea typeface="Verdana" panose="020B0604030504040204" pitchFamily="34" charset="0"/>
              <a:cs typeface="Verdana" panose="020B0604030504040204" pitchFamily="34" charset="0"/>
            </a:rPr>
            <a:t>      </a:t>
          </a:r>
          <a:endParaRPr lang="en-IE" sz="1600"/>
        </a:p>
      </xdr:txBody>
    </xdr:sp>
    <xdr:clientData/>
  </xdr:twoCellAnchor>
  <xdr:twoCellAnchor>
    <xdr:from>
      <xdr:col>1</xdr:col>
      <xdr:colOff>0</xdr:colOff>
      <xdr:row>4</xdr:row>
      <xdr:rowOff>762000</xdr:rowOff>
    </xdr:from>
    <xdr:to>
      <xdr:col>1</xdr:col>
      <xdr:colOff>600075</xdr:colOff>
      <xdr:row>417</xdr:row>
      <xdr:rowOff>133350</xdr:rowOff>
    </xdr:to>
    <xdr:sp macro="" textlink="">
      <xdr:nvSpPr>
        <xdr:cNvPr id="19" name="Down Arrow 18"/>
        <xdr:cNvSpPr/>
      </xdr:nvSpPr>
      <xdr:spPr>
        <a:xfrm>
          <a:off x="609600" y="1905000"/>
          <a:ext cx="600075" cy="85725000"/>
        </a:xfrm>
        <a:prstGeom prst="downArrow">
          <a:avLst/>
        </a:prstGeom>
        <a:solidFill>
          <a:srgbClr val="AE78D6"/>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vert="vert27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IE" sz="1600" baseline="0">
              <a:solidFill>
                <a:schemeClr val="lt1"/>
              </a:solidFill>
              <a:effectLst/>
              <a:latin typeface="Verdana" panose="020B0604030504040204" pitchFamily="34" charset="0"/>
              <a:ea typeface="Verdana" panose="020B0604030504040204" pitchFamily="34" charset="0"/>
              <a:cs typeface="Verdana" panose="020B0604030504040204" pitchFamily="34" charset="0"/>
            </a:rPr>
            <a:t> Leaver Statement       Leaver Statement          Leaver Statement       Leaver Statement          Leaver Statement       Leaver Statement         Leaver Statement       Leaver Statement         Leaver Statement       Leaver Statement         Leaver Statement       Leaver Statement         Leaver Statement       Leaver Statement         Leaver Statement       Leaver Statement         Leaver Statement       Leaver Statement      </a:t>
          </a:r>
          <a:r>
            <a:rPr lang="en-IE" sz="1100" baseline="0">
              <a:solidFill>
                <a:schemeClr val="lt1"/>
              </a:solidFill>
              <a:effectLst/>
              <a:latin typeface="+mn-lt"/>
              <a:ea typeface="+mn-ea"/>
              <a:cs typeface="+mn-cs"/>
            </a:rPr>
            <a:t>   </a:t>
          </a:r>
          <a:r>
            <a:rPr lang="en-IE" sz="1600">
              <a:solidFill>
                <a:schemeClr val="lt1"/>
              </a:solidFill>
              <a:effectLst/>
              <a:latin typeface="Verdana" panose="020B0604030504040204" pitchFamily="34" charset="0"/>
              <a:ea typeface="Verdana" panose="020B0604030504040204" pitchFamily="34" charset="0"/>
              <a:cs typeface="Verdana" panose="020B0604030504040204" pitchFamily="34" charset="0"/>
            </a:rPr>
            <a:t>Leaver Statement</a:t>
          </a:r>
          <a:r>
            <a:rPr lang="en-IE" sz="1600" baseline="0">
              <a:solidFill>
                <a:schemeClr val="lt1"/>
              </a:solidFill>
              <a:effectLst/>
              <a:latin typeface="Verdana" panose="020B0604030504040204" pitchFamily="34" charset="0"/>
              <a:ea typeface="Verdana" panose="020B0604030504040204" pitchFamily="34" charset="0"/>
              <a:cs typeface="Verdana" panose="020B0604030504040204" pitchFamily="34" charset="0"/>
            </a:rPr>
            <a:t>          Leaver Statement          Leaver Statement          Leaver Statement           Leaver Statement        Leaver Statement        Leaver Statement        Leaver Statement</a:t>
          </a:r>
          <a:endParaRPr lang="en-IE" sz="1600">
            <a:effectLst/>
            <a:latin typeface="Verdana" panose="020B0604030504040204" pitchFamily="34" charset="0"/>
            <a:ea typeface="Verdana" panose="020B0604030504040204" pitchFamily="34" charset="0"/>
            <a:cs typeface="Verdana" panose="020B0604030504040204" pitchFamily="34" charset="0"/>
          </a:endParaRPr>
        </a:p>
        <a:p>
          <a:pPr marL="0" marR="0" indent="0" algn="r" defTabSz="914400" eaLnBrk="1" fontAlgn="auto" latinLnBrk="0" hangingPunct="1">
            <a:lnSpc>
              <a:spcPct val="100000"/>
            </a:lnSpc>
            <a:spcBef>
              <a:spcPts val="0"/>
            </a:spcBef>
            <a:spcAft>
              <a:spcPts val="0"/>
            </a:spcAft>
            <a:buClrTx/>
            <a:buSzTx/>
            <a:buFontTx/>
            <a:buNone/>
            <a:tabLst/>
            <a:defRPr/>
          </a:pPr>
          <a:endParaRPr lang="en-IE" sz="1050"/>
        </a:p>
      </xdr:txBody>
    </xdr:sp>
    <xdr:clientData/>
  </xdr:twoCellAnchor>
  <xdr:twoCellAnchor>
    <xdr:from>
      <xdr:col>2</xdr:col>
      <xdr:colOff>57150</xdr:colOff>
      <xdr:row>327</xdr:row>
      <xdr:rowOff>95250</xdr:rowOff>
    </xdr:from>
    <xdr:to>
      <xdr:col>9</xdr:col>
      <xdr:colOff>1009650</xdr:colOff>
      <xdr:row>341</xdr:row>
      <xdr:rowOff>66675</xdr:rowOff>
    </xdr:to>
    <xdr:sp macro="" textlink="">
      <xdr:nvSpPr>
        <xdr:cNvPr id="23" name="Striped Right Arrow 22"/>
        <xdr:cNvSpPr/>
      </xdr:nvSpPr>
      <xdr:spPr>
        <a:xfrm>
          <a:off x="1276350" y="68665725"/>
          <a:ext cx="7248525" cy="3352800"/>
        </a:xfrm>
        <a:prstGeom prst="stripedRightArrow">
          <a:avLst/>
        </a:prstGeom>
        <a:ln>
          <a:headEnd type="none"/>
          <a:tailEnd type="none"/>
        </a:ln>
      </xdr:spPr>
      <xdr:style>
        <a:lnRef idx="1">
          <a:schemeClr val="accent6"/>
        </a:lnRef>
        <a:fillRef idx="2">
          <a:schemeClr val="accent6"/>
        </a:fillRef>
        <a:effectRef idx="1">
          <a:schemeClr val="accent6"/>
        </a:effectRef>
        <a:fontRef idx="minor">
          <a:schemeClr val="tx1"/>
        </a:fontRef>
      </xdr:style>
      <xdr:txBody>
        <a:bodyPr vertOverflow="clip" horzOverflow="clip" rtlCol="0" anchor="t"/>
        <a:lstStyle/>
        <a:p>
          <a:pPr algn="l"/>
          <a:r>
            <a:rPr lang="en-IE" sz="2800">
              <a:solidFill>
                <a:schemeClr val="bg1"/>
              </a:solidFill>
            </a:rPr>
            <a:t>2017 Annual Benefit Statement Data</a:t>
          </a:r>
          <a:br>
            <a:rPr lang="en-IE" sz="2800">
              <a:solidFill>
                <a:schemeClr val="bg1"/>
              </a:solidFill>
            </a:rPr>
          </a:br>
          <a:r>
            <a:rPr lang="en-IE" sz="2800" i="1">
              <a:solidFill>
                <a:schemeClr val="bg1"/>
              </a:solidFill>
            </a:rPr>
            <a:t>(Based</a:t>
          </a:r>
          <a:r>
            <a:rPr lang="en-IE" sz="2800" i="1" baseline="0">
              <a:solidFill>
                <a:schemeClr val="bg1"/>
              </a:solidFill>
            </a:rPr>
            <a:t> on all outputs above)</a:t>
          </a:r>
          <a:br>
            <a:rPr lang="en-IE" sz="2800" i="1" baseline="0">
              <a:solidFill>
                <a:schemeClr val="bg1"/>
              </a:solidFill>
            </a:rPr>
          </a:br>
          <a:r>
            <a:rPr lang="en-IE" sz="2800" i="1" baseline="0">
              <a:solidFill>
                <a:schemeClr val="bg1"/>
              </a:solidFill>
            </a:rPr>
            <a:t>(Adjusted for CPI to 31/12/2017)</a:t>
          </a:r>
          <a:endParaRPr lang="en-IE" sz="2800" i="1">
            <a:solidFill>
              <a:schemeClr val="bg1"/>
            </a:solidFill>
          </a:endParaRPr>
        </a:p>
      </xdr:txBody>
    </xdr:sp>
    <xdr:clientData/>
  </xdr:twoCellAnchor>
  <xdr:twoCellAnchor>
    <xdr:from>
      <xdr:col>15</xdr:col>
      <xdr:colOff>38100</xdr:colOff>
      <xdr:row>336</xdr:row>
      <xdr:rowOff>390525</xdr:rowOff>
    </xdr:from>
    <xdr:to>
      <xdr:col>16</xdr:col>
      <xdr:colOff>819150</xdr:colOff>
      <xdr:row>340</xdr:row>
      <xdr:rowOff>57150</xdr:rowOff>
    </xdr:to>
    <xdr:sp macro="" textlink="">
      <xdr:nvSpPr>
        <xdr:cNvPr id="24" name="Down Arrow 23"/>
        <xdr:cNvSpPr/>
      </xdr:nvSpPr>
      <xdr:spPr>
        <a:xfrm rot="5400000">
          <a:off x="13792200" y="70951725"/>
          <a:ext cx="1905000" cy="866775"/>
        </a:xfrm>
        <a:prstGeom prst="downArrow">
          <a:avLst/>
        </a:prstGeom>
        <a:ln>
          <a:headEnd type="none"/>
          <a:tailEnd type="none"/>
        </a:ln>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 </a:t>
          </a:r>
        </a:p>
      </xdr:txBody>
    </xdr:sp>
    <xdr:clientData/>
  </xdr:twoCellAnchor>
  <xdr:twoCellAnchor>
    <xdr:from>
      <xdr:col>2</xdr:col>
      <xdr:colOff>28575</xdr:colOff>
      <xdr:row>403</xdr:row>
      <xdr:rowOff>28575</xdr:rowOff>
    </xdr:from>
    <xdr:to>
      <xdr:col>9</xdr:col>
      <xdr:colOff>981075</xdr:colOff>
      <xdr:row>418</xdr:row>
      <xdr:rowOff>0</xdr:rowOff>
    </xdr:to>
    <xdr:sp macro="" textlink="">
      <xdr:nvSpPr>
        <xdr:cNvPr id="25" name="Striped Right Arrow 24"/>
        <xdr:cNvSpPr/>
      </xdr:nvSpPr>
      <xdr:spPr>
        <a:xfrm>
          <a:off x="1247775" y="84296250"/>
          <a:ext cx="7248525" cy="3371850"/>
        </a:xfrm>
        <a:prstGeom prst="stripedRightArrow">
          <a:avLst/>
        </a:prstGeom>
        <a:solidFill>
          <a:srgbClr val="CC00FF"/>
        </a:solidFill>
        <a:ln>
          <a:headEnd type="none"/>
          <a:tailEnd type="none"/>
        </a:ln>
      </xdr:spPr>
      <xdr:style>
        <a:lnRef idx="1">
          <a:schemeClr val="accent6"/>
        </a:lnRef>
        <a:fillRef idx="2">
          <a:schemeClr val="accent6"/>
        </a:fillRef>
        <a:effectRef idx="1">
          <a:schemeClr val="accent6"/>
        </a:effectRef>
        <a:fontRef idx="minor">
          <a:schemeClr val="tx1"/>
        </a:fontRef>
      </xdr:style>
      <xdr:txBody>
        <a:bodyPr vertOverflow="clip" horzOverflow="clip" rtlCol="0" anchor="t"/>
        <a:lstStyle/>
        <a:p>
          <a:pPr algn="l"/>
          <a:r>
            <a:rPr lang="en-IE" sz="2400">
              <a:solidFill>
                <a:schemeClr val="bg1"/>
              </a:solidFill>
              <a:latin typeface="Verdana" panose="020B0604030504040204" pitchFamily="34" charset="0"/>
              <a:ea typeface="Verdana" panose="020B0604030504040204" pitchFamily="34" charset="0"/>
              <a:cs typeface="Verdana" panose="020B0604030504040204" pitchFamily="34" charset="0"/>
            </a:rPr>
            <a:t>Leaver</a:t>
          </a:r>
          <a:r>
            <a:rPr lang="en-IE" sz="2400" baseline="0">
              <a:solidFill>
                <a:schemeClr val="bg1"/>
              </a:solidFill>
              <a:latin typeface="Verdana" panose="020B0604030504040204" pitchFamily="34" charset="0"/>
              <a:ea typeface="Verdana" panose="020B0604030504040204" pitchFamily="34" charset="0"/>
              <a:cs typeface="Verdana" panose="020B0604030504040204" pitchFamily="34" charset="0"/>
            </a:rPr>
            <a:t> </a:t>
          </a:r>
          <a:r>
            <a:rPr lang="en-IE" sz="2400">
              <a:solidFill>
                <a:schemeClr val="bg1"/>
              </a:solidFill>
              <a:latin typeface="Verdana" panose="020B0604030504040204" pitchFamily="34" charset="0"/>
              <a:ea typeface="Verdana" panose="020B0604030504040204" pitchFamily="34" charset="0"/>
              <a:cs typeface="Verdana" panose="020B0604030504040204" pitchFamily="34" charset="0"/>
            </a:rPr>
            <a:t>Statement Data</a:t>
          </a:r>
          <a:br>
            <a:rPr lang="en-IE" sz="2400">
              <a:solidFill>
                <a:schemeClr val="bg1"/>
              </a:solidFill>
              <a:latin typeface="Verdana" panose="020B0604030504040204" pitchFamily="34" charset="0"/>
              <a:ea typeface="Verdana" panose="020B0604030504040204" pitchFamily="34" charset="0"/>
              <a:cs typeface="Verdana" panose="020B0604030504040204" pitchFamily="34" charset="0"/>
            </a:rPr>
          </a:br>
          <a:r>
            <a:rPr lang="en-IE" sz="2400" i="1">
              <a:solidFill>
                <a:schemeClr val="bg1"/>
              </a:solidFill>
              <a:latin typeface="Verdana" panose="020B0604030504040204" pitchFamily="34" charset="0"/>
              <a:ea typeface="Verdana" panose="020B0604030504040204" pitchFamily="34" charset="0"/>
              <a:cs typeface="Verdana" panose="020B0604030504040204" pitchFamily="34" charset="0"/>
            </a:rPr>
            <a:t>(Based</a:t>
          </a:r>
          <a:r>
            <a:rPr lang="en-IE" sz="2400" i="1" baseline="0">
              <a:solidFill>
                <a:schemeClr val="bg1"/>
              </a:solidFill>
              <a:latin typeface="Verdana" panose="020B0604030504040204" pitchFamily="34" charset="0"/>
              <a:ea typeface="Verdana" panose="020B0604030504040204" pitchFamily="34" charset="0"/>
              <a:cs typeface="Verdana" panose="020B0604030504040204" pitchFamily="34" charset="0"/>
            </a:rPr>
            <a:t> on all outputs above)</a:t>
          </a:r>
          <a:br>
            <a:rPr lang="en-IE" sz="2400" i="1" baseline="0">
              <a:solidFill>
                <a:schemeClr val="bg1"/>
              </a:solidFill>
              <a:latin typeface="Verdana" panose="020B0604030504040204" pitchFamily="34" charset="0"/>
              <a:ea typeface="Verdana" panose="020B0604030504040204" pitchFamily="34" charset="0"/>
              <a:cs typeface="Verdana" panose="020B0604030504040204" pitchFamily="34" charset="0"/>
            </a:rPr>
          </a:br>
          <a:r>
            <a:rPr lang="en-IE" sz="2400" i="1" baseline="0">
              <a:solidFill>
                <a:schemeClr val="bg1"/>
              </a:solidFill>
              <a:latin typeface="Verdana" panose="020B0604030504040204" pitchFamily="34" charset="0"/>
              <a:ea typeface="Verdana" panose="020B0604030504040204" pitchFamily="34" charset="0"/>
              <a:cs typeface="Verdana" panose="020B0604030504040204" pitchFamily="34" charset="0"/>
            </a:rPr>
            <a:t>(Adjusted for CPI to 31/12/2017)</a:t>
          </a:r>
          <a:endParaRPr lang="en-IE" sz="2400" i="1">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15</xdr:col>
      <xdr:colOff>38100</xdr:colOff>
      <xdr:row>411</xdr:row>
      <xdr:rowOff>209550</xdr:rowOff>
    </xdr:from>
    <xdr:to>
      <xdr:col>16</xdr:col>
      <xdr:colOff>819150</xdr:colOff>
      <xdr:row>415</xdr:row>
      <xdr:rowOff>57150</xdr:rowOff>
    </xdr:to>
    <xdr:sp macro="" textlink="">
      <xdr:nvSpPr>
        <xdr:cNvPr id="26" name="Down Arrow 25"/>
        <xdr:cNvSpPr/>
      </xdr:nvSpPr>
      <xdr:spPr>
        <a:xfrm rot="5400000">
          <a:off x="13792200" y="86286975"/>
          <a:ext cx="1905000" cy="885825"/>
        </a:xfrm>
        <a:prstGeom prst="downArrow">
          <a:avLst/>
        </a:prstGeom>
        <a:ln>
          <a:headEnd type="none"/>
          <a:tailEnd type="none"/>
        </a:ln>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 </a:t>
          </a:r>
        </a:p>
      </xdr:txBody>
    </xdr:sp>
    <xdr:clientData/>
  </xdr:twoCellAnchor>
  <xdr:twoCellAnchor>
    <xdr:from>
      <xdr:col>3</xdr:col>
      <xdr:colOff>219075</xdr:colOff>
      <xdr:row>260</xdr:row>
      <xdr:rowOff>66675</xdr:rowOff>
    </xdr:from>
    <xdr:to>
      <xdr:col>3</xdr:col>
      <xdr:colOff>466725</xdr:colOff>
      <xdr:row>261</xdr:row>
      <xdr:rowOff>142875</xdr:rowOff>
    </xdr:to>
    <xdr:sp macro="" textlink="">
      <xdr:nvSpPr>
        <xdr:cNvPr id="27" name="Down Arrow 26"/>
        <xdr:cNvSpPr/>
      </xdr:nvSpPr>
      <xdr:spPr>
        <a:xfrm>
          <a:off x="2047875" y="55092600"/>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4</xdr:col>
      <xdr:colOff>447675</xdr:colOff>
      <xdr:row>260</xdr:row>
      <xdr:rowOff>57150</xdr:rowOff>
    </xdr:from>
    <xdr:to>
      <xdr:col>4</xdr:col>
      <xdr:colOff>695325</xdr:colOff>
      <xdr:row>261</xdr:row>
      <xdr:rowOff>133350</xdr:rowOff>
    </xdr:to>
    <xdr:sp macro="" textlink="">
      <xdr:nvSpPr>
        <xdr:cNvPr id="30" name="Down Arrow 29"/>
        <xdr:cNvSpPr/>
      </xdr:nvSpPr>
      <xdr:spPr>
        <a:xfrm>
          <a:off x="3171825" y="55083075"/>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5</xdr:col>
      <xdr:colOff>381000</xdr:colOff>
      <xdr:row>260</xdr:row>
      <xdr:rowOff>57150</xdr:rowOff>
    </xdr:from>
    <xdr:to>
      <xdr:col>5</xdr:col>
      <xdr:colOff>628650</xdr:colOff>
      <xdr:row>261</xdr:row>
      <xdr:rowOff>133350</xdr:rowOff>
    </xdr:to>
    <xdr:sp macro="" textlink="">
      <xdr:nvSpPr>
        <xdr:cNvPr id="32" name="Down Arrow 31"/>
        <xdr:cNvSpPr/>
      </xdr:nvSpPr>
      <xdr:spPr>
        <a:xfrm>
          <a:off x="4210050" y="55083075"/>
          <a:ext cx="247650" cy="257175"/>
        </a:xfrm>
        <a:prstGeom prst="downArrow">
          <a:avLst/>
        </a:prstGeom>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3</xdr:col>
      <xdr:colOff>219075</xdr:colOff>
      <xdr:row>260</xdr:row>
      <xdr:rowOff>66675</xdr:rowOff>
    </xdr:from>
    <xdr:to>
      <xdr:col>3</xdr:col>
      <xdr:colOff>466725</xdr:colOff>
      <xdr:row>261</xdr:row>
      <xdr:rowOff>142875</xdr:rowOff>
    </xdr:to>
    <xdr:sp macro="" textlink="">
      <xdr:nvSpPr>
        <xdr:cNvPr id="33" name="Down Arrow 32"/>
        <xdr:cNvSpPr/>
      </xdr:nvSpPr>
      <xdr:spPr>
        <a:xfrm>
          <a:off x="2047875" y="55092600"/>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4</xdr:col>
      <xdr:colOff>447675</xdr:colOff>
      <xdr:row>260</xdr:row>
      <xdr:rowOff>57150</xdr:rowOff>
    </xdr:from>
    <xdr:to>
      <xdr:col>4</xdr:col>
      <xdr:colOff>695325</xdr:colOff>
      <xdr:row>261</xdr:row>
      <xdr:rowOff>133350</xdr:rowOff>
    </xdr:to>
    <xdr:sp macro="" textlink="">
      <xdr:nvSpPr>
        <xdr:cNvPr id="34" name="Down Arrow 33"/>
        <xdr:cNvSpPr/>
      </xdr:nvSpPr>
      <xdr:spPr>
        <a:xfrm>
          <a:off x="3171825" y="55083075"/>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5</xdr:col>
      <xdr:colOff>381000</xdr:colOff>
      <xdr:row>260</xdr:row>
      <xdr:rowOff>57150</xdr:rowOff>
    </xdr:from>
    <xdr:to>
      <xdr:col>5</xdr:col>
      <xdr:colOff>628650</xdr:colOff>
      <xdr:row>261</xdr:row>
      <xdr:rowOff>133350</xdr:rowOff>
    </xdr:to>
    <xdr:sp macro="" textlink="">
      <xdr:nvSpPr>
        <xdr:cNvPr id="35" name="Down Arrow 34"/>
        <xdr:cNvSpPr/>
      </xdr:nvSpPr>
      <xdr:spPr>
        <a:xfrm>
          <a:off x="4210050" y="55083075"/>
          <a:ext cx="247650" cy="257175"/>
        </a:xfrm>
        <a:prstGeom prst="downArrow">
          <a:avLst/>
        </a:prstGeom>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15</xdr:col>
      <xdr:colOff>19050</xdr:colOff>
      <xdr:row>65</xdr:row>
      <xdr:rowOff>76200</xdr:rowOff>
    </xdr:from>
    <xdr:to>
      <xdr:col>16</xdr:col>
      <xdr:colOff>800100</xdr:colOff>
      <xdr:row>68</xdr:row>
      <xdr:rowOff>161925</xdr:rowOff>
    </xdr:to>
    <xdr:sp macro="" textlink="">
      <xdr:nvSpPr>
        <xdr:cNvPr id="36" name="Down Arrow 35"/>
        <xdr:cNvSpPr/>
      </xdr:nvSpPr>
      <xdr:spPr>
        <a:xfrm rot="5400000">
          <a:off x="13773150" y="14649450"/>
          <a:ext cx="1905000" cy="666750"/>
        </a:xfrm>
        <a:prstGeom prst="downArrow">
          <a:avLst/>
        </a:prstGeom>
        <a:ln>
          <a:headEnd type="none"/>
          <a:tailEnd type="none"/>
        </a:ln>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twoCellAnchor>
    <xdr:from>
      <xdr:col>15</xdr:col>
      <xdr:colOff>9525</xdr:colOff>
      <xdr:row>129</xdr:row>
      <xdr:rowOff>133350</xdr:rowOff>
    </xdr:from>
    <xdr:to>
      <xdr:col>16</xdr:col>
      <xdr:colOff>781050</xdr:colOff>
      <xdr:row>133</xdr:row>
      <xdr:rowOff>57150</xdr:rowOff>
    </xdr:to>
    <xdr:sp macro="" textlink="">
      <xdr:nvSpPr>
        <xdr:cNvPr id="38" name="Down Arrow 37"/>
        <xdr:cNvSpPr/>
      </xdr:nvSpPr>
      <xdr:spPr>
        <a:xfrm rot="5400000">
          <a:off x="13763625" y="28041600"/>
          <a:ext cx="1895475" cy="676275"/>
        </a:xfrm>
        <a:prstGeom prst="downArrow">
          <a:avLst/>
        </a:prstGeom>
        <a:ln>
          <a:headEnd type="none"/>
          <a:tailEnd type="none"/>
        </a:ln>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twoCellAnchor>
    <xdr:from>
      <xdr:col>15</xdr:col>
      <xdr:colOff>9525</xdr:colOff>
      <xdr:row>192</xdr:row>
      <xdr:rowOff>323850</xdr:rowOff>
    </xdr:from>
    <xdr:to>
      <xdr:col>16</xdr:col>
      <xdr:colOff>781050</xdr:colOff>
      <xdr:row>194</xdr:row>
      <xdr:rowOff>142875</xdr:rowOff>
    </xdr:to>
    <xdr:sp macro="" textlink="">
      <xdr:nvSpPr>
        <xdr:cNvPr id="39" name="Down Arrow 38"/>
        <xdr:cNvSpPr/>
      </xdr:nvSpPr>
      <xdr:spPr>
        <a:xfrm rot="5400000">
          <a:off x="13763625" y="40700325"/>
          <a:ext cx="1895475" cy="819150"/>
        </a:xfrm>
        <a:prstGeom prst="downArrow">
          <a:avLst/>
        </a:prstGeom>
        <a:ln>
          <a:headEnd type="none"/>
          <a:tailEnd type="none"/>
        </a:ln>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twoCellAnchor>
    <xdr:from>
      <xdr:col>15</xdr:col>
      <xdr:colOff>9525</xdr:colOff>
      <xdr:row>254</xdr:row>
      <xdr:rowOff>638175</xdr:rowOff>
    </xdr:from>
    <xdr:to>
      <xdr:col>16</xdr:col>
      <xdr:colOff>781050</xdr:colOff>
      <xdr:row>257</xdr:row>
      <xdr:rowOff>0</xdr:rowOff>
    </xdr:to>
    <xdr:sp macro="" textlink="">
      <xdr:nvSpPr>
        <xdr:cNvPr id="41" name="Down Arrow 40"/>
        <xdr:cNvSpPr/>
      </xdr:nvSpPr>
      <xdr:spPr>
        <a:xfrm rot="5400000">
          <a:off x="13763625" y="53968650"/>
          <a:ext cx="1895475" cy="504825"/>
        </a:xfrm>
        <a:prstGeom prst="downArrow">
          <a:avLst/>
        </a:prstGeom>
        <a:ln>
          <a:headEnd type="none"/>
          <a:tailEnd type="none"/>
        </a:ln>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twoCellAnchor>
    <xdr:from>
      <xdr:col>15</xdr:col>
      <xdr:colOff>0</xdr:colOff>
      <xdr:row>318</xdr:row>
      <xdr:rowOff>314325</xdr:rowOff>
    </xdr:from>
    <xdr:to>
      <xdr:col>16</xdr:col>
      <xdr:colOff>771525</xdr:colOff>
      <xdr:row>320</xdr:row>
      <xdr:rowOff>133350</xdr:rowOff>
    </xdr:to>
    <xdr:sp macro="" textlink="">
      <xdr:nvSpPr>
        <xdr:cNvPr id="42" name="Down Arrow 41"/>
        <xdr:cNvSpPr/>
      </xdr:nvSpPr>
      <xdr:spPr>
        <a:xfrm rot="5400000">
          <a:off x="13754100" y="66922650"/>
          <a:ext cx="1895475" cy="476250"/>
        </a:xfrm>
        <a:prstGeom prst="downArrow">
          <a:avLst/>
        </a:prstGeom>
        <a:ln>
          <a:headEnd type="none"/>
          <a:tailEnd type="none"/>
        </a:ln>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P10"/>
  <sheetViews>
    <sheetView tabSelected="1" zoomScale="130" zoomScaleNormal="130" workbookViewId="0" topLeftCell="A1">
      <selection activeCell="D18" sqref="D18"/>
    </sheetView>
  </sheetViews>
  <sheetFormatPr defaultColWidth="9.140625" defaultRowHeight="15"/>
  <cols>
    <col min="1" max="11" width="9.140625" style="189" customWidth="1"/>
    <col min="12" max="12" width="23.57421875" style="189" customWidth="1"/>
    <col min="13" max="16384" width="9.140625" style="189" customWidth="1"/>
  </cols>
  <sheetData>
    <row r="2" spans="2:12" ht="14.25" customHeight="1">
      <c r="B2" s="243" t="s">
        <v>42</v>
      </c>
      <c r="C2" s="243"/>
      <c r="D2" s="243"/>
      <c r="E2" s="243"/>
      <c r="F2" s="243"/>
      <c r="G2" s="243"/>
      <c r="H2" s="243"/>
      <c r="I2" s="243"/>
      <c r="J2" s="243"/>
      <c r="K2" s="243"/>
      <c r="L2" s="243"/>
    </row>
    <row r="3" spans="2:12" ht="13.5" thickBot="1">
      <c r="B3" s="244"/>
      <c r="C3" s="244"/>
      <c r="D3" s="244"/>
      <c r="E3" s="244"/>
      <c r="F3" s="244"/>
      <c r="G3" s="244"/>
      <c r="H3" s="244"/>
      <c r="I3" s="244"/>
      <c r="J3" s="244"/>
      <c r="K3" s="244"/>
      <c r="L3" s="244"/>
    </row>
    <row r="4" spans="2:12" s="1" customFormat="1" ht="171" customHeight="1" thickBot="1">
      <c r="B4" s="240" t="s">
        <v>59</v>
      </c>
      <c r="C4" s="241"/>
      <c r="D4" s="241"/>
      <c r="E4" s="241"/>
      <c r="F4" s="241"/>
      <c r="G4" s="241"/>
      <c r="H4" s="241"/>
      <c r="I4" s="241"/>
      <c r="J4" s="241"/>
      <c r="K4" s="241"/>
      <c r="L4" s="242"/>
    </row>
    <row r="5" s="1" customFormat="1" ht="10.5" customHeight="1"/>
    <row r="6" spans="2:16" s="1" customFormat="1" ht="13.5" customHeight="1">
      <c r="B6" s="190" t="s">
        <v>58</v>
      </c>
      <c r="M6" s="10"/>
      <c r="N6" s="10"/>
      <c r="O6" s="10"/>
      <c r="P6" s="10"/>
    </row>
    <row r="7" s="1" customFormat="1" ht="15"/>
    <row r="8" spans="2:12" s="1" customFormat="1" ht="15">
      <c r="B8" s="243" t="s">
        <v>62</v>
      </c>
      <c r="C8" s="243"/>
      <c r="D8" s="243"/>
      <c r="E8" s="243"/>
      <c r="F8" s="243"/>
      <c r="G8" s="243"/>
      <c r="H8" s="243"/>
      <c r="I8" s="243"/>
      <c r="J8" s="243"/>
      <c r="K8" s="243"/>
      <c r="L8" s="243"/>
    </row>
    <row r="9" spans="2:12" ht="15">
      <c r="B9" s="191"/>
      <c r="C9" s="191"/>
      <c r="D9" s="191"/>
      <c r="E9" s="191"/>
      <c r="F9" s="191"/>
      <c r="G9" s="191"/>
      <c r="H9" s="191"/>
      <c r="I9" s="191"/>
      <c r="J9" s="191"/>
      <c r="K9" s="191"/>
      <c r="L9" s="191"/>
    </row>
    <row r="10" spans="2:12" ht="15">
      <c r="B10" s="245"/>
      <c r="C10" s="245"/>
      <c r="D10" s="245"/>
      <c r="E10" s="245"/>
      <c r="F10" s="245"/>
      <c r="G10" s="245"/>
      <c r="H10" s="245"/>
      <c r="I10" s="245"/>
      <c r="J10" s="245"/>
      <c r="K10" s="245"/>
      <c r="L10" s="245"/>
    </row>
  </sheetData>
  <sheetProtection sheet="1" objects="1" scenarios="1" formatCells="0" formatColumns="0" formatRows="0" insertColumns="0" insertRows="0" insertHyperlinks="0" deleteColumns="0" deleteRows="0" sort="0" autoFilter="0" pivotTables="0"/>
  <mergeCells count="5">
    <mergeCell ref="B4:L4"/>
    <mergeCell ref="B2:L2"/>
    <mergeCell ref="B3:L3"/>
    <mergeCell ref="B10:L10"/>
    <mergeCell ref="B8:L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FF"/>
    <pageSetUpPr fitToPage="1"/>
  </sheetPr>
  <dimension ref="B1:U20"/>
  <sheetViews>
    <sheetView view="pageBreakPreview" zoomScaleSheetLayoutView="100" workbookViewId="0" topLeftCell="A15">
      <selection activeCell="X16" sqref="X16"/>
    </sheetView>
  </sheetViews>
  <sheetFormatPr defaultColWidth="9.140625" defaultRowHeight="15"/>
  <cols>
    <col min="1" max="1" width="18.140625" style="0" customWidth="1"/>
    <col min="21" max="21" width="12.00390625" style="0" customWidth="1"/>
  </cols>
  <sheetData>
    <row r="1" spans="2:21" s="1" customFormat="1" ht="27">
      <c r="B1" s="255" t="s">
        <v>0</v>
      </c>
      <c r="C1" s="255"/>
      <c r="D1" s="255"/>
      <c r="E1" s="255"/>
      <c r="F1" s="255"/>
      <c r="G1" s="255"/>
      <c r="H1" s="255"/>
      <c r="I1" s="255"/>
      <c r="J1" s="255"/>
      <c r="K1" s="255"/>
      <c r="L1" s="255"/>
      <c r="M1" s="255"/>
      <c r="N1" s="255"/>
      <c r="O1" s="255"/>
      <c r="P1" s="255"/>
      <c r="Q1" s="255"/>
      <c r="R1" s="255"/>
      <c r="S1" s="255"/>
      <c r="T1" s="255"/>
      <c r="U1" s="255"/>
    </row>
    <row r="2" spans="2:21" s="1" customFormat="1" ht="19.5">
      <c r="B2" s="256" t="s">
        <v>48</v>
      </c>
      <c r="C2" s="256"/>
      <c r="D2" s="256"/>
      <c r="E2" s="256"/>
      <c r="F2" s="256"/>
      <c r="G2" s="256"/>
      <c r="H2" s="256"/>
      <c r="I2" s="256"/>
      <c r="J2" s="256"/>
      <c r="K2" s="256"/>
      <c r="L2" s="256"/>
      <c r="M2" s="256"/>
      <c r="N2" s="256"/>
      <c r="O2" s="256"/>
      <c r="P2" s="256"/>
      <c r="Q2" s="256"/>
      <c r="R2" s="256"/>
      <c r="S2" s="256"/>
      <c r="T2" s="256"/>
      <c r="U2" s="256"/>
    </row>
    <row r="3" spans="2:21" ht="15">
      <c r="B3" s="257"/>
      <c r="C3" s="257"/>
      <c r="D3" s="257"/>
      <c r="E3" s="257"/>
      <c r="F3" s="257"/>
      <c r="G3" s="257"/>
      <c r="H3" s="257"/>
      <c r="I3" s="257"/>
      <c r="J3" s="257"/>
      <c r="K3" s="257"/>
      <c r="L3" s="257"/>
      <c r="M3" s="257"/>
      <c r="N3" s="257"/>
      <c r="O3" s="257"/>
      <c r="P3" s="257"/>
      <c r="Q3" s="257"/>
      <c r="R3" s="257"/>
      <c r="S3" s="257"/>
      <c r="T3" s="257"/>
      <c r="U3" s="257"/>
    </row>
    <row r="4" spans="2:21" ht="18.75" thickBot="1">
      <c r="B4" s="258" t="s">
        <v>44</v>
      </c>
      <c r="C4" s="258"/>
      <c r="D4" s="258"/>
      <c r="E4" s="258"/>
      <c r="F4" s="258"/>
      <c r="G4" s="258"/>
      <c r="H4" s="258"/>
      <c r="I4" s="258"/>
      <c r="J4" s="258"/>
      <c r="K4" s="258"/>
      <c r="L4" s="258"/>
      <c r="M4" s="258"/>
      <c r="N4" s="258"/>
      <c r="O4" s="258"/>
      <c r="P4" s="258"/>
      <c r="Q4" s="258"/>
      <c r="R4" s="258"/>
      <c r="S4" s="258"/>
      <c r="T4" s="258"/>
      <c r="U4" s="258"/>
    </row>
    <row r="5" spans="2:21" ht="18" customHeight="1" thickTop="1">
      <c r="B5" s="259" t="s">
        <v>45</v>
      </c>
      <c r="C5" s="259"/>
      <c r="D5" s="259"/>
      <c r="E5" s="259"/>
      <c r="F5" s="259"/>
      <c r="G5" s="259"/>
      <c r="H5" s="259"/>
      <c r="I5" s="259"/>
      <c r="J5" s="259"/>
      <c r="K5" s="259"/>
      <c r="L5" s="259"/>
      <c r="M5" s="259"/>
      <c r="N5" s="259"/>
      <c r="O5" s="259"/>
      <c r="P5" s="259"/>
      <c r="Q5" s="259"/>
      <c r="R5" s="259"/>
      <c r="S5" s="259"/>
      <c r="T5" s="259"/>
      <c r="U5" s="259"/>
    </row>
    <row r="6" spans="2:21" ht="57" customHeight="1" thickBot="1">
      <c r="B6" s="253" t="s">
        <v>93</v>
      </c>
      <c r="C6" s="254"/>
      <c r="D6" s="254"/>
      <c r="E6" s="254"/>
      <c r="F6" s="254"/>
      <c r="G6" s="254"/>
      <c r="H6" s="254"/>
      <c r="I6" s="254"/>
      <c r="J6" s="254"/>
      <c r="K6" s="254"/>
      <c r="L6" s="254"/>
      <c r="M6" s="254"/>
      <c r="N6" s="254"/>
      <c r="O6" s="254"/>
      <c r="P6" s="254"/>
      <c r="Q6" s="254"/>
      <c r="R6" s="254"/>
      <c r="S6" s="254"/>
      <c r="T6" s="254"/>
      <c r="U6" s="254"/>
    </row>
    <row r="7" spans="2:21" ht="50.25" customHeight="1" thickBot="1">
      <c r="B7" s="248" t="s">
        <v>60</v>
      </c>
      <c r="C7" s="247"/>
      <c r="D7" s="247"/>
      <c r="E7" s="247"/>
      <c r="F7" s="247"/>
      <c r="G7" s="247"/>
      <c r="H7" s="247"/>
      <c r="I7" s="247"/>
      <c r="J7" s="247"/>
      <c r="K7" s="247"/>
      <c r="L7" s="247"/>
      <c r="M7" s="247"/>
      <c r="N7" s="247"/>
      <c r="O7" s="247"/>
      <c r="P7" s="247"/>
      <c r="Q7" s="247"/>
      <c r="R7" s="247"/>
      <c r="S7" s="247"/>
      <c r="T7" s="247"/>
      <c r="U7" s="247"/>
    </row>
    <row r="8" spans="2:21" ht="144.75" customHeight="1" thickBot="1">
      <c r="B8" s="248" t="s">
        <v>68</v>
      </c>
      <c r="C8" s="249"/>
      <c r="D8" s="249"/>
      <c r="E8" s="249"/>
      <c r="F8" s="249"/>
      <c r="G8" s="249"/>
      <c r="H8" s="249"/>
      <c r="I8" s="249"/>
      <c r="J8" s="249"/>
      <c r="K8" s="249"/>
      <c r="L8" s="249"/>
      <c r="M8" s="249"/>
      <c r="N8" s="249"/>
      <c r="O8" s="249"/>
      <c r="P8" s="249"/>
      <c r="Q8" s="249"/>
      <c r="R8" s="249"/>
      <c r="S8" s="249"/>
      <c r="T8" s="249"/>
      <c r="U8" s="249"/>
    </row>
    <row r="9" spans="2:21" ht="98.25" customHeight="1" thickBot="1">
      <c r="B9" s="252" t="s">
        <v>117</v>
      </c>
      <c r="C9" s="251"/>
      <c r="D9" s="251"/>
      <c r="E9" s="251"/>
      <c r="F9" s="251"/>
      <c r="G9" s="251"/>
      <c r="H9" s="251"/>
      <c r="I9" s="251"/>
      <c r="J9" s="251"/>
      <c r="K9" s="251"/>
      <c r="L9" s="251"/>
      <c r="M9" s="251"/>
      <c r="N9" s="251"/>
      <c r="O9" s="251"/>
      <c r="P9" s="251"/>
      <c r="Q9" s="251"/>
      <c r="R9" s="251"/>
      <c r="S9" s="251"/>
      <c r="T9" s="251"/>
      <c r="U9" s="251"/>
    </row>
    <row r="10" spans="2:21" ht="285.75" customHeight="1" thickBot="1">
      <c r="B10" s="248" t="s">
        <v>73</v>
      </c>
      <c r="C10" s="249"/>
      <c r="D10" s="249"/>
      <c r="E10" s="249"/>
      <c r="F10" s="249"/>
      <c r="G10" s="249"/>
      <c r="H10" s="249"/>
      <c r="I10" s="249"/>
      <c r="J10" s="249"/>
      <c r="K10" s="249"/>
      <c r="L10" s="249"/>
      <c r="M10" s="249"/>
      <c r="N10" s="249"/>
      <c r="O10" s="249"/>
      <c r="P10" s="249"/>
      <c r="Q10" s="249"/>
      <c r="R10" s="249"/>
      <c r="S10" s="249"/>
      <c r="T10" s="249"/>
      <c r="U10" s="249"/>
    </row>
    <row r="11" spans="2:21" ht="247.5" customHeight="1" thickBot="1">
      <c r="B11" s="248" t="s">
        <v>74</v>
      </c>
      <c r="C11" s="249"/>
      <c r="D11" s="249"/>
      <c r="E11" s="249"/>
      <c r="F11" s="249"/>
      <c r="G11" s="249"/>
      <c r="H11" s="249"/>
      <c r="I11" s="249"/>
      <c r="J11" s="249"/>
      <c r="K11" s="249"/>
      <c r="L11" s="249"/>
      <c r="M11" s="249"/>
      <c r="N11" s="249"/>
      <c r="O11" s="249"/>
      <c r="P11" s="249"/>
      <c r="Q11" s="249"/>
      <c r="R11" s="249"/>
      <c r="S11" s="249"/>
      <c r="T11" s="249"/>
      <c r="U11" s="249"/>
    </row>
    <row r="12" spans="2:21" ht="306.75" customHeight="1" thickBot="1">
      <c r="B12" s="248" t="s">
        <v>67</v>
      </c>
      <c r="C12" s="249"/>
      <c r="D12" s="249"/>
      <c r="E12" s="249"/>
      <c r="F12" s="249"/>
      <c r="G12" s="249"/>
      <c r="H12" s="249"/>
      <c r="I12" s="249"/>
      <c r="J12" s="249"/>
      <c r="K12" s="249"/>
      <c r="L12" s="249"/>
      <c r="M12" s="249"/>
      <c r="N12" s="249"/>
      <c r="O12" s="249"/>
      <c r="P12" s="249"/>
      <c r="Q12" s="249"/>
      <c r="R12" s="249"/>
      <c r="S12" s="249"/>
      <c r="T12" s="249"/>
      <c r="U12" s="249"/>
    </row>
    <row r="13" spans="2:21" ht="282" customHeight="1" thickBot="1">
      <c r="B13" s="248" t="s">
        <v>49</v>
      </c>
      <c r="C13" s="249"/>
      <c r="D13" s="249"/>
      <c r="E13" s="249"/>
      <c r="F13" s="249"/>
      <c r="G13" s="249"/>
      <c r="H13" s="249"/>
      <c r="I13" s="249"/>
      <c r="J13" s="249"/>
      <c r="K13" s="249"/>
      <c r="L13" s="249"/>
      <c r="M13" s="249"/>
      <c r="N13" s="249"/>
      <c r="O13" s="249"/>
      <c r="P13" s="249"/>
      <c r="Q13" s="249"/>
      <c r="R13" s="249"/>
      <c r="S13" s="249"/>
      <c r="T13" s="249"/>
      <c r="U13" s="249"/>
    </row>
    <row r="14" spans="2:21" ht="118.5" customHeight="1" thickBot="1">
      <c r="B14" s="250" t="s">
        <v>109</v>
      </c>
      <c r="C14" s="251"/>
      <c r="D14" s="251"/>
      <c r="E14" s="251"/>
      <c r="F14" s="251"/>
      <c r="G14" s="251"/>
      <c r="H14" s="251"/>
      <c r="I14" s="251"/>
      <c r="J14" s="251"/>
      <c r="K14" s="251"/>
      <c r="L14" s="251"/>
      <c r="M14" s="251"/>
      <c r="N14" s="251"/>
      <c r="O14" s="251"/>
      <c r="P14" s="251"/>
      <c r="Q14" s="251"/>
      <c r="R14" s="251"/>
      <c r="S14" s="251"/>
      <c r="T14" s="251"/>
      <c r="U14" s="251"/>
    </row>
    <row r="15" spans="2:21" ht="147" customHeight="1" thickBot="1">
      <c r="B15" s="248" t="s">
        <v>110</v>
      </c>
      <c r="C15" s="249"/>
      <c r="D15" s="249"/>
      <c r="E15" s="249"/>
      <c r="F15" s="249"/>
      <c r="G15" s="249"/>
      <c r="H15" s="249"/>
      <c r="I15" s="249"/>
      <c r="J15" s="249"/>
      <c r="K15" s="249"/>
      <c r="L15" s="249"/>
      <c r="M15" s="249"/>
      <c r="N15" s="249"/>
      <c r="O15" s="249"/>
      <c r="P15" s="249"/>
      <c r="Q15" s="249"/>
      <c r="R15" s="249"/>
      <c r="S15" s="249"/>
      <c r="T15" s="249"/>
      <c r="U15" s="249"/>
    </row>
    <row r="16" spans="2:21" ht="288" customHeight="1" thickBot="1">
      <c r="B16" s="248" t="s">
        <v>61</v>
      </c>
      <c r="C16" s="249"/>
      <c r="D16" s="249"/>
      <c r="E16" s="249"/>
      <c r="F16" s="249"/>
      <c r="G16" s="249"/>
      <c r="H16" s="249"/>
      <c r="I16" s="249"/>
      <c r="J16" s="249"/>
      <c r="K16" s="249"/>
      <c r="L16" s="249"/>
      <c r="M16" s="249"/>
      <c r="N16" s="249"/>
      <c r="O16" s="249"/>
      <c r="P16" s="249"/>
      <c r="Q16" s="249"/>
      <c r="R16" s="249"/>
      <c r="S16" s="249"/>
      <c r="T16" s="249"/>
      <c r="U16" s="249"/>
    </row>
    <row r="17" spans="2:21" ht="279" customHeight="1" thickBot="1">
      <c r="B17" s="250" t="s">
        <v>97</v>
      </c>
      <c r="C17" s="251"/>
      <c r="D17" s="251"/>
      <c r="E17" s="251"/>
      <c r="F17" s="251"/>
      <c r="G17" s="251"/>
      <c r="H17" s="251"/>
      <c r="I17" s="251"/>
      <c r="J17" s="251"/>
      <c r="K17" s="251"/>
      <c r="L17" s="251"/>
      <c r="M17" s="251"/>
      <c r="N17" s="251"/>
      <c r="O17" s="251"/>
      <c r="P17" s="251"/>
      <c r="Q17" s="251"/>
      <c r="R17" s="251"/>
      <c r="S17" s="251"/>
      <c r="T17" s="251"/>
      <c r="U17" s="251"/>
    </row>
    <row r="18" spans="2:21" ht="276.75" customHeight="1" thickBot="1">
      <c r="B18" s="250" t="s">
        <v>98</v>
      </c>
      <c r="C18" s="251"/>
      <c r="D18" s="251"/>
      <c r="E18" s="251"/>
      <c r="F18" s="251"/>
      <c r="G18" s="251"/>
      <c r="H18" s="251"/>
      <c r="I18" s="251"/>
      <c r="J18" s="251"/>
      <c r="K18" s="251"/>
      <c r="L18" s="251"/>
      <c r="M18" s="251"/>
      <c r="N18" s="251"/>
      <c r="O18" s="251"/>
      <c r="P18" s="251"/>
      <c r="Q18" s="251"/>
      <c r="R18" s="251"/>
      <c r="S18" s="251"/>
      <c r="T18" s="251"/>
      <c r="U18" s="251"/>
    </row>
    <row r="19" spans="2:21" ht="87.75" customHeight="1" thickBot="1">
      <c r="B19" s="248" t="s">
        <v>96</v>
      </c>
      <c r="C19" s="247"/>
      <c r="D19" s="247"/>
      <c r="E19" s="247"/>
      <c r="F19" s="247"/>
      <c r="G19" s="247"/>
      <c r="H19" s="247"/>
      <c r="I19" s="247"/>
      <c r="J19" s="247"/>
      <c r="K19" s="247"/>
      <c r="L19" s="247"/>
      <c r="M19" s="247"/>
      <c r="N19" s="247"/>
      <c r="O19" s="247"/>
      <c r="P19" s="247"/>
      <c r="Q19" s="247"/>
      <c r="R19" s="247"/>
      <c r="S19" s="247"/>
      <c r="T19" s="247"/>
      <c r="U19" s="247"/>
    </row>
    <row r="20" spans="2:21" ht="201" customHeight="1" thickBot="1">
      <c r="B20" s="246" t="s">
        <v>63</v>
      </c>
      <c r="C20" s="247"/>
      <c r="D20" s="247"/>
      <c r="E20" s="247"/>
      <c r="F20" s="247"/>
      <c r="G20" s="247"/>
      <c r="H20" s="247"/>
      <c r="I20" s="247"/>
      <c r="J20" s="247"/>
      <c r="K20" s="247"/>
      <c r="L20" s="247"/>
      <c r="M20" s="247"/>
      <c r="N20" s="247"/>
      <c r="O20" s="247"/>
      <c r="P20" s="247"/>
      <c r="Q20" s="247"/>
      <c r="R20" s="247"/>
      <c r="S20" s="247"/>
      <c r="T20" s="247"/>
      <c r="U20" s="247"/>
    </row>
  </sheetData>
  <sheetProtection formatCells="0" formatColumns="0" formatRows="0" insertColumns="0" insertRows="0" insertHyperlinks="0" deleteColumns="0" deleteRows="0" sort="0" autoFilter="0" pivotTables="0"/>
  <mergeCells count="20">
    <mergeCell ref="B6:U6"/>
    <mergeCell ref="B1:U1"/>
    <mergeCell ref="B2:U2"/>
    <mergeCell ref="B3:U3"/>
    <mergeCell ref="B4:U4"/>
    <mergeCell ref="B5:U5"/>
    <mergeCell ref="B7:U7"/>
    <mergeCell ref="B8:U8"/>
    <mergeCell ref="B9:U9"/>
    <mergeCell ref="B19:U19"/>
    <mergeCell ref="B10:U10"/>
    <mergeCell ref="B11:U11"/>
    <mergeCell ref="B17:U17"/>
    <mergeCell ref="B20:U20"/>
    <mergeCell ref="B12:U12"/>
    <mergeCell ref="B13:U13"/>
    <mergeCell ref="B14:U14"/>
    <mergeCell ref="B15:U15"/>
    <mergeCell ref="B16:U16"/>
    <mergeCell ref="B18:U1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25"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pageSetUpPr fitToPage="1"/>
  </sheetPr>
  <dimension ref="A1:W175"/>
  <sheetViews>
    <sheetView zoomScale="85" zoomScaleNormal="85" workbookViewId="0" topLeftCell="A1">
      <selection activeCell="Q9" sqref="Q9"/>
    </sheetView>
  </sheetViews>
  <sheetFormatPr defaultColWidth="9.140625" defaultRowHeight="15"/>
  <cols>
    <col min="1" max="3" width="9.140625" style="1" customWidth="1"/>
    <col min="4" max="4" width="13.421875" style="1" customWidth="1"/>
    <col min="5" max="5" width="16.57421875" style="1" customWidth="1"/>
    <col min="6" max="6" width="16.8515625" style="1" customWidth="1"/>
    <col min="7" max="7" width="15.140625" style="1" customWidth="1"/>
    <col min="8" max="8" width="16.28125" style="1" customWidth="1"/>
    <col min="9" max="9" width="7.57421875" style="1" customWidth="1"/>
    <col min="10" max="10" width="15.57421875" style="1" customWidth="1"/>
    <col min="11" max="11" width="15.8515625" style="1" customWidth="1"/>
    <col min="12" max="12" width="16.57421875" style="1" customWidth="1"/>
    <col min="13" max="13" width="13.7109375" style="1" customWidth="1"/>
    <col min="14" max="14" width="15.57421875" style="1" customWidth="1"/>
    <col min="15" max="15" width="16.28125" style="1" customWidth="1"/>
    <col min="16" max="16" width="16.8515625" style="20" customWidth="1"/>
    <col min="17" max="17" width="44.421875" style="1" customWidth="1"/>
    <col min="18" max="18" width="10.140625" style="1" customWidth="1"/>
    <col min="19" max="19" width="10.140625" style="31" customWidth="1"/>
    <col min="20" max="20" width="4.28125" style="30" customWidth="1"/>
    <col min="21" max="21" width="14.8515625" style="30" customWidth="1"/>
    <col min="22" max="22" width="14.140625" style="30" customWidth="1"/>
    <col min="23" max="23" width="12.7109375" style="30" customWidth="1"/>
    <col min="24" max="16384" width="9.140625" style="1" customWidth="1"/>
  </cols>
  <sheetData>
    <row r="1" spans="1:23" s="181" customFormat="1" ht="24" customHeight="1">
      <c r="A1" s="210" t="s">
        <v>89</v>
      </c>
      <c r="P1" s="182"/>
      <c r="T1" s="183"/>
      <c r="U1" s="183"/>
      <c r="V1" s="183"/>
      <c r="W1" s="183"/>
    </row>
    <row r="2" spans="3:23" ht="27">
      <c r="C2" s="2" t="s">
        <v>0</v>
      </c>
      <c r="T2" s="1"/>
      <c r="U2" s="1"/>
      <c r="V2" s="1"/>
      <c r="W2" s="1"/>
    </row>
    <row r="3" spans="3:23" ht="19.5">
      <c r="C3" s="3" t="s">
        <v>43</v>
      </c>
      <c r="T3" s="1"/>
      <c r="U3" s="1"/>
      <c r="V3" s="1"/>
      <c r="W3" s="1"/>
    </row>
    <row r="4" spans="3:23" ht="19.5">
      <c r="C4" s="209" t="s">
        <v>57</v>
      </c>
      <c r="T4" s="1"/>
      <c r="U4" s="1"/>
      <c r="V4" s="1"/>
      <c r="W4" s="1"/>
    </row>
    <row r="5" spans="3:23" ht="60" customHeight="1" thickBot="1">
      <c r="C5" s="4"/>
      <c r="T5" s="87"/>
      <c r="U5" s="264" t="s">
        <v>21</v>
      </c>
      <c r="V5" s="264"/>
      <c r="W5" s="264"/>
    </row>
    <row r="6" spans="1:23" ht="15" customHeight="1" thickTop="1">
      <c r="A6" s="276"/>
      <c r="B6" s="277"/>
      <c r="C6" s="22">
        <v>2013</v>
      </c>
      <c r="D6" s="19"/>
      <c r="E6" s="19"/>
      <c r="F6" s="19"/>
      <c r="G6" s="19"/>
      <c r="H6" s="19"/>
      <c r="I6" s="19"/>
      <c r="J6" s="19"/>
      <c r="K6" s="19"/>
      <c r="L6" s="19"/>
      <c r="M6" s="19"/>
      <c r="N6" s="19"/>
      <c r="O6" s="19"/>
      <c r="P6" s="21"/>
      <c r="Q6" s="19"/>
      <c r="R6" s="19"/>
      <c r="S6" s="114"/>
      <c r="T6" s="88"/>
      <c r="U6" s="88"/>
      <c r="V6" s="88"/>
      <c r="W6" s="89"/>
    </row>
    <row r="7" spans="1:23" ht="13.5" thickBot="1">
      <c r="A7" s="276"/>
      <c r="B7" s="277"/>
      <c r="C7" s="23"/>
      <c r="D7" s="9"/>
      <c r="E7" s="9"/>
      <c r="F7" s="9"/>
      <c r="G7" s="9"/>
      <c r="H7" s="9"/>
      <c r="I7" s="9"/>
      <c r="J7" s="9"/>
      <c r="K7" s="9"/>
      <c r="L7" s="9"/>
      <c r="M7" s="9"/>
      <c r="N7" s="9"/>
      <c r="O7" s="9"/>
      <c r="P7" s="24"/>
      <c r="Q7" s="9"/>
      <c r="R7" s="9"/>
      <c r="S7" s="52"/>
      <c r="T7" s="90"/>
      <c r="U7" s="90"/>
      <c r="V7" s="90"/>
      <c r="W7" s="91"/>
    </row>
    <row r="8" spans="1:23" ht="15">
      <c r="A8" s="276"/>
      <c r="B8" s="277"/>
      <c r="C8" s="25"/>
      <c r="D8" s="260" t="s">
        <v>1</v>
      </c>
      <c r="E8" s="261"/>
      <c r="F8" s="262"/>
      <c r="G8" s="5"/>
      <c r="H8" s="6"/>
      <c r="I8" s="6"/>
      <c r="J8" s="265" t="s">
        <v>2</v>
      </c>
      <c r="K8" s="266"/>
      <c r="L8" s="267"/>
      <c r="M8" s="7"/>
      <c r="N8" s="263" t="s">
        <v>3</v>
      </c>
      <c r="O8" s="263"/>
      <c r="P8" s="24"/>
      <c r="Q8" s="9"/>
      <c r="R8" s="9"/>
      <c r="S8" s="52"/>
      <c r="T8" s="90"/>
      <c r="U8" s="90"/>
      <c r="V8" s="90"/>
      <c r="W8" s="91"/>
    </row>
    <row r="9" spans="1:23" ht="77.25" thickBot="1">
      <c r="A9" s="276"/>
      <c r="B9" s="277"/>
      <c r="C9" s="26" t="s">
        <v>4</v>
      </c>
      <c r="D9" s="187" t="s">
        <v>69</v>
      </c>
      <c r="E9" s="188" t="s">
        <v>70</v>
      </c>
      <c r="F9" s="180" t="s">
        <v>31</v>
      </c>
      <c r="G9" s="14" t="s">
        <v>71</v>
      </c>
      <c r="H9" s="15" t="s">
        <v>72</v>
      </c>
      <c r="I9" s="15"/>
      <c r="J9" s="16" t="s">
        <v>46</v>
      </c>
      <c r="K9" s="16" t="s">
        <v>47</v>
      </c>
      <c r="L9" s="17" t="s">
        <v>7</v>
      </c>
      <c r="M9" s="15"/>
      <c r="N9" s="18" t="s">
        <v>8</v>
      </c>
      <c r="O9" s="18" t="s">
        <v>9</v>
      </c>
      <c r="P9" s="24"/>
      <c r="Q9" s="9"/>
      <c r="R9" s="9"/>
      <c r="S9" s="52"/>
      <c r="T9" s="90"/>
      <c r="U9" s="92" t="s">
        <v>10</v>
      </c>
      <c r="V9" s="92" t="s">
        <v>11</v>
      </c>
      <c r="W9" s="91" t="s">
        <v>20</v>
      </c>
    </row>
    <row r="10" spans="1:23" ht="15">
      <c r="A10" s="276"/>
      <c r="B10" s="277"/>
      <c r="C10" s="27">
        <v>1</v>
      </c>
      <c r="D10" s="184">
        <v>0</v>
      </c>
      <c r="E10" s="185">
        <v>0</v>
      </c>
      <c r="F10" s="186">
        <v>1</v>
      </c>
      <c r="G10" s="41">
        <f aca="true" t="shared" si="0" ref="G10:G21">D10+E10</f>
        <v>0</v>
      </c>
      <c r="H10" s="42">
        <f aca="true" t="shared" si="1" ref="H10:H21">ROUND((G10/F10),2)</f>
        <v>0</v>
      </c>
      <c r="I10" s="6"/>
      <c r="J10" s="38">
        <f aca="true" t="shared" si="2" ref="J10:J21">ROUND((H10*3%)*F10,2)</f>
        <v>0</v>
      </c>
      <c r="K10" s="38">
        <f aca="true" t="shared" si="3" ref="K10:K21">ROUND((IF(H10-$R$12&lt;0,0,(H10-$R$12))*3.5%)*F10,2)</f>
        <v>0</v>
      </c>
      <c r="L10" s="39">
        <f aca="true" t="shared" si="4" ref="L10:L21">J10+K10</f>
        <v>0</v>
      </c>
      <c r="M10" s="8"/>
      <c r="N10" s="47">
        <f>((MIN(H10,$R$13)*0.58%)+IF(H10&gt;$R$13,(H10-$R$13)*1.25%,0))*F10</f>
        <v>0</v>
      </c>
      <c r="O10" s="47">
        <f aca="true" t="shared" si="5" ref="O10:O21">(H10*3.75%)*F10</f>
        <v>0</v>
      </c>
      <c r="P10" s="24" t="str">
        <f>IF(W10&lt;&gt;0,"Error - review!",".")</f>
        <v>.</v>
      </c>
      <c r="Q10" s="268" t="s">
        <v>12</v>
      </c>
      <c r="R10" s="269"/>
      <c r="S10" s="52"/>
      <c r="T10" s="90"/>
      <c r="U10" s="94">
        <f aca="true" t="shared" si="6" ref="U10:U21">((MIN(H10,$R$13)*0.58%))*F10</f>
        <v>0</v>
      </c>
      <c r="V10" s="94">
        <f aca="true" t="shared" si="7" ref="V10:V21">(IF(H10&gt;$R$13,(H10-$R$13)*1.25%,0))*F10</f>
        <v>0</v>
      </c>
      <c r="W10" s="95">
        <f aca="true" t="shared" si="8" ref="W10:W21">(U10+V10)-N10</f>
        <v>0</v>
      </c>
    </row>
    <row r="11" spans="1:23" ht="15">
      <c r="A11" s="276"/>
      <c r="B11" s="277"/>
      <c r="C11" s="27">
        <v>2</v>
      </c>
      <c r="D11" s="184">
        <v>0</v>
      </c>
      <c r="E11" s="185">
        <v>0</v>
      </c>
      <c r="F11" s="186">
        <v>1</v>
      </c>
      <c r="G11" s="41">
        <f t="shared" si="0"/>
        <v>0</v>
      </c>
      <c r="H11" s="42">
        <f t="shared" si="1"/>
        <v>0</v>
      </c>
      <c r="I11" s="6"/>
      <c r="J11" s="38">
        <f t="shared" si="2"/>
        <v>0</v>
      </c>
      <c r="K11" s="38">
        <f t="shared" si="3"/>
        <v>0</v>
      </c>
      <c r="L11" s="39">
        <f t="shared" si="4"/>
        <v>0</v>
      </c>
      <c r="M11" s="8"/>
      <c r="N11" s="47">
        <f aca="true" t="shared" si="9" ref="N11:N21">((MIN(H11,$R$13)*0.58%)+IF(H11&gt;$R$13,(H11-$R$13)*1.25%,0))*F11</f>
        <v>0</v>
      </c>
      <c r="O11" s="47">
        <f t="shared" si="5"/>
        <v>0</v>
      </c>
      <c r="P11" s="24" t="str">
        <f aca="true" t="shared" si="10" ref="P11:P22">IF(W11&lt;&gt;0,"Error - review!",".")</f>
        <v>.</v>
      </c>
      <c r="Q11" s="121" t="s">
        <v>13</v>
      </c>
      <c r="R11" s="164">
        <v>230.3</v>
      </c>
      <c r="S11" s="46"/>
      <c r="T11" s="90"/>
      <c r="U11" s="94">
        <f t="shared" si="6"/>
        <v>0</v>
      </c>
      <c r="V11" s="94">
        <f t="shared" si="7"/>
        <v>0</v>
      </c>
      <c r="W11" s="95">
        <f t="shared" si="8"/>
        <v>0</v>
      </c>
    </row>
    <row r="12" spans="1:23" ht="15">
      <c r="A12" s="276"/>
      <c r="B12" s="277"/>
      <c r="C12" s="27">
        <v>3</v>
      </c>
      <c r="D12" s="184">
        <v>0</v>
      </c>
      <c r="E12" s="185">
        <v>0</v>
      </c>
      <c r="F12" s="186">
        <v>1</v>
      </c>
      <c r="G12" s="41">
        <f t="shared" si="0"/>
        <v>0</v>
      </c>
      <c r="H12" s="42">
        <f t="shared" si="1"/>
        <v>0</v>
      </c>
      <c r="I12" s="6"/>
      <c r="J12" s="38">
        <f t="shared" si="2"/>
        <v>0</v>
      </c>
      <c r="K12" s="38">
        <f t="shared" si="3"/>
        <v>0</v>
      </c>
      <c r="L12" s="39">
        <f t="shared" si="4"/>
        <v>0</v>
      </c>
      <c r="M12" s="8"/>
      <c r="N12" s="47">
        <f t="shared" si="9"/>
        <v>0</v>
      </c>
      <c r="O12" s="47">
        <f t="shared" si="5"/>
        <v>0</v>
      </c>
      <c r="P12" s="24" t="str">
        <f t="shared" si="10"/>
        <v>.</v>
      </c>
      <c r="Q12" s="121" t="s">
        <v>64</v>
      </c>
      <c r="R12" s="164">
        <f>ROUND(($R$11*52.18*2)/12,2)</f>
        <v>2002.84</v>
      </c>
      <c r="S12" s="46"/>
      <c r="T12" s="90"/>
      <c r="U12" s="94">
        <f t="shared" si="6"/>
        <v>0</v>
      </c>
      <c r="V12" s="94">
        <f t="shared" si="7"/>
        <v>0</v>
      </c>
      <c r="W12" s="95">
        <f t="shared" si="8"/>
        <v>0</v>
      </c>
    </row>
    <row r="13" spans="1:23" ht="13.5" thickBot="1">
      <c r="A13" s="276"/>
      <c r="B13" s="277"/>
      <c r="C13" s="27">
        <v>4</v>
      </c>
      <c r="D13" s="184">
        <v>0</v>
      </c>
      <c r="E13" s="185">
        <v>0</v>
      </c>
      <c r="F13" s="186">
        <v>1</v>
      </c>
      <c r="G13" s="41">
        <f t="shared" si="0"/>
        <v>0</v>
      </c>
      <c r="H13" s="42">
        <f t="shared" si="1"/>
        <v>0</v>
      </c>
      <c r="I13" s="6"/>
      <c r="J13" s="38">
        <f t="shared" si="2"/>
        <v>0</v>
      </c>
      <c r="K13" s="38">
        <f t="shared" si="3"/>
        <v>0</v>
      </c>
      <c r="L13" s="39">
        <f t="shared" si="4"/>
        <v>0</v>
      </c>
      <c r="M13" s="8"/>
      <c r="N13" s="47">
        <f t="shared" si="9"/>
        <v>0</v>
      </c>
      <c r="O13" s="47">
        <f t="shared" si="5"/>
        <v>0</v>
      </c>
      <c r="P13" s="24" t="str">
        <f t="shared" si="10"/>
        <v>.</v>
      </c>
      <c r="Q13" s="122" t="s">
        <v>14</v>
      </c>
      <c r="R13" s="165">
        <f>ROUND(($R$11*52.18*3.74)/12,2)</f>
        <v>3745.32</v>
      </c>
      <c r="S13" s="46"/>
      <c r="T13" s="90"/>
      <c r="U13" s="94">
        <f t="shared" si="6"/>
        <v>0</v>
      </c>
      <c r="V13" s="94">
        <f t="shared" si="7"/>
        <v>0</v>
      </c>
      <c r="W13" s="95">
        <f t="shared" si="8"/>
        <v>0</v>
      </c>
    </row>
    <row r="14" spans="1:23" ht="15">
      <c r="A14" s="276"/>
      <c r="B14" s="277"/>
      <c r="C14" s="27">
        <v>5</v>
      </c>
      <c r="D14" s="184">
        <v>0</v>
      </c>
      <c r="E14" s="185">
        <v>0</v>
      </c>
      <c r="F14" s="186">
        <v>1</v>
      </c>
      <c r="G14" s="41">
        <f t="shared" si="0"/>
        <v>0</v>
      </c>
      <c r="H14" s="42">
        <f t="shared" si="1"/>
        <v>0</v>
      </c>
      <c r="I14" s="6"/>
      <c r="J14" s="38">
        <f t="shared" si="2"/>
        <v>0</v>
      </c>
      <c r="K14" s="38">
        <f t="shared" si="3"/>
        <v>0</v>
      </c>
      <c r="L14" s="39">
        <f t="shared" si="4"/>
        <v>0</v>
      </c>
      <c r="M14" s="8"/>
      <c r="N14" s="47">
        <f t="shared" si="9"/>
        <v>0</v>
      </c>
      <c r="O14" s="47">
        <f t="shared" si="5"/>
        <v>0</v>
      </c>
      <c r="P14" s="24" t="str">
        <f t="shared" si="10"/>
        <v>.</v>
      </c>
      <c r="Q14" s="9"/>
      <c r="R14" s="9"/>
      <c r="S14" s="52"/>
      <c r="T14" s="90"/>
      <c r="U14" s="94">
        <f t="shared" si="6"/>
        <v>0</v>
      </c>
      <c r="V14" s="94">
        <f t="shared" si="7"/>
        <v>0</v>
      </c>
      <c r="W14" s="95">
        <f t="shared" si="8"/>
        <v>0</v>
      </c>
    </row>
    <row r="15" spans="1:23" ht="15">
      <c r="A15" s="276"/>
      <c r="B15" s="277"/>
      <c r="C15" s="27">
        <v>6</v>
      </c>
      <c r="D15" s="184">
        <v>0</v>
      </c>
      <c r="E15" s="185">
        <v>0</v>
      </c>
      <c r="F15" s="186">
        <v>1</v>
      </c>
      <c r="G15" s="41">
        <f t="shared" si="0"/>
        <v>0</v>
      </c>
      <c r="H15" s="42">
        <f t="shared" si="1"/>
        <v>0</v>
      </c>
      <c r="I15" s="6"/>
      <c r="J15" s="38">
        <f t="shared" si="2"/>
        <v>0</v>
      </c>
      <c r="K15" s="38">
        <f t="shared" si="3"/>
        <v>0</v>
      </c>
      <c r="L15" s="39">
        <f t="shared" si="4"/>
        <v>0</v>
      </c>
      <c r="M15" s="8"/>
      <c r="N15" s="47">
        <f t="shared" si="9"/>
        <v>0</v>
      </c>
      <c r="O15" s="47">
        <f t="shared" si="5"/>
        <v>0</v>
      </c>
      <c r="P15" s="24" t="str">
        <f t="shared" si="10"/>
        <v>.</v>
      </c>
      <c r="Q15" s="9"/>
      <c r="R15" s="9"/>
      <c r="S15" s="52"/>
      <c r="T15" s="90"/>
      <c r="U15" s="94">
        <f t="shared" si="6"/>
        <v>0</v>
      </c>
      <c r="V15" s="94">
        <f t="shared" si="7"/>
        <v>0</v>
      </c>
      <c r="W15" s="95">
        <f t="shared" si="8"/>
        <v>0</v>
      </c>
    </row>
    <row r="16" spans="1:23" ht="15">
      <c r="A16" s="276"/>
      <c r="B16" s="277"/>
      <c r="C16" s="27">
        <v>7</v>
      </c>
      <c r="D16" s="184">
        <v>0</v>
      </c>
      <c r="E16" s="185">
        <v>0</v>
      </c>
      <c r="F16" s="186">
        <v>1</v>
      </c>
      <c r="G16" s="41">
        <f t="shared" si="0"/>
        <v>0</v>
      </c>
      <c r="H16" s="42">
        <f t="shared" si="1"/>
        <v>0</v>
      </c>
      <c r="I16" s="6"/>
      <c r="J16" s="38">
        <f t="shared" si="2"/>
        <v>0</v>
      </c>
      <c r="K16" s="38">
        <f t="shared" si="3"/>
        <v>0</v>
      </c>
      <c r="L16" s="39">
        <f t="shared" si="4"/>
        <v>0</v>
      </c>
      <c r="M16" s="8"/>
      <c r="N16" s="47">
        <f t="shared" si="9"/>
        <v>0</v>
      </c>
      <c r="O16" s="47">
        <f t="shared" si="5"/>
        <v>0</v>
      </c>
      <c r="P16" s="24" t="str">
        <f t="shared" si="10"/>
        <v>.</v>
      </c>
      <c r="Q16" s="9"/>
      <c r="R16" s="9"/>
      <c r="S16" s="52"/>
      <c r="T16" s="90"/>
      <c r="U16" s="94">
        <f t="shared" si="6"/>
        <v>0</v>
      </c>
      <c r="V16" s="94">
        <f t="shared" si="7"/>
        <v>0</v>
      </c>
      <c r="W16" s="95">
        <f t="shared" si="8"/>
        <v>0</v>
      </c>
    </row>
    <row r="17" spans="1:23" ht="15">
      <c r="A17" s="276"/>
      <c r="B17" s="277"/>
      <c r="C17" s="27">
        <v>8</v>
      </c>
      <c r="D17" s="184">
        <v>0</v>
      </c>
      <c r="E17" s="185">
        <v>0</v>
      </c>
      <c r="F17" s="186">
        <v>1</v>
      </c>
      <c r="G17" s="41">
        <f t="shared" si="0"/>
        <v>0</v>
      </c>
      <c r="H17" s="42">
        <f t="shared" si="1"/>
        <v>0</v>
      </c>
      <c r="I17" s="6"/>
      <c r="J17" s="38">
        <f t="shared" si="2"/>
        <v>0</v>
      </c>
      <c r="K17" s="38">
        <f t="shared" si="3"/>
        <v>0</v>
      </c>
      <c r="L17" s="39">
        <f t="shared" si="4"/>
        <v>0</v>
      </c>
      <c r="M17" s="8"/>
      <c r="N17" s="47">
        <f t="shared" si="9"/>
        <v>0</v>
      </c>
      <c r="O17" s="47">
        <f t="shared" si="5"/>
        <v>0</v>
      </c>
      <c r="P17" s="24" t="str">
        <f t="shared" si="10"/>
        <v>.</v>
      </c>
      <c r="Q17" s="9"/>
      <c r="R17" s="9"/>
      <c r="S17" s="52"/>
      <c r="T17" s="90"/>
      <c r="U17" s="94">
        <f t="shared" si="6"/>
        <v>0</v>
      </c>
      <c r="V17" s="94">
        <f t="shared" si="7"/>
        <v>0</v>
      </c>
      <c r="W17" s="95">
        <f t="shared" si="8"/>
        <v>0</v>
      </c>
    </row>
    <row r="18" spans="1:23" ht="15">
      <c r="A18" s="276"/>
      <c r="B18" s="277"/>
      <c r="C18" s="27">
        <v>9</v>
      </c>
      <c r="D18" s="184">
        <v>0</v>
      </c>
      <c r="E18" s="185">
        <v>0</v>
      </c>
      <c r="F18" s="186">
        <v>1</v>
      </c>
      <c r="G18" s="41">
        <f t="shared" si="0"/>
        <v>0</v>
      </c>
      <c r="H18" s="42">
        <f t="shared" si="1"/>
        <v>0</v>
      </c>
      <c r="I18" s="6"/>
      <c r="J18" s="38">
        <f t="shared" si="2"/>
        <v>0</v>
      </c>
      <c r="K18" s="38">
        <f t="shared" si="3"/>
        <v>0</v>
      </c>
      <c r="L18" s="39">
        <f t="shared" si="4"/>
        <v>0</v>
      </c>
      <c r="M18" s="8"/>
      <c r="N18" s="47">
        <f t="shared" si="9"/>
        <v>0</v>
      </c>
      <c r="O18" s="47">
        <f t="shared" si="5"/>
        <v>0</v>
      </c>
      <c r="P18" s="24" t="str">
        <f t="shared" si="10"/>
        <v>.</v>
      </c>
      <c r="Q18" s="9"/>
      <c r="R18" s="9"/>
      <c r="S18" s="52"/>
      <c r="T18" s="90"/>
      <c r="U18" s="94">
        <f t="shared" si="6"/>
        <v>0</v>
      </c>
      <c r="V18" s="94">
        <f t="shared" si="7"/>
        <v>0</v>
      </c>
      <c r="W18" s="95">
        <f t="shared" si="8"/>
        <v>0</v>
      </c>
    </row>
    <row r="19" spans="1:23" ht="15">
      <c r="A19" s="276"/>
      <c r="B19" s="277"/>
      <c r="C19" s="27">
        <v>10</v>
      </c>
      <c r="D19" s="184">
        <v>0</v>
      </c>
      <c r="E19" s="185">
        <v>0</v>
      </c>
      <c r="F19" s="186">
        <v>1</v>
      </c>
      <c r="G19" s="41">
        <f t="shared" si="0"/>
        <v>0</v>
      </c>
      <c r="H19" s="42">
        <f t="shared" si="1"/>
        <v>0</v>
      </c>
      <c r="I19" s="6"/>
      <c r="J19" s="38">
        <f t="shared" si="2"/>
        <v>0</v>
      </c>
      <c r="K19" s="38">
        <f t="shared" si="3"/>
        <v>0</v>
      </c>
      <c r="L19" s="39">
        <f t="shared" si="4"/>
        <v>0</v>
      </c>
      <c r="M19" s="8"/>
      <c r="N19" s="47">
        <f t="shared" si="9"/>
        <v>0</v>
      </c>
      <c r="O19" s="47">
        <f t="shared" si="5"/>
        <v>0</v>
      </c>
      <c r="P19" s="24" t="str">
        <f t="shared" si="10"/>
        <v>.</v>
      </c>
      <c r="Q19" s="9"/>
      <c r="R19" s="9"/>
      <c r="S19" s="52"/>
      <c r="T19" s="90"/>
      <c r="U19" s="94">
        <f t="shared" si="6"/>
        <v>0</v>
      </c>
      <c r="V19" s="94">
        <f t="shared" si="7"/>
        <v>0</v>
      </c>
      <c r="W19" s="95">
        <f t="shared" si="8"/>
        <v>0</v>
      </c>
    </row>
    <row r="20" spans="1:23" ht="15">
      <c r="A20" s="276"/>
      <c r="B20" s="277"/>
      <c r="C20" s="27">
        <v>11</v>
      </c>
      <c r="D20" s="184">
        <v>0</v>
      </c>
      <c r="E20" s="185">
        <v>0</v>
      </c>
      <c r="F20" s="186">
        <v>1</v>
      </c>
      <c r="G20" s="41">
        <f t="shared" si="0"/>
        <v>0</v>
      </c>
      <c r="H20" s="42">
        <f t="shared" si="1"/>
        <v>0</v>
      </c>
      <c r="I20" s="6"/>
      <c r="J20" s="38">
        <f t="shared" si="2"/>
        <v>0</v>
      </c>
      <c r="K20" s="38">
        <f t="shared" si="3"/>
        <v>0</v>
      </c>
      <c r="L20" s="39">
        <f t="shared" si="4"/>
        <v>0</v>
      </c>
      <c r="M20" s="8"/>
      <c r="N20" s="47">
        <f t="shared" si="9"/>
        <v>0</v>
      </c>
      <c r="O20" s="47">
        <f t="shared" si="5"/>
        <v>0</v>
      </c>
      <c r="P20" s="24" t="str">
        <f t="shared" si="10"/>
        <v>.</v>
      </c>
      <c r="Q20" s="9"/>
      <c r="R20" s="9"/>
      <c r="S20" s="52"/>
      <c r="T20" s="90"/>
      <c r="U20" s="94">
        <f t="shared" si="6"/>
        <v>0</v>
      </c>
      <c r="V20" s="94">
        <f t="shared" si="7"/>
        <v>0</v>
      </c>
      <c r="W20" s="95">
        <f t="shared" si="8"/>
        <v>0</v>
      </c>
    </row>
    <row r="21" spans="1:23" ht="15">
      <c r="A21" s="276"/>
      <c r="B21" s="277"/>
      <c r="C21" s="28">
        <v>12</v>
      </c>
      <c r="D21" s="184">
        <v>0</v>
      </c>
      <c r="E21" s="193">
        <v>0</v>
      </c>
      <c r="F21" s="194">
        <v>1</v>
      </c>
      <c r="G21" s="195">
        <f t="shared" si="0"/>
        <v>0</v>
      </c>
      <c r="H21" s="196">
        <f t="shared" si="1"/>
        <v>0</v>
      </c>
      <c r="I21" s="197"/>
      <c r="J21" s="198">
        <f t="shared" si="2"/>
        <v>0</v>
      </c>
      <c r="K21" s="198">
        <f t="shared" si="3"/>
        <v>0</v>
      </c>
      <c r="L21" s="199">
        <f t="shared" si="4"/>
        <v>0</v>
      </c>
      <c r="M21" s="200"/>
      <c r="N21" s="201">
        <f t="shared" si="9"/>
        <v>0</v>
      </c>
      <c r="O21" s="201">
        <f t="shared" si="5"/>
        <v>0</v>
      </c>
      <c r="P21" s="24" t="str">
        <f t="shared" si="10"/>
        <v>.</v>
      </c>
      <c r="Q21" s="9"/>
      <c r="R21" s="9"/>
      <c r="S21" s="52"/>
      <c r="T21" s="90"/>
      <c r="U21" s="94">
        <f t="shared" si="6"/>
        <v>0</v>
      </c>
      <c r="V21" s="94">
        <f t="shared" si="7"/>
        <v>0</v>
      </c>
      <c r="W21" s="95">
        <f t="shared" si="8"/>
        <v>0</v>
      </c>
    </row>
    <row r="22" spans="1:23" ht="15">
      <c r="A22" s="276"/>
      <c r="B22" s="277"/>
      <c r="C22" s="208"/>
      <c r="D22" s="202"/>
      <c r="E22" s="202"/>
      <c r="F22" s="203" t="s">
        <v>54</v>
      </c>
      <c r="G22" s="202">
        <f>SUM(G10:G21)</f>
        <v>0</v>
      </c>
      <c r="H22" s="202">
        <f>SUM(H10:H21)</f>
        <v>0</v>
      </c>
      <c r="I22" s="204"/>
      <c r="J22" s="205">
        <f>SUM(J10:J21)</f>
        <v>0</v>
      </c>
      <c r="K22" s="205">
        <f>SUM(K10:K21)</f>
        <v>0</v>
      </c>
      <c r="L22" s="206">
        <f>SUM(L10:L21)</f>
        <v>0</v>
      </c>
      <c r="M22" s="207"/>
      <c r="N22" s="40">
        <f>SUM(N10:N21)</f>
        <v>0</v>
      </c>
      <c r="O22" s="40">
        <f>SUM(O10:O21)</f>
        <v>0</v>
      </c>
      <c r="P22" s="24" t="str">
        <f t="shared" si="10"/>
        <v>.</v>
      </c>
      <c r="Q22" s="9"/>
      <c r="R22" s="9"/>
      <c r="S22" s="52"/>
      <c r="T22" s="90"/>
      <c r="U22" s="96">
        <f>SUM(U10:U21)</f>
        <v>0</v>
      </c>
      <c r="V22" s="96">
        <f>SUM(V10:V21)</f>
        <v>0</v>
      </c>
      <c r="W22" s="97">
        <f>SUM(W10:W21)</f>
        <v>0</v>
      </c>
    </row>
    <row r="23" spans="1:23" ht="13.5" thickBot="1">
      <c r="A23" s="276"/>
      <c r="B23" s="277"/>
      <c r="C23" s="23"/>
      <c r="D23" s="9"/>
      <c r="E23" s="9"/>
      <c r="F23" s="9"/>
      <c r="G23" s="9"/>
      <c r="H23" s="9"/>
      <c r="I23" s="9"/>
      <c r="J23" s="9"/>
      <c r="K23" s="9"/>
      <c r="L23" s="9"/>
      <c r="M23" s="9"/>
      <c r="N23" s="9"/>
      <c r="O23" s="9"/>
      <c r="P23" s="24"/>
      <c r="Q23" s="9"/>
      <c r="R23" s="9"/>
      <c r="S23" s="52"/>
      <c r="T23" s="90"/>
      <c r="U23" s="90"/>
      <c r="V23" s="90"/>
      <c r="W23" s="91"/>
    </row>
    <row r="24" spans="1:23" ht="54.75" customHeight="1">
      <c r="A24" s="276"/>
      <c r="B24" s="277"/>
      <c r="C24" s="23"/>
      <c r="D24" s="9"/>
      <c r="E24" s="9"/>
      <c r="F24" s="9"/>
      <c r="G24" s="9"/>
      <c r="H24" s="9"/>
      <c r="I24" s="9"/>
      <c r="K24" s="270" t="s">
        <v>111</v>
      </c>
      <c r="L24" s="271"/>
      <c r="M24" s="11" t="s">
        <v>18</v>
      </c>
      <c r="N24" s="12" t="s">
        <v>8</v>
      </c>
      <c r="O24" s="13" t="s">
        <v>9</v>
      </c>
      <c r="P24" s="24"/>
      <c r="Q24" s="9"/>
      <c r="R24" s="9"/>
      <c r="S24" s="52"/>
      <c r="T24" s="90"/>
      <c r="U24" s="90"/>
      <c r="V24" s="90"/>
      <c r="W24" s="91"/>
    </row>
    <row r="25" spans="1:23" ht="15" customHeight="1">
      <c r="A25" s="276"/>
      <c r="B25" s="277"/>
      <c r="C25" s="23"/>
      <c r="D25" s="9"/>
      <c r="E25" s="9"/>
      <c r="F25" s="9"/>
      <c r="G25" s="9"/>
      <c r="H25" s="9"/>
      <c r="I25" s="9"/>
      <c r="K25" s="166" t="s">
        <v>15</v>
      </c>
      <c r="L25" s="68"/>
      <c r="M25" s="58">
        <v>0</v>
      </c>
      <c r="N25" s="42">
        <f>ROUND(N22*(1+M25),2)</f>
        <v>0</v>
      </c>
      <c r="O25" s="167">
        <f>ROUND(O22*(1+M25),2)</f>
        <v>0</v>
      </c>
      <c r="P25" s="24"/>
      <c r="Q25" s="9"/>
      <c r="R25" s="9"/>
      <c r="S25" s="52"/>
      <c r="T25" s="90"/>
      <c r="U25" s="90"/>
      <c r="V25" s="90"/>
      <c r="W25" s="91"/>
    </row>
    <row r="26" spans="1:23" ht="15" customHeight="1">
      <c r="A26" s="276"/>
      <c r="B26" s="277"/>
      <c r="C26" s="23"/>
      <c r="D26" s="9"/>
      <c r="E26" s="9"/>
      <c r="F26" s="9"/>
      <c r="G26" s="9"/>
      <c r="H26" s="9"/>
      <c r="I26" s="9"/>
      <c r="K26" s="166" t="s">
        <v>16</v>
      </c>
      <c r="L26" s="68"/>
      <c r="M26" s="58">
        <v>0.001</v>
      </c>
      <c r="N26" s="42">
        <f>ROUND(N25*(1+M26),2)</f>
        <v>0</v>
      </c>
      <c r="O26" s="167">
        <f>ROUND(O25*(1+M26),2)</f>
        <v>0</v>
      </c>
      <c r="P26" s="24"/>
      <c r="Q26" s="9"/>
      <c r="R26" s="9"/>
      <c r="S26" s="52"/>
      <c r="T26" s="90"/>
      <c r="U26" s="90"/>
      <c r="V26" s="90"/>
      <c r="W26" s="91"/>
    </row>
    <row r="27" spans="1:23" ht="15.75" customHeight="1">
      <c r="A27" s="276"/>
      <c r="B27" s="277"/>
      <c r="C27" s="23"/>
      <c r="D27" s="9"/>
      <c r="E27" s="9"/>
      <c r="F27" s="9"/>
      <c r="G27" s="9"/>
      <c r="H27" s="9"/>
      <c r="I27" s="9"/>
      <c r="K27" s="166" t="s">
        <v>17</v>
      </c>
      <c r="L27" s="68"/>
      <c r="M27" s="58">
        <v>0</v>
      </c>
      <c r="N27" s="42">
        <f>ROUND(N26*(1+M27),2)</f>
        <v>0</v>
      </c>
      <c r="O27" s="167">
        <f>ROUND(O26*(1+M27),2)</f>
        <v>0</v>
      </c>
      <c r="P27" s="24"/>
      <c r="Q27" s="9"/>
      <c r="R27" s="9"/>
      <c r="S27" s="52"/>
      <c r="T27" s="90"/>
      <c r="U27" s="90"/>
      <c r="V27" s="90"/>
      <c r="W27" s="91"/>
    </row>
    <row r="28" spans="1:23" ht="15.75" customHeight="1" thickBot="1">
      <c r="A28" s="276"/>
      <c r="B28" s="277"/>
      <c r="C28" s="23"/>
      <c r="D28" s="9"/>
      <c r="E28" s="9"/>
      <c r="F28" s="9"/>
      <c r="G28" s="9"/>
      <c r="H28" s="9"/>
      <c r="I28" s="9"/>
      <c r="K28" s="168" t="s">
        <v>85</v>
      </c>
      <c r="L28" s="169"/>
      <c r="M28" s="63">
        <v>0.004</v>
      </c>
      <c r="N28" s="64">
        <f>ROUND(N27*(1+M28),2)</f>
        <v>0</v>
      </c>
      <c r="O28" s="65">
        <f>ROUND(O27*(1+M28),2)</f>
        <v>0</v>
      </c>
      <c r="P28" s="24"/>
      <c r="Q28" s="9"/>
      <c r="R28" s="9"/>
      <c r="S28" s="52"/>
      <c r="T28" s="90"/>
      <c r="U28" s="90"/>
      <c r="V28" s="90"/>
      <c r="W28" s="91"/>
    </row>
    <row r="29" spans="1:23" ht="15.75" customHeight="1">
      <c r="A29" s="276"/>
      <c r="B29" s="277"/>
      <c r="C29" s="23"/>
      <c r="D29" s="9"/>
      <c r="E29" s="9"/>
      <c r="F29" s="9"/>
      <c r="G29" s="9"/>
      <c r="H29" s="9"/>
      <c r="I29" s="9"/>
      <c r="K29" s="177"/>
      <c r="L29" s="177"/>
      <c r="M29" s="178"/>
      <c r="N29" s="179"/>
      <c r="O29" s="179"/>
      <c r="P29" s="24"/>
      <c r="Q29" s="9"/>
      <c r="R29" s="9"/>
      <c r="S29" s="52"/>
      <c r="T29" s="90"/>
      <c r="U29" s="90"/>
      <c r="V29" s="90"/>
      <c r="W29" s="91"/>
    </row>
    <row r="30" spans="1:23" ht="13.5" thickBot="1">
      <c r="A30" s="276"/>
      <c r="B30" s="277"/>
      <c r="C30" s="23"/>
      <c r="D30" s="9"/>
      <c r="E30" s="9"/>
      <c r="F30" s="9"/>
      <c r="G30" s="9"/>
      <c r="H30" s="9"/>
      <c r="I30" s="9"/>
      <c r="J30" s="9"/>
      <c r="K30" s="9"/>
      <c r="L30" s="9"/>
      <c r="M30" s="9"/>
      <c r="N30" s="9"/>
      <c r="O30" s="9"/>
      <c r="P30" s="24"/>
      <c r="Q30" s="9"/>
      <c r="R30" s="9"/>
      <c r="S30" s="52"/>
      <c r="T30" s="90"/>
      <c r="U30" s="90"/>
      <c r="V30" s="90"/>
      <c r="W30" s="91"/>
    </row>
    <row r="31" spans="1:23" ht="14.25">
      <c r="A31" s="276"/>
      <c r="B31" s="277"/>
      <c r="C31" s="70">
        <v>2014</v>
      </c>
      <c r="D31" s="71"/>
      <c r="E31" s="71"/>
      <c r="F31" s="71"/>
      <c r="G31" s="71"/>
      <c r="H31" s="71"/>
      <c r="I31" s="71"/>
      <c r="J31" s="71"/>
      <c r="K31" s="71"/>
      <c r="L31" s="71"/>
      <c r="M31" s="71"/>
      <c r="N31" s="71"/>
      <c r="O31" s="71"/>
      <c r="P31" s="72"/>
      <c r="Q31" s="71"/>
      <c r="R31" s="71"/>
      <c r="S31" s="115"/>
      <c r="T31" s="98"/>
      <c r="U31" s="98"/>
      <c r="V31" s="98"/>
      <c r="W31" s="99"/>
    </row>
    <row r="32" spans="1:23" ht="13.5" thickBot="1">
      <c r="A32" s="276"/>
      <c r="B32" s="277"/>
      <c r="C32" s="73"/>
      <c r="D32" s="9"/>
      <c r="E32" s="9"/>
      <c r="F32" s="9"/>
      <c r="G32" s="9"/>
      <c r="H32" s="9"/>
      <c r="I32" s="9"/>
      <c r="J32" s="9"/>
      <c r="K32" s="9"/>
      <c r="L32" s="9"/>
      <c r="M32" s="9"/>
      <c r="N32" s="9"/>
      <c r="O32" s="9"/>
      <c r="P32" s="24"/>
      <c r="Q32" s="9"/>
      <c r="R32" s="9"/>
      <c r="S32" s="52"/>
      <c r="T32" s="90"/>
      <c r="U32" s="90"/>
      <c r="V32" s="90"/>
      <c r="W32" s="100"/>
    </row>
    <row r="33" spans="1:23" ht="15">
      <c r="A33" s="276"/>
      <c r="B33" s="277"/>
      <c r="C33" s="74"/>
      <c r="D33" s="260" t="s">
        <v>1</v>
      </c>
      <c r="E33" s="261"/>
      <c r="F33" s="262"/>
      <c r="G33" s="5"/>
      <c r="H33" s="6"/>
      <c r="I33" s="6"/>
      <c r="J33" s="265" t="s">
        <v>2</v>
      </c>
      <c r="K33" s="266"/>
      <c r="L33" s="267"/>
      <c r="M33" s="7"/>
      <c r="N33" s="263" t="s">
        <v>3</v>
      </c>
      <c r="O33" s="263"/>
      <c r="P33" s="24"/>
      <c r="Q33" s="9"/>
      <c r="R33" s="9"/>
      <c r="S33" s="52"/>
      <c r="T33" s="90"/>
      <c r="U33" s="90"/>
      <c r="V33" s="90"/>
      <c r="W33" s="100"/>
    </row>
    <row r="34" spans="1:23" ht="64.5" thickBot="1">
      <c r="A34" s="276"/>
      <c r="B34" s="277"/>
      <c r="C34" s="75" t="s">
        <v>4</v>
      </c>
      <c r="D34" s="187" t="s">
        <v>69</v>
      </c>
      <c r="E34" s="188" t="s">
        <v>70</v>
      </c>
      <c r="F34" s="180" t="s">
        <v>31</v>
      </c>
      <c r="G34" s="14" t="s">
        <v>71</v>
      </c>
      <c r="H34" s="15" t="s">
        <v>72</v>
      </c>
      <c r="I34" s="15"/>
      <c r="J34" s="16" t="s">
        <v>46</v>
      </c>
      <c r="K34" s="16" t="s">
        <v>47</v>
      </c>
      <c r="L34" s="17" t="s">
        <v>7</v>
      </c>
      <c r="M34" s="15"/>
      <c r="N34" s="18" t="s">
        <v>8</v>
      </c>
      <c r="O34" s="18" t="s">
        <v>9</v>
      </c>
      <c r="P34" s="24"/>
      <c r="Q34" s="9"/>
      <c r="R34" s="9"/>
      <c r="S34" s="52"/>
      <c r="T34" s="90"/>
      <c r="U34" s="101" t="s">
        <v>10</v>
      </c>
      <c r="V34" s="101" t="s">
        <v>11</v>
      </c>
      <c r="W34" s="100"/>
    </row>
    <row r="35" spans="1:23" ht="15">
      <c r="A35" s="276"/>
      <c r="B35" s="277"/>
      <c r="C35" s="76">
        <v>1</v>
      </c>
      <c r="D35" s="184">
        <v>0</v>
      </c>
      <c r="E35" s="185">
        <v>0</v>
      </c>
      <c r="F35" s="186">
        <v>1</v>
      </c>
      <c r="G35" s="41">
        <f aca="true" t="shared" si="11" ref="G35:G46">D35+E35</f>
        <v>0</v>
      </c>
      <c r="H35" s="42">
        <f aca="true" t="shared" si="12" ref="H35:H46">ROUND((G35/F35),2)</f>
        <v>0</v>
      </c>
      <c r="I35" s="42"/>
      <c r="J35" s="38">
        <f aca="true" t="shared" si="13" ref="J35:J46">ROUND((H35*3%)*F35,2)</f>
        <v>0</v>
      </c>
      <c r="K35" s="38">
        <f aca="true" t="shared" si="14" ref="K35:K46">ROUND((IF(H35-$R$37&lt;0,0,(H35-$R$37))*3.5%)*F35,2)</f>
        <v>0</v>
      </c>
      <c r="L35" s="39">
        <f aca="true" t="shared" si="15" ref="L35:L46">J35+K35</f>
        <v>0</v>
      </c>
      <c r="M35" s="42"/>
      <c r="N35" s="47">
        <f>((MIN(H35,$R$38)*0.58%)+IF(H35&gt;$R$38,(H35-$R$38)*1.25%,0))*F35</f>
        <v>0</v>
      </c>
      <c r="O35" s="47">
        <f aca="true" t="shared" si="16" ref="O35:O46">(H35*3.75%)*F35</f>
        <v>0</v>
      </c>
      <c r="P35" s="24" t="str">
        <f>IF(W35&lt;&gt;0,"Error - review!",".")</f>
        <v>.</v>
      </c>
      <c r="Q35" s="268" t="s">
        <v>19</v>
      </c>
      <c r="R35" s="269"/>
      <c r="S35" s="52"/>
      <c r="T35" s="90"/>
      <c r="U35" s="94">
        <f aca="true" t="shared" si="17" ref="U35:U46">((MIN(H35,$R$38)*0.58%))*F35</f>
        <v>0</v>
      </c>
      <c r="V35" s="94">
        <f aca="true" t="shared" si="18" ref="V35:V46">(IF(H35&gt;$R$38,(H35-$R$38)*1.25%,0))*F35</f>
        <v>0</v>
      </c>
      <c r="W35" s="102">
        <f aca="true" t="shared" si="19" ref="W35:W46">(U35+V35)-N35</f>
        <v>0</v>
      </c>
    </row>
    <row r="36" spans="1:23" ht="15">
      <c r="A36" s="276"/>
      <c r="B36" s="277"/>
      <c r="C36" s="76">
        <v>2</v>
      </c>
      <c r="D36" s="184">
        <v>0</v>
      </c>
      <c r="E36" s="185">
        <v>0</v>
      </c>
      <c r="F36" s="186">
        <v>1</v>
      </c>
      <c r="G36" s="41">
        <f t="shared" si="11"/>
        <v>0</v>
      </c>
      <c r="H36" s="42">
        <f t="shared" si="12"/>
        <v>0</v>
      </c>
      <c r="I36" s="42"/>
      <c r="J36" s="38">
        <f t="shared" si="13"/>
        <v>0</v>
      </c>
      <c r="K36" s="38">
        <f t="shared" si="14"/>
        <v>0</v>
      </c>
      <c r="L36" s="39">
        <f t="shared" si="15"/>
        <v>0</v>
      </c>
      <c r="M36" s="42"/>
      <c r="N36" s="47">
        <f aca="true" t="shared" si="20" ref="N36:N46">((MIN(H36,$R$38)*0.58%)+IF(H36&gt;$R$38,(H36-$R$38)*1.25%,0))*F36</f>
        <v>0</v>
      </c>
      <c r="O36" s="47">
        <f t="shared" si="16"/>
        <v>0</v>
      </c>
      <c r="P36" s="24" t="str">
        <f aca="true" t="shared" si="21" ref="P36:P46">IF(W36&lt;&gt;0,"Error - review!",".")</f>
        <v>.</v>
      </c>
      <c r="Q36" s="121" t="s">
        <v>13</v>
      </c>
      <c r="R36" s="164">
        <v>230.3</v>
      </c>
      <c r="S36" s="46"/>
      <c r="T36" s="90"/>
      <c r="U36" s="94">
        <f t="shared" si="17"/>
        <v>0</v>
      </c>
      <c r="V36" s="94">
        <f t="shared" si="18"/>
        <v>0</v>
      </c>
      <c r="W36" s="102">
        <f t="shared" si="19"/>
        <v>0</v>
      </c>
    </row>
    <row r="37" spans="1:23" ht="15">
      <c r="A37" s="276"/>
      <c r="B37" s="277"/>
      <c r="C37" s="76">
        <v>3</v>
      </c>
      <c r="D37" s="184">
        <v>0</v>
      </c>
      <c r="E37" s="185">
        <v>0</v>
      </c>
      <c r="F37" s="186">
        <v>1</v>
      </c>
      <c r="G37" s="41">
        <f t="shared" si="11"/>
        <v>0</v>
      </c>
      <c r="H37" s="42">
        <f t="shared" si="12"/>
        <v>0</v>
      </c>
      <c r="I37" s="42"/>
      <c r="J37" s="38">
        <f t="shared" si="13"/>
        <v>0</v>
      </c>
      <c r="K37" s="38">
        <f t="shared" si="14"/>
        <v>0</v>
      </c>
      <c r="L37" s="39">
        <f t="shared" si="15"/>
        <v>0</v>
      </c>
      <c r="M37" s="42"/>
      <c r="N37" s="47">
        <f t="shared" si="20"/>
        <v>0</v>
      </c>
      <c r="O37" s="47">
        <f t="shared" si="16"/>
        <v>0</v>
      </c>
      <c r="P37" s="24" t="str">
        <f t="shared" si="21"/>
        <v>.</v>
      </c>
      <c r="Q37" s="121" t="s">
        <v>64</v>
      </c>
      <c r="R37" s="164">
        <f>ROUND(($R$36*52.18*2)/12,2)</f>
        <v>2002.84</v>
      </c>
      <c r="S37" s="46"/>
      <c r="T37" s="90"/>
      <c r="U37" s="94">
        <f t="shared" si="17"/>
        <v>0</v>
      </c>
      <c r="V37" s="94">
        <f t="shared" si="18"/>
        <v>0</v>
      </c>
      <c r="W37" s="102">
        <f t="shared" si="19"/>
        <v>0</v>
      </c>
    </row>
    <row r="38" spans="1:23" ht="13.5" thickBot="1">
      <c r="A38" s="276"/>
      <c r="B38" s="277"/>
      <c r="C38" s="76">
        <v>4</v>
      </c>
      <c r="D38" s="184">
        <v>0</v>
      </c>
      <c r="E38" s="185">
        <v>0</v>
      </c>
      <c r="F38" s="186">
        <v>1</v>
      </c>
      <c r="G38" s="41">
        <f t="shared" si="11"/>
        <v>0</v>
      </c>
      <c r="H38" s="42">
        <f t="shared" si="12"/>
        <v>0</v>
      </c>
      <c r="I38" s="42"/>
      <c r="J38" s="38">
        <f t="shared" si="13"/>
        <v>0</v>
      </c>
      <c r="K38" s="38">
        <f t="shared" si="14"/>
        <v>0</v>
      </c>
      <c r="L38" s="39">
        <f t="shared" si="15"/>
        <v>0</v>
      </c>
      <c r="M38" s="42"/>
      <c r="N38" s="47">
        <f t="shared" si="20"/>
        <v>0</v>
      </c>
      <c r="O38" s="47">
        <f t="shared" si="16"/>
        <v>0</v>
      </c>
      <c r="P38" s="24" t="str">
        <f t="shared" si="21"/>
        <v>.</v>
      </c>
      <c r="Q38" s="122" t="s">
        <v>14</v>
      </c>
      <c r="R38" s="165">
        <f>ROUND(($R$36*52.18*3.74)/12,2)</f>
        <v>3745.32</v>
      </c>
      <c r="S38" s="46"/>
      <c r="T38" s="90"/>
      <c r="U38" s="94">
        <f t="shared" si="17"/>
        <v>0</v>
      </c>
      <c r="V38" s="94">
        <f t="shared" si="18"/>
        <v>0</v>
      </c>
      <c r="W38" s="102">
        <f t="shared" si="19"/>
        <v>0</v>
      </c>
    </row>
    <row r="39" spans="1:23" ht="15">
      <c r="A39" s="276"/>
      <c r="B39" s="277"/>
      <c r="C39" s="76">
        <v>5</v>
      </c>
      <c r="D39" s="184">
        <v>0</v>
      </c>
      <c r="E39" s="185">
        <v>0</v>
      </c>
      <c r="F39" s="186">
        <v>1</v>
      </c>
      <c r="G39" s="41">
        <f t="shared" si="11"/>
        <v>0</v>
      </c>
      <c r="H39" s="42">
        <f t="shared" si="12"/>
        <v>0</v>
      </c>
      <c r="I39" s="42"/>
      <c r="J39" s="38">
        <f t="shared" si="13"/>
        <v>0</v>
      </c>
      <c r="K39" s="38">
        <f t="shared" si="14"/>
        <v>0</v>
      </c>
      <c r="L39" s="39">
        <f t="shared" si="15"/>
        <v>0</v>
      </c>
      <c r="M39" s="42"/>
      <c r="N39" s="47">
        <f t="shared" si="20"/>
        <v>0</v>
      </c>
      <c r="O39" s="47">
        <f t="shared" si="16"/>
        <v>0</v>
      </c>
      <c r="P39" s="24" t="str">
        <f t="shared" si="21"/>
        <v>.</v>
      </c>
      <c r="Q39" s="9"/>
      <c r="R39" s="9"/>
      <c r="S39" s="52"/>
      <c r="T39" s="90"/>
      <c r="U39" s="94">
        <f t="shared" si="17"/>
        <v>0</v>
      </c>
      <c r="V39" s="94">
        <f t="shared" si="18"/>
        <v>0</v>
      </c>
      <c r="W39" s="102">
        <f t="shared" si="19"/>
        <v>0</v>
      </c>
    </row>
    <row r="40" spans="1:23" ht="15">
      <c r="A40" s="276"/>
      <c r="B40" s="277"/>
      <c r="C40" s="76">
        <v>6</v>
      </c>
      <c r="D40" s="184">
        <v>0</v>
      </c>
      <c r="E40" s="185">
        <v>0</v>
      </c>
      <c r="F40" s="186">
        <v>1</v>
      </c>
      <c r="G40" s="41">
        <f t="shared" si="11"/>
        <v>0</v>
      </c>
      <c r="H40" s="42">
        <f t="shared" si="12"/>
        <v>0</v>
      </c>
      <c r="I40" s="42"/>
      <c r="J40" s="38">
        <f t="shared" si="13"/>
        <v>0</v>
      </c>
      <c r="K40" s="38">
        <f t="shared" si="14"/>
        <v>0</v>
      </c>
      <c r="L40" s="39">
        <f t="shared" si="15"/>
        <v>0</v>
      </c>
      <c r="M40" s="42"/>
      <c r="N40" s="47">
        <f t="shared" si="20"/>
        <v>0</v>
      </c>
      <c r="O40" s="47">
        <f t="shared" si="16"/>
        <v>0</v>
      </c>
      <c r="P40" s="24" t="str">
        <f t="shared" si="21"/>
        <v>.</v>
      </c>
      <c r="Q40" s="9"/>
      <c r="R40" s="9"/>
      <c r="S40" s="52"/>
      <c r="T40" s="90"/>
      <c r="U40" s="94">
        <f t="shared" si="17"/>
        <v>0</v>
      </c>
      <c r="V40" s="94">
        <f t="shared" si="18"/>
        <v>0</v>
      </c>
      <c r="W40" s="102">
        <f t="shared" si="19"/>
        <v>0</v>
      </c>
    </row>
    <row r="41" spans="1:23" ht="15">
      <c r="A41" s="276"/>
      <c r="B41" s="277"/>
      <c r="C41" s="76">
        <v>7</v>
      </c>
      <c r="D41" s="184">
        <v>0</v>
      </c>
      <c r="E41" s="185">
        <v>0</v>
      </c>
      <c r="F41" s="186">
        <v>1</v>
      </c>
      <c r="G41" s="41">
        <f t="shared" si="11"/>
        <v>0</v>
      </c>
      <c r="H41" s="42">
        <f t="shared" si="12"/>
        <v>0</v>
      </c>
      <c r="I41" s="42"/>
      <c r="J41" s="38">
        <f t="shared" si="13"/>
        <v>0</v>
      </c>
      <c r="K41" s="38">
        <f t="shared" si="14"/>
        <v>0</v>
      </c>
      <c r="L41" s="39">
        <f t="shared" si="15"/>
        <v>0</v>
      </c>
      <c r="M41" s="42"/>
      <c r="N41" s="47">
        <f t="shared" si="20"/>
        <v>0</v>
      </c>
      <c r="O41" s="47">
        <f t="shared" si="16"/>
        <v>0</v>
      </c>
      <c r="P41" s="24" t="str">
        <f t="shared" si="21"/>
        <v>.</v>
      </c>
      <c r="Q41" s="9"/>
      <c r="R41" s="9"/>
      <c r="S41" s="52"/>
      <c r="T41" s="90"/>
      <c r="U41" s="94">
        <f t="shared" si="17"/>
        <v>0</v>
      </c>
      <c r="V41" s="94">
        <f t="shared" si="18"/>
        <v>0</v>
      </c>
      <c r="W41" s="102">
        <f t="shared" si="19"/>
        <v>0</v>
      </c>
    </row>
    <row r="42" spans="1:23" ht="15">
      <c r="A42" s="276"/>
      <c r="B42" s="277"/>
      <c r="C42" s="76">
        <v>8</v>
      </c>
      <c r="D42" s="184">
        <v>0</v>
      </c>
      <c r="E42" s="185">
        <v>0</v>
      </c>
      <c r="F42" s="186">
        <v>1</v>
      </c>
      <c r="G42" s="41">
        <f t="shared" si="11"/>
        <v>0</v>
      </c>
      <c r="H42" s="42">
        <f t="shared" si="12"/>
        <v>0</v>
      </c>
      <c r="I42" s="42"/>
      <c r="J42" s="38">
        <f t="shared" si="13"/>
        <v>0</v>
      </c>
      <c r="K42" s="38">
        <f t="shared" si="14"/>
        <v>0</v>
      </c>
      <c r="L42" s="39">
        <f t="shared" si="15"/>
        <v>0</v>
      </c>
      <c r="M42" s="42"/>
      <c r="N42" s="47">
        <f t="shared" si="20"/>
        <v>0</v>
      </c>
      <c r="O42" s="47">
        <f t="shared" si="16"/>
        <v>0</v>
      </c>
      <c r="P42" s="24" t="str">
        <f t="shared" si="21"/>
        <v>.</v>
      </c>
      <c r="Q42" s="9"/>
      <c r="R42" s="9"/>
      <c r="S42" s="52"/>
      <c r="T42" s="90"/>
      <c r="U42" s="94">
        <f t="shared" si="17"/>
        <v>0</v>
      </c>
      <c r="V42" s="94">
        <f t="shared" si="18"/>
        <v>0</v>
      </c>
      <c r="W42" s="102">
        <f t="shared" si="19"/>
        <v>0</v>
      </c>
    </row>
    <row r="43" spans="1:23" ht="15">
      <c r="A43" s="276"/>
      <c r="B43" s="277"/>
      <c r="C43" s="76">
        <v>9</v>
      </c>
      <c r="D43" s="184">
        <v>0</v>
      </c>
      <c r="E43" s="185">
        <v>0</v>
      </c>
      <c r="F43" s="186">
        <v>1</v>
      </c>
      <c r="G43" s="41">
        <f t="shared" si="11"/>
        <v>0</v>
      </c>
      <c r="H43" s="42">
        <f t="shared" si="12"/>
        <v>0</v>
      </c>
      <c r="I43" s="42"/>
      <c r="J43" s="38">
        <f t="shared" si="13"/>
        <v>0</v>
      </c>
      <c r="K43" s="38">
        <f t="shared" si="14"/>
        <v>0</v>
      </c>
      <c r="L43" s="39">
        <f t="shared" si="15"/>
        <v>0</v>
      </c>
      <c r="M43" s="42"/>
      <c r="N43" s="47">
        <f t="shared" si="20"/>
        <v>0</v>
      </c>
      <c r="O43" s="47">
        <f t="shared" si="16"/>
        <v>0</v>
      </c>
      <c r="P43" s="24" t="str">
        <f t="shared" si="21"/>
        <v>.</v>
      </c>
      <c r="Q43" s="9"/>
      <c r="R43" s="9"/>
      <c r="S43" s="52"/>
      <c r="T43" s="90"/>
      <c r="U43" s="94">
        <f t="shared" si="17"/>
        <v>0</v>
      </c>
      <c r="V43" s="94">
        <f t="shared" si="18"/>
        <v>0</v>
      </c>
      <c r="W43" s="102">
        <f t="shared" si="19"/>
        <v>0</v>
      </c>
    </row>
    <row r="44" spans="1:23" ht="15">
      <c r="A44" s="276"/>
      <c r="B44" s="277"/>
      <c r="C44" s="76">
        <v>10</v>
      </c>
      <c r="D44" s="184">
        <v>0</v>
      </c>
      <c r="E44" s="185">
        <v>0</v>
      </c>
      <c r="F44" s="186">
        <v>1</v>
      </c>
      <c r="G44" s="41">
        <f t="shared" si="11"/>
        <v>0</v>
      </c>
      <c r="H44" s="42">
        <f t="shared" si="12"/>
        <v>0</v>
      </c>
      <c r="I44" s="42"/>
      <c r="J44" s="38">
        <f t="shared" si="13"/>
        <v>0</v>
      </c>
      <c r="K44" s="38">
        <f t="shared" si="14"/>
        <v>0</v>
      </c>
      <c r="L44" s="39">
        <f t="shared" si="15"/>
        <v>0</v>
      </c>
      <c r="M44" s="42"/>
      <c r="N44" s="47">
        <f t="shared" si="20"/>
        <v>0</v>
      </c>
      <c r="O44" s="47">
        <f t="shared" si="16"/>
        <v>0</v>
      </c>
      <c r="P44" s="24" t="str">
        <f t="shared" si="21"/>
        <v>.</v>
      </c>
      <c r="Q44" s="9"/>
      <c r="R44" s="9"/>
      <c r="S44" s="52"/>
      <c r="T44" s="90"/>
      <c r="U44" s="94">
        <f t="shared" si="17"/>
        <v>0</v>
      </c>
      <c r="V44" s="94">
        <f t="shared" si="18"/>
        <v>0</v>
      </c>
      <c r="W44" s="102">
        <f t="shared" si="19"/>
        <v>0</v>
      </c>
    </row>
    <row r="45" spans="1:23" ht="15">
      <c r="A45" s="276"/>
      <c r="B45" s="277"/>
      <c r="C45" s="76">
        <v>11</v>
      </c>
      <c r="D45" s="184">
        <v>0</v>
      </c>
      <c r="E45" s="185">
        <v>0</v>
      </c>
      <c r="F45" s="186">
        <v>1</v>
      </c>
      <c r="G45" s="41">
        <f t="shared" si="11"/>
        <v>0</v>
      </c>
      <c r="H45" s="42">
        <f t="shared" si="12"/>
        <v>0</v>
      </c>
      <c r="I45" s="42"/>
      <c r="J45" s="38">
        <f t="shared" si="13"/>
        <v>0</v>
      </c>
      <c r="K45" s="38">
        <f t="shared" si="14"/>
        <v>0</v>
      </c>
      <c r="L45" s="39">
        <f t="shared" si="15"/>
        <v>0</v>
      </c>
      <c r="M45" s="42"/>
      <c r="N45" s="47">
        <f t="shared" si="20"/>
        <v>0</v>
      </c>
      <c r="O45" s="47">
        <f t="shared" si="16"/>
        <v>0</v>
      </c>
      <c r="P45" s="24" t="str">
        <f t="shared" si="21"/>
        <v>.</v>
      </c>
      <c r="Q45" s="9"/>
      <c r="R45" s="9"/>
      <c r="S45" s="52"/>
      <c r="T45" s="90"/>
      <c r="U45" s="94">
        <f t="shared" si="17"/>
        <v>0</v>
      </c>
      <c r="V45" s="94">
        <f t="shared" si="18"/>
        <v>0</v>
      </c>
      <c r="W45" s="102">
        <f t="shared" si="19"/>
        <v>0</v>
      </c>
    </row>
    <row r="46" spans="1:23" ht="15">
      <c r="A46" s="276"/>
      <c r="B46" s="277"/>
      <c r="C46" s="77">
        <v>12</v>
      </c>
      <c r="D46" s="184">
        <v>0</v>
      </c>
      <c r="E46" s="185">
        <v>0</v>
      </c>
      <c r="F46" s="186">
        <v>1</v>
      </c>
      <c r="G46" s="41">
        <f t="shared" si="11"/>
        <v>0</v>
      </c>
      <c r="H46" s="42">
        <f t="shared" si="12"/>
        <v>0</v>
      </c>
      <c r="I46" s="42"/>
      <c r="J46" s="38">
        <f t="shared" si="13"/>
        <v>0</v>
      </c>
      <c r="K46" s="38">
        <f t="shared" si="14"/>
        <v>0</v>
      </c>
      <c r="L46" s="39">
        <f t="shared" si="15"/>
        <v>0</v>
      </c>
      <c r="M46" s="42"/>
      <c r="N46" s="47">
        <f t="shared" si="20"/>
        <v>0</v>
      </c>
      <c r="O46" s="47">
        <f t="shared" si="16"/>
        <v>0</v>
      </c>
      <c r="P46" s="24" t="str">
        <f t="shared" si="21"/>
        <v>.</v>
      </c>
      <c r="Q46" s="9"/>
      <c r="R46" s="9"/>
      <c r="S46" s="52"/>
      <c r="T46" s="90"/>
      <c r="U46" s="94">
        <f t="shared" si="17"/>
        <v>0</v>
      </c>
      <c r="V46" s="94">
        <f t="shared" si="18"/>
        <v>0</v>
      </c>
      <c r="W46" s="102">
        <f t="shared" si="19"/>
        <v>0</v>
      </c>
    </row>
    <row r="47" spans="1:23" ht="15">
      <c r="A47" s="276"/>
      <c r="B47" s="277"/>
      <c r="C47" s="78"/>
      <c r="D47" s="43"/>
      <c r="E47" s="43"/>
      <c r="F47" s="203" t="s">
        <v>54</v>
      </c>
      <c r="G47" s="42">
        <f>SUM(G35:G46)</f>
        <v>0</v>
      </c>
      <c r="H47" s="42">
        <f>SUM(H35:H46)</f>
        <v>0</v>
      </c>
      <c r="I47" s="42"/>
      <c r="J47" s="38">
        <f>SUM(J35:J46)</f>
        <v>0</v>
      </c>
      <c r="K47" s="38">
        <f>SUM(K35:K46)</f>
        <v>0</v>
      </c>
      <c r="L47" s="39">
        <f>SUM(L35:L46)</f>
        <v>0</v>
      </c>
      <c r="M47" s="42"/>
      <c r="N47" s="40">
        <f>SUM(N35:N46)</f>
        <v>0</v>
      </c>
      <c r="O47" s="40">
        <f>SUM(O35:O46)</f>
        <v>0</v>
      </c>
      <c r="P47" s="24"/>
      <c r="Q47" s="9"/>
      <c r="R47" s="9"/>
      <c r="S47" s="52"/>
      <c r="T47" s="90"/>
      <c r="U47" s="96">
        <f>SUM(U35:U46)</f>
        <v>0</v>
      </c>
      <c r="V47" s="96">
        <f>SUM(V35:V46)</f>
        <v>0</v>
      </c>
      <c r="W47" s="97">
        <f>SUM(W35:W46)</f>
        <v>0</v>
      </c>
    </row>
    <row r="48" spans="1:23" ht="13.5" thickBot="1">
      <c r="A48" s="276"/>
      <c r="B48" s="277"/>
      <c r="C48" s="73"/>
      <c r="D48" s="9"/>
      <c r="E48" s="9"/>
      <c r="F48" s="9"/>
      <c r="G48" s="9"/>
      <c r="H48" s="9"/>
      <c r="I48" s="9"/>
      <c r="J48" s="9"/>
      <c r="K48" s="9"/>
      <c r="L48" s="9"/>
      <c r="M48" s="9"/>
      <c r="N48" s="9"/>
      <c r="O48" s="9"/>
      <c r="P48" s="24"/>
      <c r="Q48" s="9"/>
      <c r="R48" s="9"/>
      <c r="S48" s="52"/>
      <c r="T48" s="90"/>
      <c r="U48" s="90"/>
      <c r="V48" s="90"/>
      <c r="W48" s="100"/>
    </row>
    <row r="49" spans="1:23" ht="54.75" customHeight="1">
      <c r="A49" s="276"/>
      <c r="B49" s="277"/>
      <c r="C49" s="73"/>
      <c r="D49" s="9"/>
      <c r="E49" s="9"/>
      <c r="F49" s="9"/>
      <c r="G49" s="9"/>
      <c r="H49" s="9"/>
      <c r="I49" s="9"/>
      <c r="J49" s="9"/>
      <c r="K49" s="270" t="s">
        <v>112</v>
      </c>
      <c r="L49" s="271"/>
      <c r="M49" s="11" t="s">
        <v>18</v>
      </c>
      <c r="N49" s="12" t="s">
        <v>8</v>
      </c>
      <c r="O49" s="13" t="s">
        <v>9</v>
      </c>
      <c r="P49" s="24"/>
      <c r="Q49" s="9"/>
      <c r="R49" s="9"/>
      <c r="S49" s="52"/>
      <c r="T49" s="90"/>
      <c r="U49" s="90"/>
      <c r="V49" s="90"/>
      <c r="W49" s="100"/>
    </row>
    <row r="50" spans="1:23" s="31" customFormat="1" ht="15" customHeight="1">
      <c r="A50" s="276"/>
      <c r="B50" s="277"/>
      <c r="C50" s="79"/>
      <c r="D50" s="52"/>
      <c r="E50" s="52"/>
      <c r="F50" s="52"/>
      <c r="G50" s="52"/>
      <c r="H50" s="52"/>
      <c r="I50" s="52"/>
      <c r="J50" s="52"/>
      <c r="K50" s="59" t="s">
        <v>16</v>
      </c>
      <c r="L50" s="55"/>
      <c r="M50" s="56">
        <v>0.001</v>
      </c>
      <c r="N50" s="57">
        <f>ROUND(N47*(1+M50),2)</f>
        <v>0</v>
      </c>
      <c r="O50" s="60">
        <f>ROUND(O47*(1+M50),2)</f>
        <v>0</v>
      </c>
      <c r="P50" s="80"/>
      <c r="Q50" s="52"/>
      <c r="R50" s="52"/>
      <c r="S50" s="52"/>
      <c r="T50" s="90"/>
      <c r="U50" s="90"/>
      <c r="V50" s="90"/>
      <c r="W50" s="100"/>
    </row>
    <row r="51" spans="1:23" ht="15" customHeight="1">
      <c r="A51" s="276"/>
      <c r="B51" s="277"/>
      <c r="C51" s="73"/>
      <c r="D51" s="9"/>
      <c r="E51" s="9"/>
      <c r="F51" s="9"/>
      <c r="G51" s="9"/>
      <c r="H51" s="9"/>
      <c r="I51" s="9"/>
      <c r="J51" s="9"/>
      <c r="K51" s="221" t="s">
        <v>17</v>
      </c>
      <c r="L51" s="6"/>
      <c r="M51" s="58">
        <v>0</v>
      </c>
      <c r="N51" s="42">
        <f>ROUND(N50*(1+M51),2)</f>
        <v>0</v>
      </c>
      <c r="O51" s="167">
        <f>ROUND(O50*(1+M51),2)</f>
        <v>0</v>
      </c>
      <c r="P51" s="24"/>
      <c r="Q51" s="9"/>
      <c r="R51" s="9"/>
      <c r="S51" s="52"/>
      <c r="T51" s="90"/>
      <c r="U51" s="90"/>
      <c r="V51" s="90"/>
      <c r="W51" s="100"/>
    </row>
    <row r="52" spans="1:23" ht="15" customHeight="1" thickBot="1">
      <c r="A52" s="276"/>
      <c r="B52" s="277"/>
      <c r="C52" s="73"/>
      <c r="D52" s="9"/>
      <c r="E52" s="9"/>
      <c r="F52" s="9"/>
      <c r="G52" s="9"/>
      <c r="H52" s="9"/>
      <c r="I52" s="9"/>
      <c r="J52" s="9"/>
      <c r="K52" s="61" t="s">
        <v>85</v>
      </c>
      <c r="L52" s="62"/>
      <c r="M52" s="63">
        <v>0.004</v>
      </c>
      <c r="N52" s="64">
        <f>ROUND(N51*(1+M52),2)</f>
        <v>0</v>
      </c>
      <c r="O52" s="65">
        <f>ROUND(O51*(1+M52),2)</f>
        <v>0</v>
      </c>
      <c r="P52" s="24"/>
      <c r="Q52" s="9"/>
      <c r="R52" s="9"/>
      <c r="S52" s="52"/>
      <c r="T52" s="90"/>
      <c r="U52" s="90"/>
      <c r="V52" s="90"/>
      <c r="W52" s="100"/>
    </row>
    <row r="53" spans="1:23" ht="15.75" customHeight="1">
      <c r="A53" s="276"/>
      <c r="B53" s="277"/>
      <c r="C53" s="73"/>
      <c r="D53" s="9"/>
      <c r="E53" s="9"/>
      <c r="F53" s="9"/>
      <c r="G53" s="9"/>
      <c r="H53" s="9"/>
      <c r="I53" s="9"/>
      <c r="J53" s="9"/>
      <c r="K53" s="9"/>
      <c r="L53" s="9"/>
      <c r="M53" s="9"/>
      <c r="N53" s="9"/>
      <c r="O53" s="9"/>
      <c r="P53" s="24"/>
      <c r="Q53" s="9"/>
      <c r="R53" s="9"/>
      <c r="S53" s="52"/>
      <c r="T53" s="90"/>
      <c r="U53" s="90"/>
      <c r="V53" s="90"/>
      <c r="W53" s="100"/>
    </row>
    <row r="54" spans="1:23" ht="13.5" thickBot="1">
      <c r="A54" s="276"/>
      <c r="B54" s="277"/>
      <c r="C54" s="81"/>
      <c r="D54" s="54"/>
      <c r="E54" s="54"/>
      <c r="F54" s="54"/>
      <c r="G54" s="54"/>
      <c r="H54" s="54"/>
      <c r="I54" s="54"/>
      <c r="J54" s="54"/>
      <c r="K54" s="54"/>
      <c r="L54" s="54"/>
      <c r="M54" s="54"/>
      <c r="N54" s="54"/>
      <c r="O54" s="54"/>
      <c r="P54" s="82"/>
      <c r="Q54" s="54"/>
      <c r="R54" s="54"/>
      <c r="S54" s="116"/>
      <c r="T54" s="103"/>
      <c r="U54" s="103"/>
      <c r="V54" s="103"/>
      <c r="W54" s="104"/>
    </row>
    <row r="55" spans="1:23" ht="14.25">
      <c r="A55" s="276"/>
      <c r="B55" s="277"/>
      <c r="C55" s="70">
        <v>2015</v>
      </c>
      <c r="D55" s="71"/>
      <c r="E55" s="71"/>
      <c r="F55" s="71"/>
      <c r="G55" s="71"/>
      <c r="H55" s="71"/>
      <c r="I55" s="71"/>
      <c r="J55" s="71"/>
      <c r="K55" s="71"/>
      <c r="L55" s="71"/>
      <c r="M55" s="71"/>
      <c r="N55" s="71"/>
      <c r="O55" s="71"/>
      <c r="P55" s="72"/>
      <c r="Q55" s="71"/>
      <c r="R55" s="71"/>
      <c r="S55" s="115"/>
      <c r="T55" s="98"/>
      <c r="U55" s="98"/>
      <c r="V55" s="98"/>
      <c r="W55" s="99"/>
    </row>
    <row r="56" spans="1:23" ht="13.5" thickBot="1">
      <c r="A56" s="276"/>
      <c r="B56" s="277"/>
      <c r="C56" s="73"/>
      <c r="D56" s="9"/>
      <c r="E56" s="9"/>
      <c r="F56" s="9"/>
      <c r="G56" s="9"/>
      <c r="H56" s="9"/>
      <c r="I56" s="9"/>
      <c r="J56" s="9"/>
      <c r="K56" s="9"/>
      <c r="L56" s="9"/>
      <c r="M56" s="9"/>
      <c r="N56" s="9"/>
      <c r="O56" s="9"/>
      <c r="P56" s="24"/>
      <c r="Q56" s="9"/>
      <c r="R56" s="9"/>
      <c r="S56" s="52"/>
      <c r="T56" s="90"/>
      <c r="U56" s="90"/>
      <c r="V56" s="90"/>
      <c r="W56" s="100"/>
    </row>
    <row r="57" spans="1:23" ht="15">
      <c r="A57" s="276"/>
      <c r="B57" s="277"/>
      <c r="C57" s="74"/>
      <c r="D57" s="260" t="s">
        <v>1</v>
      </c>
      <c r="E57" s="261"/>
      <c r="F57" s="262"/>
      <c r="G57" s="5"/>
      <c r="H57" s="6"/>
      <c r="I57" s="6"/>
      <c r="J57" s="265" t="s">
        <v>2</v>
      </c>
      <c r="K57" s="266"/>
      <c r="L57" s="266"/>
      <c r="M57" s="7"/>
      <c r="N57" s="263" t="s">
        <v>3</v>
      </c>
      <c r="O57" s="263"/>
      <c r="P57" s="24"/>
      <c r="Q57" s="9"/>
      <c r="R57" s="9"/>
      <c r="S57" s="52"/>
      <c r="T57" s="90"/>
      <c r="U57" s="90"/>
      <c r="V57" s="90"/>
      <c r="W57" s="100"/>
    </row>
    <row r="58" spans="1:23" ht="64.5" thickBot="1">
      <c r="A58" s="276"/>
      <c r="B58" s="277"/>
      <c r="C58" s="75" t="s">
        <v>4</v>
      </c>
      <c r="D58" s="187" t="s">
        <v>69</v>
      </c>
      <c r="E58" s="188" t="s">
        <v>70</v>
      </c>
      <c r="F58" s="180" t="s">
        <v>31</v>
      </c>
      <c r="G58" s="14" t="s">
        <v>71</v>
      </c>
      <c r="H58" s="15" t="s">
        <v>72</v>
      </c>
      <c r="I58" s="15"/>
      <c r="J58" s="16" t="s">
        <v>46</v>
      </c>
      <c r="K58" s="16" t="s">
        <v>47</v>
      </c>
      <c r="L58" s="17" t="s">
        <v>7</v>
      </c>
      <c r="M58" s="15"/>
      <c r="N58" s="18" t="s">
        <v>8</v>
      </c>
      <c r="O58" s="18" t="s">
        <v>9</v>
      </c>
      <c r="P58" s="24"/>
      <c r="Q58" s="9"/>
      <c r="R58" s="9"/>
      <c r="S58" s="52"/>
      <c r="T58" s="90"/>
      <c r="U58" s="101" t="s">
        <v>10</v>
      </c>
      <c r="V58" s="101" t="s">
        <v>11</v>
      </c>
      <c r="W58" s="100"/>
    </row>
    <row r="59" spans="1:23" ht="15">
      <c r="A59" s="276"/>
      <c r="B59" s="277"/>
      <c r="C59" s="76">
        <v>1</v>
      </c>
      <c r="D59" s="184">
        <v>0</v>
      </c>
      <c r="E59" s="185">
        <v>0</v>
      </c>
      <c r="F59" s="186">
        <v>1</v>
      </c>
      <c r="G59" s="41">
        <f aca="true" t="shared" si="22" ref="G59:G70">D59+E59</f>
        <v>0</v>
      </c>
      <c r="H59" s="42">
        <f aca="true" t="shared" si="23" ref="H59:H70">ROUND((G59/F59),2)</f>
        <v>0</v>
      </c>
      <c r="I59" s="42"/>
      <c r="J59" s="38">
        <f aca="true" t="shared" si="24" ref="J59:J70">ROUND((H59*3%)*F59,2)</f>
        <v>0</v>
      </c>
      <c r="K59" s="38">
        <f aca="true" t="shared" si="25" ref="K59:K70">ROUND((IF(H59-$R$61&lt;0,0,(H59-$R$61))*3.5%)*F59,2)</f>
        <v>0</v>
      </c>
      <c r="L59" s="39">
        <f aca="true" t="shared" si="26" ref="L59:L70">J59+K59</f>
        <v>0</v>
      </c>
      <c r="M59" s="42"/>
      <c r="N59" s="47">
        <f>((MIN(H59,$R$62)*0.58%)+IF(H59&gt;$R$62,(H59-$R$62)*1.25%,0))*F59</f>
        <v>0</v>
      </c>
      <c r="O59" s="47">
        <f aca="true" t="shared" si="27" ref="O59:O70">(H59*3.75%)*F59</f>
        <v>0</v>
      </c>
      <c r="P59" s="24" t="str">
        <f>IF(W59&lt;&gt;0,"Error - review!",".")</f>
        <v>.</v>
      </c>
      <c r="Q59" s="268" t="s">
        <v>22</v>
      </c>
      <c r="R59" s="269"/>
      <c r="S59" s="52"/>
      <c r="T59" s="90"/>
      <c r="U59" s="94">
        <f aca="true" t="shared" si="28" ref="U59:U70">((MIN(H59,$R$62)*0.58%))*F59</f>
        <v>0</v>
      </c>
      <c r="V59" s="94">
        <f aca="true" t="shared" si="29" ref="V59:V70">(IF(H59&gt;$R$62,(H59-$R$62)*1.25%,0))*F59</f>
        <v>0</v>
      </c>
      <c r="W59" s="102">
        <f aca="true" t="shared" si="30" ref="W59:W70">(U59+V59)-N59</f>
        <v>0</v>
      </c>
    </row>
    <row r="60" spans="1:23" ht="15">
      <c r="A60" s="276"/>
      <c r="B60" s="277"/>
      <c r="C60" s="76">
        <v>2</v>
      </c>
      <c r="D60" s="184">
        <v>0</v>
      </c>
      <c r="E60" s="185">
        <v>0</v>
      </c>
      <c r="F60" s="186">
        <v>1</v>
      </c>
      <c r="G60" s="41">
        <f t="shared" si="22"/>
        <v>0</v>
      </c>
      <c r="H60" s="42">
        <f t="shared" si="23"/>
        <v>0</v>
      </c>
      <c r="I60" s="42"/>
      <c r="J60" s="38">
        <f t="shared" si="24"/>
        <v>0</v>
      </c>
      <c r="K60" s="38">
        <f t="shared" si="25"/>
        <v>0</v>
      </c>
      <c r="L60" s="39">
        <f t="shared" si="26"/>
        <v>0</v>
      </c>
      <c r="M60" s="42"/>
      <c r="N60" s="47">
        <f aca="true" t="shared" si="31" ref="N60:N70">((MIN(H60,$R$62)*0.58%)+IF(H60&gt;$R$62,(H60-$R$62)*1.25%,0))*F60</f>
        <v>0</v>
      </c>
      <c r="O60" s="47">
        <f t="shared" si="27"/>
        <v>0</v>
      </c>
      <c r="P60" s="24" t="str">
        <f aca="true" t="shared" si="32" ref="P60:P70">IF(W60&lt;&gt;0,"Error - review!",".")</f>
        <v>.</v>
      </c>
      <c r="Q60" s="121" t="s">
        <v>13</v>
      </c>
      <c r="R60" s="164">
        <v>230.3</v>
      </c>
      <c r="S60" s="46"/>
      <c r="T60" s="90"/>
      <c r="U60" s="94">
        <f t="shared" si="28"/>
        <v>0</v>
      </c>
      <c r="V60" s="94">
        <f t="shared" si="29"/>
        <v>0</v>
      </c>
      <c r="W60" s="102">
        <f t="shared" si="30"/>
        <v>0</v>
      </c>
    </row>
    <row r="61" spans="1:23" ht="15">
      <c r="A61" s="276"/>
      <c r="B61" s="277"/>
      <c r="C61" s="76">
        <v>3</v>
      </c>
      <c r="D61" s="184">
        <v>0</v>
      </c>
      <c r="E61" s="185">
        <v>0</v>
      </c>
      <c r="F61" s="186">
        <v>1</v>
      </c>
      <c r="G61" s="41">
        <f t="shared" si="22"/>
        <v>0</v>
      </c>
      <c r="H61" s="42">
        <f t="shared" si="23"/>
        <v>0</v>
      </c>
      <c r="I61" s="42"/>
      <c r="J61" s="38">
        <f t="shared" si="24"/>
        <v>0</v>
      </c>
      <c r="K61" s="38">
        <f t="shared" si="25"/>
        <v>0</v>
      </c>
      <c r="L61" s="39">
        <f t="shared" si="26"/>
        <v>0</v>
      </c>
      <c r="M61" s="42"/>
      <c r="N61" s="47">
        <f t="shared" si="31"/>
        <v>0</v>
      </c>
      <c r="O61" s="47">
        <f t="shared" si="27"/>
        <v>0</v>
      </c>
      <c r="P61" s="24" t="str">
        <f t="shared" si="32"/>
        <v>.</v>
      </c>
      <c r="Q61" s="121" t="s">
        <v>64</v>
      </c>
      <c r="R61" s="164">
        <f>ROUND(($R$60*52.18*2)/12,2)</f>
        <v>2002.84</v>
      </c>
      <c r="S61" s="46"/>
      <c r="T61" s="90"/>
      <c r="U61" s="94">
        <f t="shared" si="28"/>
        <v>0</v>
      </c>
      <c r="V61" s="94">
        <f t="shared" si="29"/>
        <v>0</v>
      </c>
      <c r="W61" s="102">
        <f t="shared" si="30"/>
        <v>0</v>
      </c>
    </row>
    <row r="62" spans="1:23" ht="13.5" thickBot="1">
      <c r="A62" s="276"/>
      <c r="B62" s="277"/>
      <c r="C62" s="76">
        <v>4</v>
      </c>
      <c r="D62" s="184">
        <v>0</v>
      </c>
      <c r="E62" s="185">
        <v>0</v>
      </c>
      <c r="F62" s="186">
        <v>1</v>
      </c>
      <c r="G62" s="41">
        <f t="shared" si="22"/>
        <v>0</v>
      </c>
      <c r="H62" s="42">
        <f t="shared" si="23"/>
        <v>0</v>
      </c>
      <c r="I62" s="42"/>
      <c r="J62" s="38">
        <f t="shared" si="24"/>
        <v>0</v>
      </c>
      <c r="K62" s="38">
        <f t="shared" si="25"/>
        <v>0</v>
      </c>
      <c r="L62" s="39">
        <f t="shared" si="26"/>
        <v>0</v>
      </c>
      <c r="M62" s="42"/>
      <c r="N62" s="47">
        <f t="shared" si="31"/>
        <v>0</v>
      </c>
      <c r="O62" s="47">
        <f t="shared" si="27"/>
        <v>0</v>
      </c>
      <c r="P62" s="24" t="str">
        <f t="shared" si="32"/>
        <v>.</v>
      </c>
      <c r="Q62" s="122" t="s">
        <v>14</v>
      </c>
      <c r="R62" s="165">
        <f>ROUND(($R$60*52.18*3.74)/12,2)</f>
        <v>3745.32</v>
      </c>
      <c r="S62" s="46"/>
      <c r="T62" s="90"/>
      <c r="U62" s="94">
        <f t="shared" si="28"/>
        <v>0</v>
      </c>
      <c r="V62" s="94">
        <f t="shared" si="29"/>
        <v>0</v>
      </c>
      <c r="W62" s="102">
        <f t="shared" si="30"/>
        <v>0</v>
      </c>
    </row>
    <row r="63" spans="1:23" ht="15">
      <c r="A63" s="276"/>
      <c r="B63" s="277"/>
      <c r="C63" s="76">
        <v>5</v>
      </c>
      <c r="D63" s="184">
        <v>0</v>
      </c>
      <c r="E63" s="185">
        <v>0</v>
      </c>
      <c r="F63" s="186">
        <v>1</v>
      </c>
      <c r="G63" s="41">
        <f t="shared" si="22"/>
        <v>0</v>
      </c>
      <c r="H63" s="42">
        <f t="shared" si="23"/>
        <v>0</v>
      </c>
      <c r="I63" s="42"/>
      <c r="J63" s="38">
        <f t="shared" si="24"/>
        <v>0</v>
      </c>
      <c r="K63" s="38">
        <f t="shared" si="25"/>
        <v>0</v>
      </c>
      <c r="L63" s="39">
        <f t="shared" si="26"/>
        <v>0</v>
      </c>
      <c r="M63" s="42"/>
      <c r="N63" s="47">
        <f t="shared" si="31"/>
        <v>0</v>
      </c>
      <c r="O63" s="47">
        <f t="shared" si="27"/>
        <v>0</v>
      </c>
      <c r="P63" s="24" t="str">
        <f t="shared" si="32"/>
        <v>.</v>
      </c>
      <c r="Q63" s="9"/>
      <c r="R63" s="9"/>
      <c r="S63" s="52"/>
      <c r="T63" s="90"/>
      <c r="U63" s="94">
        <f t="shared" si="28"/>
        <v>0</v>
      </c>
      <c r="V63" s="94">
        <f t="shared" si="29"/>
        <v>0</v>
      </c>
      <c r="W63" s="102">
        <f t="shared" si="30"/>
        <v>0</v>
      </c>
    </row>
    <row r="64" spans="1:23" ht="15">
      <c r="A64" s="276"/>
      <c r="B64" s="277"/>
      <c r="C64" s="76">
        <v>6</v>
      </c>
      <c r="D64" s="184">
        <v>0</v>
      </c>
      <c r="E64" s="185">
        <v>0</v>
      </c>
      <c r="F64" s="186">
        <v>1</v>
      </c>
      <c r="G64" s="41">
        <f t="shared" si="22"/>
        <v>0</v>
      </c>
      <c r="H64" s="42">
        <f t="shared" si="23"/>
        <v>0</v>
      </c>
      <c r="I64" s="42"/>
      <c r="J64" s="38">
        <f t="shared" si="24"/>
        <v>0</v>
      </c>
      <c r="K64" s="38">
        <f t="shared" si="25"/>
        <v>0</v>
      </c>
      <c r="L64" s="39">
        <f t="shared" si="26"/>
        <v>0</v>
      </c>
      <c r="M64" s="42"/>
      <c r="N64" s="47">
        <f t="shared" si="31"/>
        <v>0</v>
      </c>
      <c r="O64" s="47">
        <f t="shared" si="27"/>
        <v>0</v>
      </c>
      <c r="P64" s="24" t="str">
        <f t="shared" si="32"/>
        <v>.</v>
      </c>
      <c r="Q64" s="9"/>
      <c r="R64" s="9"/>
      <c r="S64" s="52"/>
      <c r="T64" s="90"/>
      <c r="U64" s="94">
        <f t="shared" si="28"/>
        <v>0</v>
      </c>
      <c r="V64" s="94">
        <f t="shared" si="29"/>
        <v>0</v>
      </c>
      <c r="W64" s="102">
        <f t="shared" si="30"/>
        <v>0</v>
      </c>
    </row>
    <row r="65" spans="1:23" ht="15">
      <c r="A65" s="276"/>
      <c r="B65" s="277"/>
      <c r="C65" s="76">
        <v>7</v>
      </c>
      <c r="D65" s="184">
        <v>0</v>
      </c>
      <c r="E65" s="185">
        <v>0</v>
      </c>
      <c r="F65" s="186">
        <v>1</v>
      </c>
      <c r="G65" s="41">
        <f t="shared" si="22"/>
        <v>0</v>
      </c>
      <c r="H65" s="42">
        <f t="shared" si="23"/>
        <v>0</v>
      </c>
      <c r="I65" s="42"/>
      <c r="J65" s="38">
        <f t="shared" si="24"/>
        <v>0</v>
      </c>
      <c r="K65" s="38">
        <f t="shared" si="25"/>
        <v>0</v>
      </c>
      <c r="L65" s="39">
        <f t="shared" si="26"/>
        <v>0</v>
      </c>
      <c r="M65" s="42"/>
      <c r="N65" s="47">
        <f t="shared" si="31"/>
        <v>0</v>
      </c>
      <c r="O65" s="47">
        <f t="shared" si="27"/>
        <v>0</v>
      </c>
      <c r="P65" s="24" t="str">
        <f t="shared" si="32"/>
        <v>.</v>
      </c>
      <c r="Q65" s="9"/>
      <c r="R65" s="9"/>
      <c r="S65" s="52"/>
      <c r="T65" s="90"/>
      <c r="U65" s="94">
        <f t="shared" si="28"/>
        <v>0</v>
      </c>
      <c r="V65" s="94">
        <f t="shared" si="29"/>
        <v>0</v>
      </c>
      <c r="W65" s="102">
        <f t="shared" si="30"/>
        <v>0</v>
      </c>
    </row>
    <row r="66" spans="1:23" ht="15">
      <c r="A66" s="276"/>
      <c r="B66" s="277"/>
      <c r="C66" s="76">
        <v>8</v>
      </c>
      <c r="D66" s="184">
        <v>0</v>
      </c>
      <c r="E66" s="185">
        <v>0</v>
      </c>
      <c r="F66" s="186">
        <v>1</v>
      </c>
      <c r="G66" s="41">
        <f t="shared" si="22"/>
        <v>0</v>
      </c>
      <c r="H66" s="42">
        <f t="shared" si="23"/>
        <v>0</v>
      </c>
      <c r="I66" s="42"/>
      <c r="J66" s="38">
        <f t="shared" si="24"/>
        <v>0</v>
      </c>
      <c r="K66" s="38">
        <f t="shared" si="25"/>
        <v>0</v>
      </c>
      <c r="L66" s="39">
        <f t="shared" si="26"/>
        <v>0</v>
      </c>
      <c r="M66" s="42"/>
      <c r="N66" s="47">
        <f t="shared" si="31"/>
        <v>0</v>
      </c>
      <c r="O66" s="47">
        <f t="shared" si="27"/>
        <v>0</v>
      </c>
      <c r="P66" s="24" t="str">
        <f t="shared" si="32"/>
        <v>.</v>
      </c>
      <c r="Q66" s="9"/>
      <c r="R66" s="9"/>
      <c r="S66" s="52"/>
      <c r="T66" s="90"/>
      <c r="U66" s="94">
        <f t="shared" si="28"/>
        <v>0</v>
      </c>
      <c r="V66" s="94">
        <f t="shared" si="29"/>
        <v>0</v>
      </c>
      <c r="W66" s="102">
        <f t="shared" si="30"/>
        <v>0</v>
      </c>
    </row>
    <row r="67" spans="1:23" ht="15">
      <c r="A67" s="276"/>
      <c r="B67" s="277"/>
      <c r="C67" s="76">
        <v>9</v>
      </c>
      <c r="D67" s="184">
        <v>0</v>
      </c>
      <c r="E67" s="185">
        <v>0</v>
      </c>
      <c r="F67" s="186">
        <v>1</v>
      </c>
      <c r="G67" s="41">
        <f t="shared" si="22"/>
        <v>0</v>
      </c>
      <c r="H67" s="42">
        <f t="shared" si="23"/>
        <v>0</v>
      </c>
      <c r="I67" s="42"/>
      <c r="J67" s="38">
        <f t="shared" si="24"/>
        <v>0</v>
      </c>
      <c r="K67" s="38">
        <f t="shared" si="25"/>
        <v>0</v>
      </c>
      <c r="L67" s="39">
        <f t="shared" si="26"/>
        <v>0</v>
      </c>
      <c r="M67" s="42"/>
      <c r="N67" s="47">
        <f t="shared" si="31"/>
        <v>0</v>
      </c>
      <c r="O67" s="47">
        <f t="shared" si="27"/>
        <v>0</v>
      </c>
      <c r="P67" s="24" t="str">
        <f t="shared" si="32"/>
        <v>.</v>
      </c>
      <c r="Q67" s="9"/>
      <c r="R67" s="9"/>
      <c r="S67" s="52"/>
      <c r="T67" s="90"/>
      <c r="U67" s="94">
        <f t="shared" si="28"/>
        <v>0</v>
      </c>
      <c r="V67" s="94">
        <f t="shared" si="29"/>
        <v>0</v>
      </c>
      <c r="W67" s="102">
        <f t="shared" si="30"/>
        <v>0</v>
      </c>
    </row>
    <row r="68" spans="1:23" ht="15">
      <c r="A68" s="276"/>
      <c r="B68" s="277"/>
      <c r="C68" s="76">
        <v>10</v>
      </c>
      <c r="D68" s="184">
        <v>0</v>
      </c>
      <c r="E68" s="185">
        <v>0</v>
      </c>
      <c r="F68" s="186">
        <v>1</v>
      </c>
      <c r="G68" s="41">
        <f t="shared" si="22"/>
        <v>0</v>
      </c>
      <c r="H68" s="42">
        <f t="shared" si="23"/>
        <v>0</v>
      </c>
      <c r="I68" s="42"/>
      <c r="J68" s="38">
        <f t="shared" si="24"/>
        <v>0</v>
      </c>
      <c r="K68" s="38">
        <f t="shared" si="25"/>
        <v>0</v>
      </c>
      <c r="L68" s="39">
        <f t="shared" si="26"/>
        <v>0</v>
      </c>
      <c r="M68" s="42"/>
      <c r="N68" s="47">
        <f t="shared" si="31"/>
        <v>0</v>
      </c>
      <c r="O68" s="47">
        <f t="shared" si="27"/>
        <v>0</v>
      </c>
      <c r="P68" s="24" t="str">
        <f t="shared" si="32"/>
        <v>.</v>
      </c>
      <c r="Q68" s="9"/>
      <c r="R68" s="9"/>
      <c r="S68" s="52"/>
      <c r="T68" s="90"/>
      <c r="U68" s="94">
        <f t="shared" si="28"/>
        <v>0</v>
      </c>
      <c r="V68" s="94">
        <f t="shared" si="29"/>
        <v>0</v>
      </c>
      <c r="W68" s="102">
        <f t="shared" si="30"/>
        <v>0</v>
      </c>
    </row>
    <row r="69" spans="1:23" ht="15">
      <c r="A69" s="276"/>
      <c r="B69" s="277"/>
      <c r="C69" s="76">
        <v>11</v>
      </c>
      <c r="D69" s="184">
        <v>0</v>
      </c>
      <c r="E69" s="185">
        <v>0</v>
      </c>
      <c r="F69" s="186">
        <v>1</v>
      </c>
      <c r="G69" s="41">
        <f t="shared" si="22"/>
        <v>0</v>
      </c>
      <c r="H69" s="42">
        <f t="shared" si="23"/>
        <v>0</v>
      </c>
      <c r="I69" s="42"/>
      <c r="J69" s="38">
        <f t="shared" si="24"/>
        <v>0</v>
      </c>
      <c r="K69" s="38">
        <f t="shared" si="25"/>
        <v>0</v>
      </c>
      <c r="L69" s="39">
        <f t="shared" si="26"/>
        <v>0</v>
      </c>
      <c r="M69" s="42"/>
      <c r="N69" s="47">
        <f t="shared" si="31"/>
        <v>0</v>
      </c>
      <c r="O69" s="47">
        <f t="shared" si="27"/>
        <v>0</v>
      </c>
      <c r="P69" s="24" t="str">
        <f t="shared" si="32"/>
        <v>.</v>
      </c>
      <c r="Q69" s="9"/>
      <c r="R69" s="9"/>
      <c r="S69" s="52"/>
      <c r="T69" s="90"/>
      <c r="U69" s="94">
        <f t="shared" si="28"/>
        <v>0</v>
      </c>
      <c r="V69" s="94">
        <f t="shared" si="29"/>
        <v>0</v>
      </c>
      <c r="W69" s="102">
        <f t="shared" si="30"/>
        <v>0</v>
      </c>
    </row>
    <row r="70" spans="1:23" ht="15">
      <c r="A70" s="276"/>
      <c r="B70" s="277"/>
      <c r="C70" s="77">
        <v>12</v>
      </c>
      <c r="D70" s="184">
        <v>0</v>
      </c>
      <c r="E70" s="185">
        <v>0</v>
      </c>
      <c r="F70" s="186">
        <v>1</v>
      </c>
      <c r="G70" s="41">
        <f t="shared" si="22"/>
        <v>0</v>
      </c>
      <c r="H70" s="42">
        <f t="shared" si="23"/>
        <v>0</v>
      </c>
      <c r="I70" s="42"/>
      <c r="J70" s="38">
        <f t="shared" si="24"/>
        <v>0</v>
      </c>
      <c r="K70" s="38">
        <f t="shared" si="25"/>
        <v>0</v>
      </c>
      <c r="L70" s="39">
        <f t="shared" si="26"/>
        <v>0</v>
      </c>
      <c r="M70" s="42"/>
      <c r="N70" s="47">
        <f t="shared" si="31"/>
        <v>0</v>
      </c>
      <c r="O70" s="47">
        <f t="shared" si="27"/>
        <v>0</v>
      </c>
      <c r="P70" s="24" t="str">
        <f t="shared" si="32"/>
        <v>.</v>
      </c>
      <c r="Q70" s="9"/>
      <c r="R70" s="9"/>
      <c r="S70" s="52"/>
      <c r="T70" s="90"/>
      <c r="U70" s="94">
        <f t="shared" si="28"/>
        <v>0</v>
      </c>
      <c r="V70" s="94">
        <f t="shared" si="29"/>
        <v>0</v>
      </c>
      <c r="W70" s="102">
        <f t="shared" si="30"/>
        <v>0</v>
      </c>
    </row>
    <row r="71" spans="1:23" ht="15">
      <c r="A71" s="276"/>
      <c r="B71" s="277"/>
      <c r="C71" s="78"/>
      <c r="D71" s="43"/>
      <c r="E71" s="43"/>
      <c r="F71" s="203" t="s">
        <v>54</v>
      </c>
      <c r="G71" s="42">
        <f>SUM(G59:G70)</f>
        <v>0</v>
      </c>
      <c r="H71" s="42">
        <f>SUM(H59:H70)</f>
        <v>0</v>
      </c>
      <c r="I71" s="42"/>
      <c r="J71" s="38">
        <f>SUM(J59:J70)</f>
        <v>0</v>
      </c>
      <c r="K71" s="38">
        <f>SUM(K59:K70)</f>
        <v>0</v>
      </c>
      <c r="L71" s="39">
        <f>SUM(L59:L70)</f>
        <v>0</v>
      </c>
      <c r="M71" s="42"/>
      <c r="N71" s="40">
        <f>SUM(N59:N70)</f>
        <v>0</v>
      </c>
      <c r="O71" s="40">
        <f>SUM(O59:O70)</f>
        <v>0</v>
      </c>
      <c r="P71" s="24"/>
      <c r="Q71" s="9"/>
      <c r="R71" s="9"/>
      <c r="S71" s="52"/>
      <c r="T71" s="90"/>
      <c r="U71" s="96">
        <f>SUM(U59:U70)</f>
        <v>0</v>
      </c>
      <c r="V71" s="96">
        <f>SUM(V59:V70)</f>
        <v>0</v>
      </c>
      <c r="W71" s="97">
        <f>SUM(W59:W70)</f>
        <v>0</v>
      </c>
    </row>
    <row r="72" spans="1:23" ht="13.5" thickBot="1">
      <c r="A72" s="276"/>
      <c r="B72" s="277"/>
      <c r="C72" s="73"/>
      <c r="D72" s="9"/>
      <c r="E72" s="9"/>
      <c r="F72" s="9"/>
      <c r="G72" s="9"/>
      <c r="H72" s="9"/>
      <c r="I72" s="9"/>
      <c r="J72" s="9"/>
      <c r="K72" s="9"/>
      <c r="L72" s="9"/>
      <c r="M72" s="9"/>
      <c r="N72" s="9"/>
      <c r="O72" s="9"/>
      <c r="P72" s="24"/>
      <c r="Q72" s="9"/>
      <c r="R72" s="9"/>
      <c r="S72" s="52"/>
      <c r="T72" s="90"/>
      <c r="U72" s="90"/>
      <c r="V72" s="90"/>
      <c r="W72" s="100"/>
    </row>
    <row r="73" spans="1:23" ht="51" customHeight="1">
      <c r="A73" s="276"/>
      <c r="B73" s="277"/>
      <c r="C73" s="73"/>
      <c r="D73" s="9"/>
      <c r="E73" s="9"/>
      <c r="F73" s="9"/>
      <c r="G73" s="9"/>
      <c r="H73" s="9"/>
      <c r="I73" s="9"/>
      <c r="J73" s="9"/>
      <c r="K73" s="270" t="s">
        <v>113</v>
      </c>
      <c r="L73" s="271"/>
      <c r="M73" s="11" t="s">
        <v>18</v>
      </c>
      <c r="N73" s="12" t="s">
        <v>8</v>
      </c>
      <c r="O73" s="13" t="s">
        <v>9</v>
      </c>
      <c r="P73" s="24"/>
      <c r="Q73" s="9"/>
      <c r="R73" s="9"/>
      <c r="S73" s="52"/>
      <c r="T73" s="90"/>
      <c r="U73" s="90"/>
      <c r="V73" s="90"/>
      <c r="W73" s="100"/>
    </row>
    <row r="74" spans="1:23" ht="15">
      <c r="A74" s="276"/>
      <c r="B74" s="277"/>
      <c r="C74" s="79"/>
      <c r="D74" s="52"/>
      <c r="E74" s="52"/>
      <c r="F74" s="52"/>
      <c r="G74" s="52"/>
      <c r="H74" s="52"/>
      <c r="I74" s="52"/>
      <c r="J74" s="9"/>
      <c r="K74" s="166" t="s">
        <v>17</v>
      </c>
      <c r="L74" s="68"/>
      <c r="M74" s="58">
        <v>0</v>
      </c>
      <c r="N74" s="42">
        <f>ROUND(N71*(1+M74),2)</f>
        <v>0</v>
      </c>
      <c r="O74" s="167">
        <f>ROUND(O71*(1+M74),2)</f>
        <v>0</v>
      </c>
      <c r="P74" s="80"/>
      <c r="Q74" s="52"/>
      <c r="R74" s="52"/>
      <c r="S74" s="52"/>
      <c r="T74" s="90"/>
      <c r="U74" s="90"/>
      <c r="V74" s="90"/>
      <c r="W74" s="100"/>
    </row>
    <row r="75" spans="1:23" ht="13.5" thickBot="1">
      <c r="A75" s="276"/>
      <c r="B75" s="277"/>
      <c r="C75" s="79"/>
      <c r="D75" s="52"/>
      <c r="E75" s="52"/>
      <c r="F75" s="52"/>
      <c r="G75" s="52"/>
      <c r="H75" s="52"/>
      <c r="I75" s="52"/>
      <c r="J75" s="9"/>
      <c r="K75" s="168" t="s">
        <v>85</v>
      </c>
      <c r="L75" s="169"/>
      <c r="M75" s="63">
        <v>0.004</v>
      </c>
      <c r="N75" s="64">
        <f>ROUND(N74*(1+M75),2)</f>
        <v>0</v>
      </c>
      <c r="O75" s="65">
        <f>ROUND(O74*(1+M75),2)</f>
        <v>0</v>
      </c>
      <c r="P75" s="80"/>
      <c r="Q75" s="52"/>
      <c r="R75" s="52"/>
      <c r="S75" s="52"/>
      <c r="T75" s="90"/>
      <c r="U75" s="90"/>
      <c r="V75" s="90"/>
      <c r="W75" s="100"/>
    </row>
    <row r="76" spans="1:23" ht="15">
      <c r="A76" s="276"/>
      <c r="B76" s="277"/>
      <c r="C76" s="79"/>
      <c r="D76" s="52"/>
      <c r="E76" s="52"/>
      <c r="F76" s="52"/>
      <c r="G76" s="52"/>
      <c r="H76" s="52"/>
      <c r="I76" s="52"/>
      <c r="J76" s="52"/>
      <c r="K76" s="52"/>
      <c r="L76" s="52"/>
      <c r="M76" s="32"/>
      <c r="N76" s="33"/>
      <c r="O76" s="33"/>
      <c r="P76" s="80"/>
      <c r="Q76" s="52"/>
      <c r="R76" s="52"/>
      <c r="S76" s="52"/>
      <c r="T76" s="90"/>
      <c r="U76" s="90"/>
      <c r="V76" s="90"/>
      <c r="W76" s="100"/>
    </row>
    <row r="77" spans="1:23" ht="13.5" thickBot="1">
      <c r="A77" s="276"/>
      <c r="B77" s="277"/>
      <c r="C77" s="73"/>
      <c r="D77" s="9"/>
      <c r="E77" s="9"/>
      <c r="F77" s="9"/>
      <c r="G77" s="9"/>
      <c r="H77" s="9"/>
      <c r="I77" s="9"/>
      <c r="J77" s="9"/>
      <c r="K77" s="9"/>
      <c r="L77" s="9"/>
      <c r="M77" s="9"/>
      <c r="N77" s="9"/>
      <c r="O77" s="9"/>
      <c r="P77" s="80"/>
      <c r="Q77" s="52"/>
      <c r="R77" s="52"/>
      <c r="S77" s="52"/>
      <c r="T77" s="90"/>
      <c r="U77" s="90"/>
      <c r="V77" s="90"/>
      <c r="W77" s="100"/>
    </row>
    <row r="78" spans="1:23" ht="14.25">
      <c r="A78" s="276"/>
      <c r="B78" s="277"/>
      <c r="C78" s="70">
        <v>2016</v>
      </c>
      <c r="D78" s="71"/>
      <c r="E78" s="71"/>
      <c r="F78" s="71"/>
      <c r="G78" s="71"/>
      <c r="H78" s="71"/>
      <c r="I78" s="71"/>
      <c r="J78" s="71"/>
      <c r="K78" s="71"/>
      <c r="L78" s="71"/>
      <c r="M78" s="71"/>
      <c r="N78" s="71"/>
      <c r="O78" s="71"/>
      <c r="P78" s="72"/>
      <c r="Q78" s="71"/>
      <c r="R78" s="71"/>
      <c r="S78" s="115"/>
      <c r="T78" s="98"/>
      <c r="U78" s="98"/>
      <c r="V78" s="98"/>
      <c r="W78" s="99"/>
    </row>
    <row r="79" spans="1:23" ht="13.5" thickBot="1">
      <c r="A79" s="276"/>
      <c r="B79" s="277"/>
      <c r="C79" s="73"/>
      <c r="D79" s="9"/>
      <c r="E79" s="9"/>
      <c r="F79" s="9"/>
      <c r="G79" s="9"/>
      <c r="H79" s="9"/>
      <c r="I79" s="9"/>
      <c r="J79" s="9"/>
      <c r="K79" s="9"/>
      <c r="L79" s="9"/>
      <c r="M79" s="9"/>
      <c r="N79" s="9"/>
      <c r="O79" s="9"/>
      <c r="P79" s="24"/>
      <c r="Q79" s="9"/>
      <c r="R79" s="9"/>
      <c r="S79" s="52"/>
      <c r="T79" s="90"/>
      <c r="U79" s="90"/>
      <c r="V79" s="90"/>
      <c r="W79" s="100"/>
    </row>
    <row r="80" spans="1:23" ht="15">
      <c r="A80" s="276"/>
      <c r="B80" s="277"/>
      <c r="C80" s="74"/>
      <c r="D80" s="260" t="s">
        <v>1</v>
      </c>
      <c r="E80" s="261"/>
      <c r="F80" s="262"/>
      <c r="G80" s="5"/>
      <c r="H80" s="6"/>
      <c r="I80" s="6"/>
      <c r="J80" s="265" t="s">
        <v>2</v>
      </c>
      <c r="K80" s="266"/>
      <c r="L80" s="266"/>
      <c r="M80" s="7"/>
      <c r="N80" s="263" t="s">
        <v>3</v>
      </c>
      <c r="O80" s="263"/>
      <c r="P80" s="24"/>
      <c r="Q80" s="9"/>
      <c r="R80" s="9"/>
      <c r="S80" s="52"/>
      <c r="T80" s="90"/>
      <c r="U80" s="90"/>
      <c r="V80" s="90"/>
      <c r="W80" s="100"/>
    </row>
    <row r="81" spans="1:23" ht="64.5" thickBot="1">
      <c r="A81" s="276"/>
      <c r="B81" s="277"/>
      <c r="C81" s="75" t="s">
        <v>4</v>
      </c>
      <c r="D81" s="187" t="s">
        <v>69</v>
      </c>
      <c r="E81" s="188" t="s">
        <v>70</v>
      </c>
      <c r="F81" s="180" t="s">
        <v>31</v>
      </c>
      <c r="G81" s="14" t="s">
        <v>71</v>
      </c>
      <c r="H81" s="15" t="s">
        <v>72</v>
      </c>
      <c r="I81" s="15"/>
      <c r="J81" s="16" t="s">
        <v>46</v>
      </c>
      <c r="K81" s="16" t="s">
        <v>47</v>
      </c>
      <c r="L81" s="17" t="s">
        <v>7</v>
      </c>
      <c r="M81" s="15"/>
      <c r="N81" s="18" t="s">
        <v>8</v>
      </c>
      <c r="O81" s="18" t="s">
        <v>9</v>
      </c>
      <c r="P81" s="24"/>
      <c r="Q81" s="9"/>
      <c r="R81" s="9"/>
      <c r="S81" s="52"/>
      <c r="T81" s="90"/>
      <c r="U81" s="101" t="s">
        <v>10</v>
      </c>
      <c r="V81" s="101" t="s">
        <v>11</v>
      </c>
      <c r="W81" s="100"/>
    </row>
    <row r="82" spans="1:23" ht="15">
      <c r="A82" s="276"/>
      <c r="B82" s="277"/>
      <c r="C82" s="76">
        <v>1</v>
      </c>
      <c r="D82" s="184">
        <v>0</v>
      </c>
      <c r="E82" s="185">
        <v>0</v>
      </c>
      <c r="F82" s="186">
        <v>1</v>
      </c>
      <c r="G82" s="41">
        <f aca="true" t="shared" si="33" ref="G82:G93">D82+E82</f>
        <v>0</v>
      </c>
      <c r="H82" s="42">
        <f aca="true" t="shared" si="34" ref="H82:H93">ROUND((G82/F82),2)</f>
        <v>0</v>
      </c>
      <c r="I82" s="42"/>
      <c r="J82" s="38">
        <f aca="true" t="shared" si="35" ref="J82:J93">ROUND((H82*3%)*F82,2)</f>
        <v>0</v>
      </c>
      <c r="K82" s="38">
        <f aca="true" t="shared" si="36" ref="K82:K93">ROUND((IF(H82-$R$84&lt;0,0,(H82-$R$84))*3.5%)*F82,2)</f>
        <v>0</v>
      </c>
      <c r="L82" s="39">
        <f aca="true" t="shared" si="37" ref="L82:L93">J82+K82</f>
        <v>0</v>
      </c>
      <c r="M82" s="42"/>
      <c r="N82" s="47">
        <f>((MIN(H82,$R$85)*0.58%)+IF(H82&gt;$R$85,(H82-$R$85)*1.25%,0))*F82</f>
        <v>0</v>
      </c>
      <c r="O82" s="47">
        <f aca="true" t="shared" si="38" ref="O82:O93">(H82*3.75%)*F82</f>
        <v>0</v>
      </c>
      <c r="P82" s="24" t="str">
        <f>IF(W82&lt;&gt;0,"Error - review!",".")</f>
        <v>.</v>
      </c>
      <c r="Q82" s="268" t="s">
        <v>23</v>
      </c>
      <c r="R82" s="269"/>
      <c r="S82" s="52"/>
      <c r="T82" s="90"/>
      <c r="U82" s="94">
        <f>((MIN(H82,$R$85)*0.58%))*F82</f>
        <v>0</v>
      </c>
      <c r="V82" s="94">
        <f aca="true" t="shared" si="39" ref="V82:V93">(IF(H82&gt;$R$85,(H82-$R$85)*1.25%,0))*F82</f>
        <v>0</v>
      </c>
      <c r="W82" s="102">
        <f aca="true" t="shared" si="40" ref="W82:W93">(U82+V82)-N82</f>
        <v>0</v>
      </c>
    </row>
    <row r="83" spans="1:23" ht="15">
      <c r="A83" s="276"/>
      <c r="B83" s="277"/>
      <c r="C83" s="76">
        <v>2</v>
      </c>
      <c r="D83" s="184">
        <v>0</v>
      </c>
      <c r="E83" s="185">
        <v>0</v>
      </c>
      <c r="F83" s="186">
        <v>1</v>
      </c>
      <c r="G83" s="41">
        <f t="shared" si="33"/>
        <v>0</v>
      </c>
      <c r="H83" s="42">
        <f t="shared" si="34"/>
        <v>0</v>
      </c>
      <c r="I83" s="42"/>
      <c r="J83" s="38">
        <f t="shared" si="35"/>
        <v>0</v>
      </c>
      <c r="K83" s="38">
        <f t="shared" si="36"/>
        <v>0</v>
      </c>
      <c r="L83" s="39">
        <f t="shared" si="37"/>
        <v>0</v>
      </c>
      <c r="M83" s="42"/>
      <c r="N83" s="47">
        <f aca="true" t="shared" si="41" ref="N83:N93">((MIN(H83,$R$85)*0.58%)+IF(H83&gt;$R$85,(H83-$R$85)*1.25%,0))*F83</f>
        <v>0</v>
      </c>
      <c r="O83" s="47">
        <f t="shared" si="38"/>
        <v>0</v>
      </c>
      <c r="P83" s="24" t="str">
        <f aca="true" t="shared" si="42" ref="P83:P93">IF(W83&lt;&gt;0,"Error - review!",".")</f>
        <v>.</v>
      </c>
      <c r="Q83" s="121" t="s">
        <v>13</v>
      </c>
      <c r="R83" s="120">
        <v>233.3</v>
      </c>
      <c r="S83" s="46"/>
      <c r="T83" s="90"/>
      <c r="U83" s="94">
        <f aca="true" t="shared" si="43" ref="U83:U93">((MIN(H83,$R$85)*0.58%))*F83</f>
        <v>0</v>
      </c>
      <c r="V83" s="94">
        <f t="shared" si="39"/>
        <v>0</v>
      </c>
      <c r="W83" s="102">
        <f t="shared" si="40"/>
        <v>0</v>
      </c>
    </row>
    <row r="84" spans="1:23" ht="15">
      <c r="A84" s="276"/>
      <c r="B84" s="277"/>
      <c r="C84" s="76">
        <v>3</v>
      </c>
      <c r="D84" s="184">
        <v>0</v>
      </c>
      <c r="E84" s="185">
        <v>0</v>
      </c>
      <c r="F84" s="186">
        <v>1</v>
      </c>
      <c r="G84" s="41">
        <f t="shared" si="33"/>
        <v>0</v>
      </c>
      <c r="H84" s="42">
        <f t="shared" si="34"/>
        <v>0</v>
      </c>
      <c r="I84" s="42"/>
      <c r="J84" s="38">
        <f t="shared" si="35"/>
        <v>0</v>
      </c>
      <c r="K84" s="38">
        <f>ROUND((IF(H84-$R$84&lt;0,0,(H84-$R$84))*3.5%)*F84,2)</f>
        <v>0</v>
      </c>
      <c r="L84" s="39">
        <f t="shared" si="37"/>
        <v>0</v>
      </c>
      <c r="M84" s="42"/>
      <c r="N84" s="47">
        <f t="shared" si="41"/>
        <v>0</v>
      </c>
      <c r="O84" s="47">
        <f t="shared" si="38"/>
        <v>0</v>
      </c>
      <c r="P84" s="24" t="str">
        <f t="shared" si="42"/>
        <v>.</v>
      </c>
      <c r="Q84" s="121" t="s">
        <v>64</v>
      </c>
      <c r="R84" s="120">
        <f>ROUND(($R$83*52.18*2)/12,2)</f>
        <v>2028.93</v>
      </c>
      <c r="S84" s="46"/>
      <c r="T84" s="90"/>
      <c r="U84" s="94">
        <f t="shared" si="43"/>
        <v>0</v>
      </c>
      <c r="V84" s="94">
        <f t="shared" si="39"/>
        <v>0</v>
      </c>
      <c r="W84" s="102">
        <f t="shared" si="40"/>
        <v>0</v>
      </c>
    </row>
    <row r="85" spans="1:23" ht="13.5" thickBot="1">
      <c r="A85" s="276"/>
      <c r="B85" s="277"/>
      <c r="C85" s="76">
        <v>4</v>
      </c>
      <c r="D85" s="184">
        <v>0</v>
      </c>
      <c r="E85" s="185">
        <v>0</v>
      </c>
      <c r="F85" s="186">
        <v>1</v>
      </c>
      <c r="G85" s="41">
        <f t="shared" si="33"/>
        <v>0</v>
      </c>
      <c r="H85" s="42">
        <f t="shared" si="34"/>
        <v>0</v>
      </c>
      <c r="I85" s="42"/>
      <c r="J85" s="38">
        <f t="shared" si="35"/>
        <v>0</v>
      </c>
      <c r="K85" s="38">
        <f t="shared" si="36"/>
        <v>0</v>
      </c>
      <c r="L85" s="39">
        <f t="shared" si="37"/>
        <v>0</v>
      </c>
      <c r="M85" s="42"/>
      <c r="N85" s="47">
        <f t="shared" si="41"/>
        <v>0</v>
      </c>
      <c r="O85" s="47">
        <f t="shared" si="38"/>
        <v>0</v>
      </c>
      <c r="P85" s="24" t="str">
        <f t="shared" si="42"/>
        <v>.</v>
      </c>
      <c r="Q85" s="122" t="s">
        <v>14</v>
      </c>
      <c r="R85" s="123">
        <f>ROUND(($R$83*52.18*3.74)/12,2)</f>
        <v>3794.1</v>
      </c>
      <c r="S85" s="46"/>
      <c r="T85" s="90"/>
      <c r="U85" s="94">
        <f t="shared" si="43"/>
        <v>0</v>
      </c>
      <c r="V85" s="94">
        <f t="shared" si="39"/>
        <v>0</v>
      </c>
      <c r="W85" s="102">
        <f t="shared" si="40"/>
        <v>0</v>
      </c>
    </row>
    <row r="86" spans="1:23" ht="15">
      <c r="A86" s="276"/>
      <c r="B86" s="277"/>
      <c r="C86" s="76">
        <v>5</v>
      </c>
      <c r="D86" s="184">
        <v>0</v>
      </c>
      <c r="E86" s="185">
        <v>0</v>
      </c>
      <c r="F86" s="186">
        <v>1</v>
      </c>
      <c r="G86" s="41">
        <f t="shared" si="33"/>
        <v>0</v>
      </c>
      <c r="H86" s="42">
        <f t="shared" si="34"/>
        <v>0</v>
      </c>
      <c r="I86" s="42"/>
      <c r="J86" s="38">
        <f t="shared" si="35"/>
        <v>0</v>
      </c>
      <c r="K86" s="38">
        <f t="shared" si="36"/>
        <v>0</v>
      </c>
      <c r="L86" s="39">
        <f t="shared" si="37"/>
        <v>0</v>
      </c>
      <c r="M86" s="42"/>
      <c r="N86" s="47">
        <f t="shared" si="41"/>
        <v>0</v>
      </c>
      <c r="O86" s="47">
        <f t="shared" si="38"/>
        <v>0</v>
      </c>
      <c r="P86" s="24" t="str">
        <f t="shared" si="42"/>
        <v>.</v>
      </c>
      <c r="Q86" s="9"/>
      <c r="R86" s="9"/>
      <c r="S86" s="52"/>
      <c r="T86" s="90"/>
      <c r="U86" s="94">
        <f t="shared" si="43"/>
        <v>0</v>
      </c>
      <c r="V86" s="94">
        <f t="shared" si="39"/>
        <v>0</v>
      </c>
      <c r="W86" s="102">
        <f t="shared" si="40"/>
        <v>0</v>
      </c>
    </row>
    <row r="87" spans="1:23" ht="15">
      <c r="A87" s="276"/>
      <c r="B87" s="277"/>
      <c r="C87" s="76">
        <v>6</v>
      </c>
      <c r="D87" s="184">
        <v>0</v>
      </c>
      <c r="E87" s="185">
        <v>0</v>
      </c>
      <c r="F87" s="186">
        <v>1</v>
      </c>
      <c r="G87" s="41">
        <f t="shared" si="33"/>
        <v>0</v>
      </c>
      <c r="H87" s="42">
        <f t="shared" si="34"/>
        <v>0</v>
      </c>
      <c r="I87" s="42"/>
      <c r="J87" s="38">
        <f t="shared" si="35"/>
        <v>0</v>
      </c>
      <c r="K87" s="38">
        <f t="shared" si="36"/>
        <v>0</v>
      </c>
      <c r="L87" s="39">
        <f t="shared" si="37"/>
        <v>0</v>
      </c>
      <c r="M87" s="42"/>
      <c r="N87" s="47">
        <f t="shared" si="41"/>
        <v>0</v>
      </c>
      <c r="O87" s="47">
        <f t="shared" si="38"/>
        <v>0</v>
      </c>
      <c r="P87" s="24" t="str">
        <f t="shared" si="42"/>
        <v>.</v>
      </c>
      <c r="Q87" s="9"/>
      <c r="R87" s="9"/>
      <c r="S87" s="52"/>
      <c r="T87" s="90"/>
      <c r="U87" s="94">
        <f t="shared" si="43"/>
        <v>0</v>
      </c>
      <c r="V87" s="94">
        <f t="shared" si="39"/>
        <v>0</v>
      </c>
      <c r="W87" s="102">
        <f t="shared" si="40"/>
        <v>0</v>
      </c>
    </row>
    <row r="88" spans="1:23" ht="15">
      <c r="A88" s="276"/>
      <c r="B88" s="277"/>
      <c r="C88" s="76">
        <v>7</v>
      </c>
      <c r="D88" s="184">
        <v>0</v>
      </c>
      <c r="E88" s="185">
        <v>0</v>
      </c>
      <c r="F88" s="186">
        <v>1</v>
      </c>
      <c r="G88" s="41">
        <f t="shared" si="33"/>
        <v>0</v>
      </c>
      <c r="H88" s="42">
        <f t="shared" si="34"/>
        <v>0</v>
      </c>
      <c r="I88" s="42"/>
      <c r="J88" s="38">
        <f t="shared" si="35"/>
        <v>0</v>
      </c>
      <c r="K88" s="38">
        <f t="shared" si="36"/>
        <v>0</v>
      </c>
      <c r="L88" s="39">
        <f t="shared" si="37"/>
        <v>0</v>
      </c>
      <c r="M88" s="42"/>
      <c r="N88" s="47">
        <f t="shared" si="41"/>
        <v>0</v>
      </c>
      <c r="O88" s="47">
        <f t="shared" si="38"/>
        <v>0</v>
      </c>
      <c r="P88" s="24" t="str">
        <f t="shared" si="42"/>
        <v>.</v>
      </c>
      <c r="Q88" s="9"/>
      <c r="R88" s="9"/>
      <c r="S88" s="52"/>
      <c r="T88" s="90"/>
      <c r="U88" s="94">
        <f t="shared" si="43"/>
        <v>0</v>
      </c>
      <c r="V88" s="94">
        <f t="shared" si="39"/>
        <v>0</v>
      </c>
      <c r="W88" s="102">
        <f t="shared" si="40"/>
        <v>0</v>
      </c>
    </row>
    <row r="89" spans="1:23" ht="15">
      <c r="A89" s="276"/>
      <c r="B89" s="277"/>
      <c r="C89" s="76">
        <v>8</v>
      </c>
      <c r="D89" s="184">
        <v>0</v>
      </c>
      <c r="E89" s="185">
        <v>0</v>
      </c>
      <c r="F89" s="186">
        <v>1</v>
      </c>
      <c r="G89" s="41">
        <f t="shared" si="33"/>
        <v>0</v>
      </c>
      <c r="H89" s="42">
        <f t="shared" si="34"/>
        <v>0</v>
      </c>
      <c r="I89" s="42"/>
      <c r="J89" s="38">
        <f t="shared" si="35"/>
        <v>0</v>
      </c>
      <c r="K89" s="38">
        <f t="shared" si="36"/>
        <v>0</v>
      </c>
      <c r="L89" s="39">
        <f t="shared" si="37"/>
        <v>0</v>
      </c>
      <c r="M89" s="42"/>
      <c r="N89" s="47">
        <f t="shared" si="41"/>
        <v>0</v>
      </c>
      <c r="O89" s="47">
        <f t="shared" si="38"/>
        <v>0</v>
      </c>
      <c r="P89" s="24" t="str">
        <f t="shared" si="42"/>
        <v>.</v>
      </c>
      <c r="Q89" s="9"/>
      <c r="R89" s="9"/>
      <c r="S89" s="52"/>
      <c r="T89" s="90"/>
      <c r="U89" s="94">
        <f t="shared" si="43"/>
        <v>0</v>
      </c>
      <c r="V89" s="94">
        <f t="shared" si="39"/>
        <v>0</v>
      </c>
      <c r="W89" s="102">
        <f t="shared" si="40"/>
        <v>0</v>
      </c>
    </row>
    <row r="90" spans="1:23" ht="15">
      <c r="A90" s="276"/>
      <c r="B90" s="277"/>
      <c r="C90" s="76">
        <v>9</v>
      </c>
      <c r="D90" s="184">
        <v>0</v>
      </c>
      <c r="E90" s="185">
        <v>0</v>
      </c>
      <c r="F90" s="186">
        <v>1</v>
      </c>
      <c r="G90" s="41">
        <f t="shared" si="33"/>
        <v>0</v>
      </c>
      <c r="H90" s="42">
        <f t="shared" si="34"/>
        <v>0</v>
      </c>
      <c r="I90" s="42"/>
      <c r="J90" s="38">
        <f t="shared" si="35"/>
        <v>0</v>
      </c>
      <c r="K90" s="38">
        <f t="shared" si="36"/>
        <v>0</v>
      </c>
      <c r="L90" s="39">
        <f t="shared" si="37"/>
        <v>0</v>
      </c>
      <c r="M90" s="42"/>
      <c r="N90" s="47">
        <f t="shared" si="41"/>
        <v>0</v>
      </c>
      <c r="O90" s="47">
        <f t="shared" si="38"/>
        <v>0</v>
      </c>
      <c r="P90" s="24" t="str">
        <f t="shared" si="42"/>
        <v>.</v>
      </c>
      <c r="Q90" s="9"/>
      <c r="R90" s="9"/>
      <c r="S90" s="52"/>
      <c r="T90" s="90"/>
      <c r="U90" s="94">
        <f t="shared" si="43"/>
        <v>0</v>
      </c>
      <c r="V90" s="94">
        <f t="shared" si="39"/>
        <v>0</v>
      </c>
      <c r="W90" s="102">
        <f t="shared" si="40"/>
        <v>0</v>
      </c>
    </row>
    <row r="91" spans="1:23" ht="15">
      <c r="A91" s="276"/>
      <c r="B91" s="277"/>
      <c r="C91" s="76">
        <v>10</v>
      </c>
      <c r="D91" s="184">
        <v>0</v>
      </c>
      <c r="E91" s="185">
        <v>0</v>
      </c>
      <c r="F91" s="186">
        <v>1</v>
      </c>
      <c r="G91" s="41">
        <f t="shared" si="33"/>
        <v>0</v>
      </c>
      <c r="H91" s="42">
        <f t="shared" si="34"/>
        <v>0</v>
      </c>
      <c r="I91" s="42"/>
      <c r="J91" s="38">
        <f t="shared" si="35"/>
        <v>0</v>
      </c>
      <c r="K91" s="38">
        <f t="shared" si="36"/>
        <v>0</v>
      </c>
      <c r="L91" s="39">
        <f t="shared" si="37"/>
        <v>0</v>
      </c>
      <c r="M91" s="42"/>
      <c r="N91" s="47">
        <f t="shared" si="41"/>
        <v>0</v>
      </c>
      <c r="O91" s="47">
        <f t="shared" si="38"/>
        <v>0</v>
      </c>
      <c r="P91" s="24" t="str">
        <f t="shared" si="42"/>
        <v>.</v>
      </c>
      <c r="Q91" s="9"/>
      <c r="R91" s="9"/>
      <c r="S91" s="52"/>
      <c r="T91" s="90"/>
      <c r="U91" s="94">
        <f t="shared" si="43"/>
        <v>0</v>
      </c>
      <c r="V91" s="94">
        <f t="shared" si="39"/>
        <v>0</v>
      </c>
      <c r="W91" s="102">
        <f t="shared" si="40"/>
        <v>0</v>
      </c>
    </row>
    <row r="92" spans="1:23" ht="15">
      <c r="A92" s="276"/>
      <c r="B92" s="277"/>
      <c r="C92" s="76">
        <v>11</v>
      </c>
      <c r="D92" s="184">
        <v>0</v>
      </c>
      <c r="E92" s="185">
        <v>0</v>
      </c>
      <c r="F92" s="186">
        <v>1</v>
      </c>
      <c r="G92" s="41">
        <f t="shared" si="33"/>
        <v>0</v>
      </c>
      <c r="H92" s="42">
        <f t="shared" si="34"/>
        <v>0</v>
      </c>
      <c r="I92" s="42"/>
      <c r="J92" s="38">
        <f t="shared" si="35"/>
        <v>0</v>
      </c>
      <c r="K92" s="38">
        <f t="shared" si="36"/>
        <v>0</v>
      </c>
      <c r="L92" s="39">
        <f t="shared" si="37"/>
        <v>0</v>
      </c>
      <c r="M92" s="42"/>
      <c r="N92" s="47">
        <f t="shared" si="41"/>
        <v>0</v>
      </c>
      <c r="O92" s="47">
        <f t="shared" si="38"/>
        <v>0</v>
      </c>
      <c r="P92" s="24" t="str">
        <f t="shared" si="42"/>
        <v>.</v>
      </c>
      <c r="Q92" s="9"/>
      <c r="R92" s="9"/>
      <c r="S92" s="52"/>
      <c r="T92" s="90"/>
      <c r="U92" s="94">
        <f t="shared" si="43"/>
        <v>0</v>
      </c>
      <c r="V92" s="94">
        <f t="shared" si="39"/>
        <v>0</v>
      </c>
      <c r="W92" s="102">
        <f t="shared" si="40"/>
        <v>0</v>
      </c>
    </row>
    <row r="93" spans="1:23" ht="15">
      <c r="A93" s="276"/>
      <c r="B93" s="277"/>
      <c r="C93" s="77">
        <v>12</v>
      </c>
      <c r="D93" s="184">
        <v>0</v>
      </c>
      <c r="E93" s="185">
        <v>0</v>
      </c>
      <c r="F93" s="186">
        <v>1</v>
      </c>
      <c r="G93" s="41">
        <f t="shared" si="33"/>
        <v>0</v>
      </c>
      <c r="H93" s="42">
        <f t="shared" si="34"/>
        <v>0</v>
      </c>
      <c r="I93" s="42"/>
      <c r="J93" s="38">
        <f t="shared" si="35"/>
        <v>0</v>
      </c>
      <c r="K93" s="38">
        <f t="shared" si="36"/>
        <v>0</v>
      </c>
      <c r="L93" s="39">
        <f t="shared" si="37"/>
        <v>0</v>
      </c>
      <c r="M93" s="42"/>
      <c r="N93" s="47">
        <f t="shared" si="41"/>
        <v>0</v>
      </c>
      <c r="O93" s="47">
        <f t="shared" si="38"/>
        <v>0</v>
      </c>
      <c r="P93" s="24" t="str">
        <f t="shared" si="42"/>
        <v>.</v>
      </c>
      <c r="Q93" s="9"/>
      <c r="R93" s="9"/>
      <c r="S93" s="52"/>
      <c r="T93" s="90"/>
      <c r="U93" s="94">
        <f t="shared" si="43"/>
        <v>0</v>
      </c>
      <c r="V93" s="94">
        <f t="shared" si="39"/>
        <v>0</v>
      </c>
      <c r="W93" s="102">
        <f t="shared" si="40"/>
        <v>0</v>
      </c>
    </row>
    <row r="94" spans="1:23" ht="15">
      <c r="A94" s="276"/>
      <c r="B94" s="277"/>
      <c r="C94" s="78"/>
      <c r="D94" s="43"/>
      <c r="E94" s="43"/>
      <c r="F94" s="203" t="s">
        <v>54</v>
      </c>
      <c r="G94" s="42">
        <f>SUM(G82:G93)</f>
        <v>0</v>
      </c>
      <c r="H94" s="42">
        <f>SUM(H82:H93)</f>
        <v>0</v>
      </c>
      <c r="I94" s="42"/>
      <c r="J94" s="38">
        <f>SUM(J82:J93)</f>
        <v>0</v>
      </c>
      <c r="K94" s="38">
        <f>SUM(K82:K93)</f>
        <v>0</v>
      </c>
      <c r="L94" s="39">
        <f>SUM(L82:L93)</f>
        <v>0</v>
      </c>
      <c r="M94" s="42"/>
      <c r="N94" s="40">
        <f>SUM(N82:N93)</f>
        <v>0</v>
      </c>
      <c r="O94" s="40">
        <f>SUM(O82:O93)</f>
        <v>0</v>
      </c>
      <c r="P94" s="24"/>
      <c r="Q94" s="9"/>
      <c r="R94" s="9"/>
      <c r="S94" s="52"/>
      <c r="T94" s="90"/>
      <c r="U94" s="96">
        <f>SUM(U82:U93)</f>
        <v>0</v>
      </c>
      <c r="V94" s="96">
        <f>SUM(V82:V93)</f>
        <v>0</v>
      </c>
      <c r="W94" s="97">
        <f>SUM(W82:W93)</f>
        <v>0</v>
      </c>
    </row>
    <row r="95" spans="1:23" ht="13.5" thickBot="1">
      <c r="A95" s="276"/>
      <c r="B95" s="277"/>
      <c r="C95" s="73"/>
      <c r="D95" s="44"/>
      <c r="E95" s="44"/>
      <c r="F95" s="44"/>
      <c r="G95" s="44"/>
      <c r="H95" s="44"/>
      <c r="I95" s="44"/>
      <c r="J95" s="46"/>
      <c r="K95" s="46"/>
      <c r="L95" s="69"/>
      <c r="M95" s="46"/>
      <c r="N95" s="69"/>
      <c r="O95" s="69"/>
      <c r="P95" s="24"/>
      <c r="Q95" s="9"/>
      <c r="R95" s="9"/>
      <c r="S95" s="52"/>
      <c r="T95" s="90"/>
      <c r="U95" s="94"/>
      <c r="V95" s="94"/>
      <c r="W95" s="102"/>
    </row>
    <row r="96" spans="1:23" ht="51" customHeight="1">
      <c r="A96" s="276"/>
      <c r="B96" s="277"/>
      <c r="C96" s="73"/>
      <c r="D96" s="44"/>
      <c r="E96" s="44"/>
      <c r="F96" s="44"/>
      <c r="G96" s="44"/>
      <c r="H96" s="44"/>
      <c r="I96" s="44"/>
      <c r="J96" s="9"/>
      <c r="K96" s="270" t="s">
        <v>114</v>
      </c>
      <c r="L96" s="271"/>
      <c r="M96" s="11" t="s">
        <v>18</v>
      </c>
      <c r="N96" s="12" t="s">
        <v>8</v>
      </c>
      <c r="O96" s="13" t="s">
        <v>9</v>
      </c>
      <c r="P96" s="24"/>
      <c r="Q96" s="9"/>
      <c r="R96" s="9"/>
      <c r="S96" s="52"/>
      <c r="T96" s="90"/>
      <c r="U96" s="94"/>
      <c r="V96" s="94"/>
      <c r="W96" s="102"/>
    </row>
    <row r="97" spans="1:23" ht="13.5" thickBot="1">
      <c r="A97" s="276"/>
      <c r="B97" s="277"/>
      <c r="C97" s="73"/>
      <c r="D97" s="44"/>
      <c r="E97" s="44"/>
      <c r="F97" s="44"/>
      <c r="G97" s="44"/>
      <c r="H97" s="44"/>
      <c r="I97" s="44"/>
      <c r="J97" s="9"/>
      <c r="K97" s="168" t="s">
        <v>85</v>
      </c>
      <c r="L97" s="169"/>
      <c r="M97" s="63">
        <v>0.004</v>
      </c>
      <c r="N97" s="64">
        <f>ROUND(N94*(1+M97),2)</f>
        <v>0</v>
      </c>
      <c r="O97" s="65">
        <f>ROUND(O94*(1+M97),2)</f>
        <v>0</v>
      </c>
      <c r="P97" s="24"/>
      <c r="Q97" s="9"/>
      <c r="R97" s="9"/>
      <c r="S97" s="52"/>
      <c r="T97" s="90"/>
      <c r="U97" s="94"/>
      <c r="V97" s="94"/>
      <c r="W97" s="102"/>
    </row>
    <row r="98" spans="1:23" ht="15">
      <c r="A98" s="276"/>
      <c r="B98" s="277"/>
      <c r="C98" s="73"/>
      <c r="D98" s="44"/>
      <c r="E98" s="44"/>
      <c r="F98" s="44"/>
      <c r="G98" s="44"/>
      <c r="H98" s="44"/>
      <c r="I98" s="44"/>
      <c r="J98" s="9"/>
      <c r="K98" s="177"/>
      <c r="L98" s="177"/>
      <c r="M98" s="178"/>
      <c r="N98" s="179"/>
      <c r="O98" s="179"/>
      <c r="P98" s="24"/>
      <c r="Q98" s="9"/>
      <c r="R98" s="9"/>
      <c r="S98" s="52"/>
      <c r="T98" s="90"/>
      <c r="U98" s="94"/>
      <c r="V98" s="94"/>
      <c r="W98" s="102"/>
    </row>
    <row r="99" spans="1:23" ht="15">
      <c r="A99" s="276"/>
      <c r="B99" s="277"/>
      <c r="C99" s="73"/>
      <c r="D99" s="44"/>
      <c r="E99" s="44"/>
      <c r="F99" s="44"/>
      <c r="G99" s="44"/>
      <c r="H99" s="44"/>
      <c r="I99" s="44"/>
      <c r="J99" s="9"/>
      <c r="K99" s="177"/>
      <c r="L99" s="177"/>
      <c r="M99" s="178"/>
      <c r="N99" s="179"/>
      <c r="O99" s="179"/>
      <c r="P99" s="24"/>
      <c r="Q99" s="9"/>
      <c r="R99" s="9"/>
      <c r="S99" s="52"/>
      <c r="T99" s="90"/>
      <c r="U99" s="94"/>
      <c r="V99" s="94"/>
      <c r="W99" s="102"/>
    </row>
    <row r="100" spans="1:23" ht="13.5" thickBot="1">
      <c r="A100" s="276"/>
      <c r="B100" s="277"/>
      <c r="C100" s="73"/>
      <c r="D100" s="44"/>
      <c r="E100" s="44"/>
      <c r="F100" s="44"/>
      <c r="G100" s="44"/>
      <c r="H100" s="44"/>
      <c r="I100" s="44"/>
      <c r="J100" s="9"/>
      <c r="K100" s="177"/>
      <c r="L100" s="177"/>
      <c r="M100" s="178"/>
      <c r="N100" s="179"/>
      <c r="O100" s="179"/>
      <c r="P100" s="24"/>
      <c r="Q100" s="9"/>
      <c r="R100" s="9"/>
      <c r="S100" s="52"/>
      <c r="T100" s="90"/>
      <c r="U100" s="94"/>
      <c r="V100" s="94"/>
      <c r="W100" s="102"/>
    </row>
    <row r="101" spans="1:23" ht="14.25">
      <c r="A101" s="276"/>
      <c r="B101" s="277"/>
      <c r="C101" s="217">
        <v>2017</v>
      </c>
      <c r="D101" s="71"/>
      <c r="E101" s="71"/>
      <c r="F101" s="71"/>
      <c r="G101" s="71"/>
      <c r="H101" s="71"/>
      <c r="I101" s="71"/>
      <c r="J101" s="71"/>
      <c r="K101" s="71"/>
      <c r="L101" s="71"/>
      <c r="M101" s="71"/>
      <c r="N101" s="71"/>
      <c r="O101" s="71"/>
      <c r="P101" s="72"/>
      <c r="Q101" s="71"/>
      <c r="R101" s="71"/>
      <c r="S101" s="115"/>
      <c r="T101" s="98"/>
      <c r="U101" s="98"/>
      <c r="V101" s="98"/>
      <c r="W101" s="99"/>
    </row>
    <row r="102" spans="1:23" ht="13.5" thickBot="1">
      <c r="A102" s="276"/>
      <c r="B102" s="277"/>
      <c r="C102" s="73"/>
      <c r="D102" s="9"/>
      <c r="E102" s="9"/>
      <c r="F102" s="9"/>
      <c r="G102" s="9"/>
      <c r="H102" s="9"/>
      <c r="I102" s="9"/>
      <c r="J102" s="9"/>
      <c r="K102" s="9"/>
      <c r="L102" s="9"/>
      <c r="M102" s="9"/>
      <c r="N102" s="9"/>
      <c r="O102" s="9"/>
      <c r="P102" s="24"/>
      <c r="Q102" s="9"/>
      <c r="R102" s="9"/>
      <c r="S102" s="52"/>
      <c r="T102" s="90"/>
      <c r="U102" s="90"/>
      <c r="V102" s="90"/>
      <c r="W102" s="100"/>
    </row>
    <row r="103" spans="1:23" ht="13.5" thickBot="1">
      <c r="A103" s="276"/>
      <c r="B103" s="277"/>
      <c r="C103" s="74"/>
      <c r="D103" s="260" t="s">
        <v>1</v>
      </c>
      <c r="E103" s="261"/>
      <c r="F103" s="262"/>
      <c r="G103" s="5"/>
      <c r="H103" s="6"/>
      <c r="I103" s="6"/>
      <c r="J103" s="265" t="s">
        <v>2</v>
      </c>
      <c r="K103" s="266"/>
      <c r="L103" s="266"/>
      <c r="M103" s="7"/>
      <c r="N103" s="278" t="s">
        <v>3</v>
      </c>
      <c r="O103" s="279"/>
      <c r="P103" s="24"/>
      <c r="Q103" s="9"/>
      <c r="R103" s="9"/>
      <c r="S103" s="52"/>
      <c r="T103" s="90"/>
      <c r="U103" s="90"/>
      <c r="V103" s="90"/>
      <c r="W103" s="100"/>
    </row>
    <row r="104" spans="1:23" ht="61.5" customHeight="1">
      <c r="A104" s="276"/>
      <c r="B104" s="277"/>
      <c r="C104" s="75" t="s">
        <v>4</v>
      </c>
      <c r="D104" s="187" t="s">
        <v>69</v>
      </c>
      <c r="E104" s="188" t="s">
        <v>70</v>
      </c>
      <c r="F104" s="180" t="s">
        <v>31</v>
      </c>
      <c r="G104" s="14" t="s">
        <v>71</v>
      </c>
      <c r="H104" s="15" t="s">
        <v>72</v>
      </c>
      <c r="I104" s="15"/>
      <c r="J104" s="16" t="s">
        <v>46</v>
      </c>
      <c r="K104" s="16" t="s">
        <v>47</v>
      </c>
      <c r="L104" s="17" t="s">
        <v>7</v>
      </c>
      <c r="M104" s="15"/>
      <c r="N104" s="18" t="s">
        <v>8</v>
      </c>
      <c r="O104" s="18" t="s">
        <v>9</v>
      </c>
      <c r="P104" s="24"/>
      <c r="Q104" s="280" t="s">
        <v>50</v>
      </c>
      <c r="R104" s="281"/>
      <c r="S104" s="153"/>
      <c r="T104" s="90"/>
      <c r="U104" s="101" t="s">
        <v>10</v>
      </c>
      <c r="V104" s="101" t="s">
        <v>11</v>
      </c>
      <c r="W104" s="100"/>
    </row>
    <row r="105" spans="1:23" ht="12.75" customHeight="1">
      <c r="A105" s="276"/>
      <c r="B105" s="277"/>
      <c r="C105" s="76">
        <v>1</v>
      </c>
      <c r="D105" s="184">
        <v>0</v>
      </c>
      <c r="E105" s="185">
        <v>0</v>
      </c>
      <c r="F105" s="186">
        <v>1</v>
      </c>
      <c r="G105" s="41">
        <f aca="true" t="shared" si="44" ref="G105:G116">D105+E105</f>
        <v>0</v>
      </c>
      <c r="H105" s="42">
        <f aca="true" t="shared" si="45" ref="H105:H116">ROUND((G105/F105),2)</f>
        <v>0</v>
      </c>
      <c r="I105" s="42"/>
      <c r="J105" s="38">
        <f aca="true" t="shared" si="46" ref="J105:J106">ROUND((H105*3%)*F105,2)</f>
        <v>0</v>
      </c>
      <c r="K105" s="38">
        <f>ROUND((IF(H105-$R$107&lt;0,0,(H105-$R$107))*3.5%)*F105,2)</f>
        <v>0</v>
      </c>
      <c r="L105" s="39">
        <f aca="true" t="shared" si="47" ref="L105:L116">J105+K105</f>
        <v>0</v>
      </c>
      <c r="M105" s="42"/>
      <c r="N105" s="47">
        <f>((MIN(H105,$R$108)*0.58%)+IF(H105&gt;$R$108,(H105-$R$108)*1.25%,0))*F105</f>
        <v>0</v>
      </c>
      <c r="O105" s="47">
        <f>(H105*3.75%)*F105</f>
        <v>0</v>
      </c>
      <c r="P105" s="24" t="str">
        <f>IF(W105&lt;&gt;0,"Error - review!",".")</f>
        <v>.</v>
      </c>
      <c r="Q105" s="119" t="s">
        <v>34</v>
      </c>
      <c r="R105" s="120"/>
      <c r="S105" s="52"/>
      <c r="T105" s="90"/>
      <c r="U105" s="94">
        <f>((MIN(H105,$R$108)*0.58%))*F105</f>
        <v>0</v>
      </c>
      <c r="V105" s="94">
        <f>(IF(H105&gt;$R$108,(H105-$R$108)*1.25%,0))*F105</f>
        <v>0</v>
      </c>
      <c r="W105" s="102">
        <f aca="true" t="shared" si="48" ref="W105:W116">(U105+V105)-N105</f>
        <v>0</v>
      </c>
    </row>
    <row r="106" spans="1:23" ht="15" customHeight="1">
      <c r="A106" s="276"/>
      <c r="B106" s="277"/>
      <c r="C106" s="76">
        <v>2</v>
      </c>
      <c r="D106" s="184">
        <v>0</v>
      </c>
      <c r="E106" s="185">
        <v>0</v>
      </c>
      <c r="F106" s="186">
        <v>1</v>
      </c>
      <c r="G106" s="41">
        <f t="shared" si="44"/>
        <v>0</v>
      </c>
      <c r="H106" s="42">
        <f t="shared" si="45"/>
        <v>0</v>
      </c>
      <c r="I106" s="42"/>
      <c r="J106" s="38">
        <f t="shared" si="46"/>
        <v>0</v>
      </c>
      <c r="K106" s="38">
        <f>ROUND((IF(H106-$R$107&lt;0,0,(H106-$R$107))*3.5%)*F106,2)</f>
        <v>0</v>
      </c>
      <c r="L106" s="39">
        <f t="shared" si="47"/>
        <v>0</v>
      </c>
      <c r="M106" s="42"/>
      <c r="N106" s="47">
        <f>((MIN(H106,$R$108)*0.58%)+IF(H106&gt;$R$108,(H106-$R$108)*1.25%,0))*F106</f>
        <v>0</v>
      </c>
      <c r="O106" s="47">
        <f aca="true" t="shared" si="49" ref="O106:O116">(H106*3.75%)*F106</f>
        <v>0</v>
      </c>
      <c r="P106" s="24" t="str">
        <f aca="true" t="shared" si="50" ref="P106:P116">IF(W106&lt;&gt;0,"Error - review!",".")</f>
        <v>.</v>
      </c>
      <c r="Q106" s="121" t="s">
        <v>13</v>
      </c>
      <c r="R106" s="164">
        <v>233.3</v>
      </c>
      <c r="S106" s="52"/>
      <c r="T106" s="90"/>
      <c r="U106" s="94">
        <f>((MIN(H106,$R$108)*0.58%))*F106</f>
        <v>0</v>
      </c>
      <c r="V106" s="94">
        <f>(IF(H106&gt;$R$108,(H106-$R$108)*1.25%,0))*F106</f>
        <v>0</v>
      </c>
      <c r="W106" s="102">
        <f aca="true" t="shared" si="51" ref="W106">(U106+V106)-N106</f>
        <v>0</v>
      </c>
    </row>
    <row r="107" spans="1:23" ht="15">
      <c r="A107" s="276"/>
      <c r="B107" s="277"/>
      <c r="C107" s="76">
        <v>3</v>
      </c>
      <c r="D107" s="184">
        <v>0</v>
      </c>
      <c r="E107" s="185">
        <v>0</v>
      </c>
      <c r="F107" s="186">
        <v>1</v>
      </c>
      <c r="G107" s="41">
        <f t="shared" si="44"/>
        <v>0</v>
      </c>
      <c r="H107" s="42">
        <f>ROUND((G107/F107),2)</f>
        <v>0</v>
      </c>
      <c r="I107" s="42"/>
      <c r="J107" s="38">
        <f>ROUND((H107*3%)*F107,2)</f>
        <v>0</v>
      </c>
      <c r="K107" s="38">
        <f>ROUND((IF(H107-$R$150&lt;0,0,(H107-R112))*3.5%)*F107,2)</f>
        <v>0</v>
      </c>
      <c r="L107" s="39">
        <f t="shared" si="47"/>
        <v>0</v>
      </c>
      <c r="M107" s="42"/>
      <c r="N107" s="47">
        <f>((MIN(H107,$R$113)*0.58%)+IF(H107&gt;$R$113,(H107-$R$113)*1.25%,0))*F107</f>
        <v>0</v>
      </c>
      <c r="O107" s="47">
        <f t="shared" si="49"/>
        <v>0</v>
      </c>
      <c r="P107" s="24" t="str">
        <f t="shared" si="50"/>
        <v>.</v>
      </c>
      <c r="Q107" s="121" t="s">
        <v>64</v>
      </c>
      <c r="R107" s="164">
        <f>ROUND(($R$106*52.18*2)/12,2)</f>
        <v>2028.93</v>
      </c>
      <c r="S107" s="52"/>
      <c r="T107" s="90"/>
      <c r="U107" s="94">
        <f>((MIN(H107,$R$113)*0.58%))*F107</f>
        <v>0</v>
      </c>
      <c r="V107" s="94">
        <f>(IF(H107&gt;$R$113,(H107-$R$113)*1.25%,0))*F107</f>
        <v>0</v>
      </c>
      <c r="W107" s="102">
        <f t="shared" si="48"/>
        <v>0</v>
      </c>
    </row>
    <row r="108" spans="1:23" ht="15">
      <c r="A108" s="276"/>
      <c r="B108" s="277"/>
      <c r="C108" s="76">
        <v>4</v>
      </c>
      <c r="D108" s="184">
        <v>0</v>
      </c>
      <c r="E108" s="185">
        <v>0</v>
      </c>
      <c r="F108" s="186">
        <v>1</v>
      </c>
      <c r="G108" s="41">
        <f t="shared" si="44"/>
        <v>0</v>
      </c>
      <c r="H108" s="42">
        <f t="shared" si="45"/>
        <v>0</v>
      </c>
      <c r="I108" s="42"/>
      <c r="J108" s="38">
        <f aca="true" t="shared" si="52" ref="J108:J116">ROUND((H108*3%)*F108,2)</f>
        <v>0</v>
      </c>
      <c r="K108" s="38">
        <f>ROUND((IF(H108-$R$116&lt;0,0,(H108-$R$116))*3.5%)*F108,2)</f>
        <v>0</v>
      </c>
      <c r="L108" s="39">
        <f t="shared" si="47"/>
        <v>0</v>
      </c>
      <c r="M108" s="42"/>
      <c r="N108" s="47">
        <f>((MIN(H108,$R$117)*0.58%)+IF(H108&gt;$R$117,(H108-$R$117)*1.25%,0))*F108</f>
        <v>0</v>
      </c>
      <c r="O108" s="47">
        <f t="shared" si="49"/>
        <v>0</v>
      </c>
      <c r="P108" s="24" t="str">
        <f t="shared" si="50"/>
        <v>.</v>
      </c>
      <c r="Q108" s="121" t="s">
        <v>33</v>
      </c>
      <c r="R108" s="164">
        <f>ROUND(($R$106*52.18*3.74)/12,2)</f>
        <v>3794.1</v>
      </c>
      <c r="S108" s="52"/>
      <c r="T108" s="90"/>
      <c r="U108" s="94">
        <f>((MIN(H108,$R$117)*0.58%))*F108</f>
        <v>0</v>
      </c>
      <c r="V108" s="94">
        <f>(IF(H108&gt;$R$117,(H108-$R$117)*1.25%,0))*F108</f>
        <v>0</v>
      </c>
      <c r="W108" s="102">
        <f>(U108+V108)-N108</f>
        <v>0</v>
      </c>
    </row>
    <row r="109" spans="1:23" ht="15">
      <c r="A109" s="276"/>
      <c r="B109" s="277"/>
      <c r="C109" s="76">
        <v>5</v>
      </c>
      <c r="D109" s="184">
        <v>0</v>
      </c>
      <c r="E109" s="185">
        <v>0</v>
      </c>
      <c r="F109" s="186">
        <v>1</v>
      </c>
      <c r="G109" s="41">
        <f t="shared" si="44"/>
        <v>0</v>
      </c>
      <c r="H109" s="42">
        <f t="shared" si="45"/>
        <v>0</v>
      </c>
      <c r="I109" s="42"/>
      <c r="J109" s="38">
        <f t="shared" si="52"/>
        <v>0</v>
      </c>
      <c r="K109" s="38">
        <f aca="true" t="shared" si="53" ref="K109:K116">ROUND((IF(H109-$R$116&lt;0,0,(H109-$R$116))*3.5%)*F109,2)</f>
        <v>0</v>
      </c>
      <c r="L109" s="39">
        <f t="shared" si="47"/>
        <v>0</v>
      </c>
      <c r="M109" s="42"/>
      <c r="N109" s="47">
        <f aca="true" t="shared" si="54" ref="N109:N116">((MIN(H109,$R$117)*0.58%)+IF(H109&gt;$R$117,(H109-$R$117)*1.25%,0))*F109</f>
        <v>0</v>
      </c>
      <c r="O109" s="47">
        <f t="shared" si="49"/>
        <v>0</v>
      </c>
      <c r="P109" s="24" t="str">
        <f t="shared" si="50"/>
        <v>.</v>
      </c>
      <c r="Q109" s="220">
        <v>42795</v>
      </c>
      <c r="R109" s="164"/>
      <c r="S109" s="52"/>
      <c r="T109" s="90"/>
      <c r="U109" s="94">
        <f aca="true" t="shared" si="55" ref="U109:U116">((MIN(H109,$R$117)*0.58%))*F109</f>
        <v>0</v>
      </c>
      <c r="V109" s="94">
        <f aca="true" t="shared" si="56" ref="V109:V116">(IF(H109&gt;$R$117,(H109-$R$117)*1.25%,0))*F109</f>
        <v>0</v>
      </c>
      <c r="W109" s="102">
        <f t="shared" si="48"/>
        <v>0</v>
      </c>
    </row>
    <row r="110" spans="1:23" ht="15">
      <c r="A110" s="276"/>
      <c r="B110" s="277"/>
      <c r="C110" s="76">
        <v>6</v>
      </c>
      <c r="D110" s="184">
        <v>0</v>
      </c>
      <c r="E110" s="185">
        <v>0</v>
      </c>
      <c r="F110" s="186">
        <v>1</v>
      </c>
      <c r="G110" s="41">
        <f t="shared" si="44"/>
        <v>0</v>
      </c>
      <c r="H110" s="42">
        <f t="shared" si="45"/>
        <v>0</v>
      </c>
      <c r="I110" s="42"/>
      <c r="J110" s="38">
        <f t="shared" si="52"/>
        <v>0</v>
      </c>
      <c r="K110" s="38">
        <f t="shared" si="53"/>
        <v>0</v>
      </c>
      <c r="L110" s="39">
        <f t="shared" si="47"/>
        <v>0</v>
      </c>
      <c r="M110" s="42"/>
      <c r="N110" s="47">
        <f t="shared" si="54"/>
        <v>0</v>
      </c>
      <c r="O110" s="47">
        <f t="shared" si="49"/>
        <v>0</v>
      </c>
      <c r="P110" s="24" t="str">
        <f t="shared" si="50"/>
        <v>.</v>
      </c>
      <c r="Q110" s="121" t="s">
        <v>36</v>
      </c>
      <c r="R110" s="164">
        <f>R106</f>
        <v>233.3</v>
      </c>
      <c r="S110" s="52"/>
      <c r="T110" s="90"/>
      <c r="U110" s="94">
        <f t="shared" si="55"/>
        <v>0</v>
      </c>
      <c r="V110" s="94">
        <f t="shared" si="56"/>
        <v>0</v>
      </c>
      <c r="W110" s="102">
        <f t="shared" si="48"/>
        <v>0</v>
      </c>
    </row>
    <row r="111" spans="1:23" ht="15">
      <c r="A111" s="276"/>
      <c r="B111" s="277"/>
      <c r="C111" s="76">
        <v>7</v>
      </c>
      <c r="D111" s="184">
        <v>0</v>
      </c>
      <c r="E111" s="185">
        <v>0</v>
      </c>
      <c r="F111" s="186">
        <v>1</v>
      </c>
      <c r="G111" s="41">
        <f t="shared" si="44"/>
        <v>0</v>
      </c>
      <c r="H111" s="42">
        <f t="shared" si="45"/>
        <v>0</v>
      </c>
      <c r="I111" s="42"/>
      <c r="J111" s="38">
        <f t="shared" si="52"/>
        <v>0</v>
      </c>
      <c r="K111" s="38">
        <f t="shared" si="53"/>
        <v>0</v>
      </c>
      <c r="L111" s="39">
        <f t="shared" si="47"/>
        <v>0</v>
      </c>
      <c r="M111" s="42"/>
      <c r="N111" s="47">
        <f t="shared" si="54"/>
        <v>0</v>
      </c>
      <c r="O111" s="47">
        <f t="shared" si="49"/>
        <v>0</v>
      </c>
      <c r="P111" s="24" t="str">
        <f t="shared" si="50"/>
        <v>.</v>
      </c>
      <c r="Q111" s="121" t="s">
        <v>37</v>
      </c>
      <c r="R111" s="164">
        <v>238.3</v>
      </c>
      <c r="S111" s="52"/>
      <c r="T111" s="90"/>
      <c r="U111" s="94">
        <f t="shared" si="55"/>
        <v>0</v>
      </c>
      <c r="V111" s="94">
        <f t="shared" si="56"/>
        <v>0</v>
      </c>
      <c r="W111" s="102">
        <f t="shared" si="48"/>
        <v>0</v>
      </c>
    </row>
    <row r="112" spans="1:23" ht="15">
      <c r="A112" s="276"/>
      <c r="B112" s="277"/>
      <c r="C112" s="76">
        <v>8</v>
      </c>
      <c r="D112" s="184">
        <v>0</v>
      </c>
      <c r="E112" s="185">
        <v>0</v>
      </c>
      <c r="F112" s="186">
        <v>1</v>
      </c>
      <c r="G112" s="41">
        <f t="shared" si="44"/>
        <v>0</v>
      </c>
      <c r="H112" s="42">
        <f t="shared" si="45"/>
        <v>0</v>
      </c>
      <c r="I112" s="42"/>
      <c r="J112" s="38">
        <f t="shared" si="52"/>
        <v>0</v>
      </c>
      <c r="K112" s="38">
        <f t="shared" si="53"/>
        <v>0</v>
      </c>
      <c r="L112" s="39">
        <f t="shared" si="47"/>
        <v>0</v>
      </c>
      <c r="M112" s="42"/>
      <c r="N112" s="47">
        <f t="shared" si="54"/>
        <v>0</v>
      </c>
      <c r="O112" s="47">
        <f t="shared" si="49"/>
        <v>0</v>
      </c>
      <c r="P112" s="24" t="str">
        <f t="shared" si="50"/>
        <v>.</v>
      </c>
      <c r="Q112" s="121" t="s">
        <v>38</v>
      </c>
      <c r="R112" s="164">
        <f>ROUND(((((($R$110*(9/31))+($R$111*(22/31)))*52.18)/12)*2),2)</f>
        <v>2059.79</v>
      </c>
      <c r="S112" s="52"/>
      <c r="T112" s="90"/>
      <c r="U112" s="94">
        <f t="shared" si="55"/>
        <v>0</v>
      </c>
      <c r="V112" s="94">
        <f t="shared" si="56"/>
        <v>0</v>
      </c>
      <c r="W112" s="102">
        <f t="shared" si="48"/>
        <v>0</v>
      </c>
    </row>
    <row r="113" spans="1:23" ht="15">
      <c r="A113" s="276"/>
      <c r="B113" s="277"/>
      <c r="C113" s="76">
        <v>9</v>
      </c>
      <c r="D113" s="184">
        <v>0</v>
      </c>
      <c r="E113" s="185">
        <v>0</v>
      </c>
      <c r="F113" s="186">
        <v>1</v>
      </c>
      <c r="G113" s="41">
        <f t="shared" si="44"/>
        <v>0</v>
      </c>
      <c r="H113" s="42">
        <f t="shared" si="45"/>
        <v>0</v>
      </c>
      <c r="I113" s="42"/>
      <c r="J113" s="38">
        <f t="shared" si="52"/>
        <v>0</v>
      </c>
      <c r="K113" s="38">
        <f t="shared" si="53"/>
        <v>0</v>
      </c>
      <c r="L113" s="39">
        <f t="shared" si="47"/>
        <v>0</v>
      </c>
      <c r="M113" s="42"/>
      <c r="N113" s="47">
        <f t="shared" si="54"/>
        <v>0</v>
      </c>
      <c r="O113" s="47">
        <f t="shared" si="49"/>
        <v>0</v>
      </c>
      <c r="P113" s="24" t="str">
        <f t="shared" si="50"/>
        <v>.</v>
      </c>
      <c r="Q113" s="121" t="s">
        <v>39</v>
      </c>
      <c r="R113" s="164">
        <f>ROUND(((((($R$110*(9/31))+($R$111*(22/31)))*52.18)/12)*3.74),2)</f>
        <v>3851.81</v>
      </c>
      <c r="S113" s="52"/>
      <c r="T113" s="90"/>
      <c r="U113" s="94">
        <f t="shared" si="55"/>
        <v>0</v>
      </c>
      <c r="V113" s="94">
        <f t="shared" si="56"/>
        <v>0</v>
      </c>
      <c r="W113" s="102">
        <f t="shared" si="48"/>
        <v>0</v>
      </c>
    </row>
    <row r="114" spans="1:23" ht="15">
      <c r="A114" s="276"/>
      <c r="B114" s="277"/>
      <c r="C114" s="76">
        <v>10</v>
      </c>
      <c r="D114" s="184">
        <v>0</v>
      </c>
      <c r="E114" s="185">
        <v>0</v>
      </c>
      <c r="F114" s="186">
        <v>1</v>
      </c>
      <c r="G114" s="41">
        <f t="shared" si="44"/>
        <v>0</v>
      </c>
      <c r="H114" s="42">
        <f t="shared" si="45"/>
        <v>0</v>
      </c>
      <c r="I114" s="42"/>
      <c r="J114" s="38">
        <f t="shared" si="52"/>
        <v>0</v>
      </c>
      <c r="K114" s="38">
        <f t="shared" si="53"/>
        <v>0</v>
      </c>
      <c r="L114" s="39">
        <f t="shared" si="47"/>
        <v>0</v>
      </c>
      <c r="M114" s="42"/>
      <c r="N114" s="47">
        <f t="shared" si="54"/>
        <v>0</v>
      </c>
      <c r="O114" s="47">
        <f t="shared" si="49"/>
        <v>0</v>
      </c>
      <c r="P114" s="24" t="str">
        <f t="shared" si="50"/>
        <v>.</v>
      </c>
      <c r="Q114" s="119" t="s">
        <v>35</v>
      </c>
      <c r="R114" s="164"/>
      <c r="S114" s="52"/>
      <c r="T114" s="90"/>
      <c r="U114" s="94">
        <f t="shared" si="55"/>
        <v>0</v>
      </c>
      <c r="V114" s="94">
        <f t="shared" si="56"/>
        <v>0</v>
      </c>
      <c r="W114" s="102">
        <f t="shared" si="48"/>
        <v>0</v>
      </c>
    </row>
    <row r="115" spans="1:23" ht="15">
      <c r="A115" s="276"/>
      <c r="B115" s="277"/>
      <c r="C115" s="76">
        <v>11</v>
      </c>
      <c r="D115" s="184">
        <v>0</v>
      </c>
      <c r="E115" s="185">
        <v>0</v>
      </c>
      <c r="F115" s="186">
        <v>1</v>
      </c>
      <c r="G115" s="41">
        <f t="shared" si="44"/>
        <v>0</v>
      </c>
      <c r="H115" s="42">
        <f t="shared" si="45"/>
        <v>0</v>
      </c>
      <c r="I115" s="42"/>
      <c r="J115" s="38">
        <f t="shared" si="52"/>
        <v>0</v>
      </c>
      <c r="K115" s="38">
        <f t="shared" si="53"/>
        <v>0</v>
      </c>
      <c r="L115" s="39">
        <f t="shared" si="47"/>
        <v>0</v>
      </c>
      <c r="M115" s="42"/>
      <c r="N115" s="47">
        <f t="shared" si="54"/>
        <v>0</v>
      </c>
      <c r="O115" s="47">
        <f t="shared" si="49"/>
        <v>0</v>
      </c>
      <c r="P115" s="24" t="str">
        <f t="shared" si="50"/>
        <v>.</v>
      </c>
      <c r="Q115" s="121" t="s">
        <v>37</v>
      </c>
      <c r="R115" s="164">
        <v>238.3</v>
      </c>
      <c r="S115" s="52"/>
      <c r="T115" s="90"/>
      <c r="U115" s="94">
        <f t="shared" si="55"/>
        <v>0</v>
      </c>
      <c r="V115" s="94">
        <f t="shared" si="56"/>
        <v>0</v>
      </c>
      <c r="W115" s="102">
        <f t="shared" si="48"/>
        <v>0</v>
      </c>
    </row>
    <row r="116" spans="1:23" ht="15">
      <c r="A116" s="276"/>
      <c r="B116" s="277"/>
      <c r="C116" s="77">
        <v>12</v>
      </c>
      <c r="D116" s="184">
        <v>0</v>
      </c>
      <c r="E116" s="185">
        <v>0</v>
      </c>
      <c r="F116" s="186">
        <v>1</v>
      </c>
      <c r="G116" s="41">
        <f t="shared" si="44"/>
        <v>0</v>
      </c>
      <c r="H116" s="42">
        <f t="shared" si="45"/>
        <v>0</v>
      </c>
      <c r="I116" s="42"/>
      <c r="J116" s="38">
        <f t="shared" si="52"/>
        <v>0</v>
      </c>
      <c r="K116" s="38">
        <f t="shared" si="53"/>
        <v>0</v>
      </c>
      <c r="L116" s="39">
        <f t="shared" si="47"/>
        <v>0</v>
      </c>
      <c r="M116" s="42"/>
      <c r="N116" s="47">
        <f t="shared" si="54"/>
        <v>0</v>
      </c>
      <c r="O116" s="47">
        <f t="shared" si="49"/>
        <v>0</v>
      </c>
      <c r="P116" s="24" t="str">
        <f t="shared" si="50"/>
        <v>.</v>
      </c>
      <c r="Q116" s="121" t="s">
        <v>65</v>
      </c>
      <c r="R116" s="164">
        <f>ROUND(($R$115*52.18*2)/12,2)</f>
        <v>2072.42</v>
      </c>
      <c r="S116" s="52"/>
      <c r="T116" s="90"/>
      <c r="U116" s="94">
        <f t="shared" si="55"/>
        <v>0</v>
      </c>
      <c r="V116" s="94">
        <f t="shared" si="56"/>
        <v>0</v>
      </c>
      <c r="W116" s="102">
        <f t="shared" si="48"/>
        <v>0</v>
      </c>
    </row>
    <row r="117" spans="1:23" ht="13.5" thickBot="1">
      <c r="A117" s="276"/>
      <c r="B117" s="277"/>
      <c r="C117" s="78"/>
      <c r="D117" s="43"/>
      <c r="E117" s="43"/>
      <c r="F117" s="203" t="s">
        <v>54</v>
      </c>
      <c r="G117" s="42">
        <f>SUM(G105:G116)</f>
        <v>0</v>
      </c>
      <c r="H117" s="42">
        <f>SUM(H105:H116)</f>
        <v>0</v>
      </c>
      <c r="I117" s="42"/>
      <c r="J117" s="38">
        <f>SUM(J105:J116)</f>
        <v>0</v>
      </c>
      <c r="K117" s="38">
        <f>SUM(K105:K116)</f>
        <v>0</v>
      </c>
      <c r="L117" s="39">
        <f>SUM(L105:L116)</f>
        <v>0</v>
      </c>
      <c r="M117" s="42"/>
      <c r="N117" s="40">
        <f>SUM(N105:N116)</f>
        <v>0</v>
      </c>
      <c r="O117" s="40">
        <f>SUM(O105:O116)</f>
        <v>0</v>
      </c>
      <c r="P117" s="24"/>
      <c r="Q117" s="122" t="s">
        <v>28</v>
      </c>
      <c r="R117" s="165">
        <f>ROUND(($R$115*52.18*3.74)/12,2)</f>
        <v>3875.42</v>
      </c>
      <c r="S117" s="52"/>
      <c r="T117" s="90"/>
      <c r="U117" s="96">
        <f>SUM(U105:U116)</f>
        <v>0</v>
      </c>
      <c r="V117" s="96">
        <f>SUM(V105:V116)</f>
        <v>0</v>
      </c>
      <c r="W117" s="154">
        <f>SUM(W105:W116)</f>
        <v>0</v>
      </c>
    </row>
    <row r="118" spans="1:23" ht="13.5" thickBot="1">
      <c r="A118" s="276"/>
      <c r="B118" s="277"/>
      <c r="C118" s="73"/>
      <c r="D118" s="44"/>
      <c r="E118" s="44"/>
      <c r="F118" s="44"/>
      <c r="G118" s="44"/>
      <c r="H118" s="44"/>
      <c r="I118" s="44"/>
      <c r="J118" s="9"/>
      <c r="K118" s="177"/>
      <c r="L118" s="177"/>
      <c r="M118" s="178"/>
      <c r="N118" s="179"/>
      <c r="O118" s="179"/>
      <c r="P118" s="24"/>
      <c r="Q118" s="9"/>
      <c r="R118" s="9"/>
      <c r="S118" s="52"/>
      <c r="T118" s="90"/>
      <c r="U118" s="94"/>
      <c r="V118" s="94"/>
      <c r="W118" s="102"/>
    </row>
    <row r="119" spans="1:23" ht="42" customHeight="1">
      <c r="A119" s="276"/>
      <c r="B119" s="277"/>
      <c r="C119" s="73"/>
      <c r="D119" s="44"/>
      <c r="E119" s="44"/>
      <c r="F119" s="44"/>
      <c r="G119" s="44"/>
      <c r="H119" s="44"/>
      <c r="I119" s="44"/>
      <c r="J119" s="9"/>
      <c r="K119" s="270" t="s">
        <v>118</v>
      </c>
      <c r="L119" s="271"/>
      <c r="M119" s="11" t="s">
        <v>18</v>
      </c>
      <c r="N119" s="12" t="s">
        <v>8</v>
      </c>
      <c r="O119" s="13" t="s">
        <v>9</v>
      </c>
      <c r="P119" s="24"/>
      <c r="Q119" s="9"/>
      <c r="R119" s="9"/>
      <c r="S119" s="52"/>
      <c r="T119" s="90"/>
      <c r="U119" s="94"/>
      <c r="V119" s="94"/>
      <c r="W119" s="102"/>
    </row>
    <row r="120" spans="1:23" ht="13.5" thickBot="1">
      <c r="A120" s="276"/>
      <c r="B120" s="277"/>
      <c r="C120" s="73"/>
      <c r="D120" s="44"/>
      <c r="E120" s="44"/>
      <c r="F120" s="44"/>
      <c r="G120" s="44"/>
      <c r="H120" s="44"/>
      <c r="I120" s="44"/>
      <c r="J120" s="9"/>
      <c r="K120" s="50" t="s">
        <v>85</v>
      </c>
      <c r="L120" s="51"/>
      <c r="M120" s="227" t="s">
        <v>32</v>
      </c>
      <c r="N120" s="66">
        <f>N117</f>
        <v>0</v>
      </c>
      <c r="O120" s="67">
        <f>O117</f>
        <v>0</v>
      </c>
      <c r="P120" s="24"/>
      <c r="Q120" s="9"/>
      <c r="R120" s="9"/>
      <c r="S120" s="52"/>
      <c r="T120" s="90"/>
      <c r="U120" s="94"/>
      <c r="V120" s="94"/>
      <c r="W120" s="102"/>
    </row>
    <row r="121" spans="1:23" ht="15">
      <c r="A121" s="276"/>
      <c r="B121" s="277"/>
      <c r="C121" s="73"/>
      <c r="D121" s="44"/>
      <c r="E121" s="44"/>
      <c r="F121" s="44"/>
      <c r="G121" s="44"/>
      <c r="H121" s="44"/>
      <c r="I121" s="44"/>
      <c r="J121" s="9"/>
      <c r="K121" s="177"/>
      <c r="L121" s="177"/>
      <c r="M121" s="178"/>
      <c r="N121" s="179"/>
      <c r="O121" s="179"/>
      <c r="P121" s="24"/>
      <c r="Q121" s="9"/>
      <c r="R121" s="9"/>
      <c r="S121" s="52"/>
      <c r="T121" s="90"/>
      <c r="U121" s="94"/>
      <c r="V121" s="94"/>
      <c r="W121" s="102"/>
    </row>
    <row r="122" spans="1:23" ht="13.5" thickBot="1">
      <c r="A122" s="276"/>
      <c r="B122" s="277"/>
      <c r="C122" s="81"/>
      <c r="D122" s="45"/>
      <c r="E122" s="45"/>
      <c r="F122" s="45"/>
      <c r="G122" s="45"/>
      <c r="H122" s="45"/>
      <c r="I122" s="45"/>
      <c r="J122" s="54"/>
      <c r="K122" s="51"/>
      <c r="L122" s="51"/>
      <c r="M122" s="37"/>
      <c r="N122" s="66"/>
      <c r="O122" s="66"/>
      <c r="P122" s="82"/>
      <c r="Q122" s="54"/>
      <c r="R122" s="54"/>
      <c r="S122" s="116"/>
      <c r="T122" s="103"/>
      <c r="U122" s="105"/>
      <c r="V122" s="105"/>
      <c r="W122" s="106"/>
    </row>
    <row r="123" spans="1:23" ht="14.25">
      <c r="A123" s="276"/>
      <c r="B123" s="277"/>
      <c r="C123" s="286" t="s">
        <v>75</v>
      </c>
      <c r="D123" s="287"/>
      <c r="E123" s="287"/>
      <c r="F123" s="287"/>
      <c r="G123" s="287"/>
      <c r="H123" s="113"/>
      <c r="I123" s="113"/>
      <c r="J123" s="113"/>
      <c r="K123" s="113"/>
      <c r="L123" s="113"/>
      <c r="M123" s="113"/>
      <c r="N123" s="113"/>
      <c r="O123" s="113"/>
      <c r="P123" s="137"/>
      <c r="Q123" s="113"/>
      <c r="R123" s="113"/>
      <c r="S123" s="52"/>
      <c r="T123" s="90"/>
      <c r="U123" s="90"/>
      <c r="V123" s="90"/>
      <c r="W123" s="100"/>
    </row>
    <row r="124" spans="1:23" ht="15">
      <c r="A124" s="276"/>
      <c r="B124" s="277"/>
      <c r="C124" s="117"/>
      <c r="D124" s="113"/>
      <c r="E124" s="113"/>
      <c r="F124" s="136"/>
      <c r="G124" s="113"/>
      <c r="H124" s="113"/>
      <c r="I124" s="113"/>
      <c r="J124" s="113"/>
      <c r="K124" s="113"/>
      <c r="L124" s="113"/>
      <c r="M124" s="113"/>
      <c r="N124" s="113"/>
      <c r="O124" s="113"/>
      <c r="P124" s="137"/>
      <c r="Q124" s="113"/>
      <c r="R124" s="113"/>
      <c r="S124" s="52"/>
      <c r="T124" s="90"/>
      <c r="U124" s="90"/>
      <c r="V124" s="90"/>
      <c r="W124" s="100"/>
    </row>
    <row r="125" spans="1:23" ht="14.25">
      <c r="A125" s="276"/>
      <c r="B125" s="277"/>
      <c r="C125" s="138"/>
      <c r="D125" s="113"/>
      <c r="E125" s="113"/>
      <c r="F125" s="136"/>
      <c r="G125" s="113"/>
      <c r="H125" s="113"/>
      <c r="I125" s="113"/>
      <c r="J125" s="113"/>
      <c r="K125" s="113"/>
      <c r="L125" s="113"/>
      <c r="M125" s="113"/>
      <c r="N125" s="113"/>
      <c r="O125" s="113"/>
      <c r="P125" s="137"/>
      <c r="Q125" s="113"/>
      <c r="R125" s="113"/>
      <c r="S125" s="52"/>
      <c r="T125" s="90"/>
      <c r="U125" s="90"/>
      <c r="V125" s="90"/>
      <c r="W125" s="100"/>
    </row>
    <row r="126" spans="1:23" ht="15">
      <c r="A126" s="276"/>
      <c r="B126" s="277"/>
      <c r="C126" s="117"/>
      <c r="D126" s="113"/>
      <c r="E126" s="113"/>
      <c r="F126" s="136"/>
      <c r="G126" s="113"/>
      <c r="H126" s="113"/>
      <c r="I126" s="113"/>
      <c r="J126" s="113"/>
      <c r="K126" s="113"/>
      <c r="L126" s="113"/>
      <c r="M126" s="113"/>
      <c r="N126" s="113"/>
      <c r="O126" s="113"/>
      <c r="P126" s="137"/>
      <c r="Q126" s="113"/>
      <c r="R126" s="113"/>
      <c r="S126" s="52"/>
      <c r="T126" s="90"/>
      <c r="U126" s="90"/>
      <c r="V126" s="90"/>
      <c r="W126" s="100"/>
    </row>
    <row r="127" spans="1:23" ht="15">
      <c r="A127" s="276"/>
      <c r="B127" s="277"/>
      <c r="C127" s="117"/>
      <c r="D127" s="113"/>
      <c r="E127" s="113"/>
      <c r="F127" s="113"/>
      <c r="G127" s="113"/>
      <c r="H127" s="113"/>
      <c r="I127" s="113"/>
      <c r="J127" s="113"/>
      <c r="K127" s="113"/>
      <c r="L127" s="113"/>
      <c r="M127" s="113"/>
      <c r="N127" s="113"/>
      <c r="O127" s="113"/>
      <c r="P127" s="137"/>
      <c r="Q127" s="113"/>
      <c r="R127" s="113"/>
      <c r="S127" s="52"/>
      <c r="T127" s="90"/>
      <c r="U127" s="90"/>
      <c r="V127" s="90"/>
      <c r="W127" s="100"/>
    </row>
    <row r="128" spans="1:23" ht="15">
      <c r="A128" s="276"/>
      <c r="B128" s="277"/>
      <c r="C128" s="117"/>
      <c r="D128" s="113"/>
      <c r="E128" s="113"/>
      <c r="F128" s="113"/>
      <c r="G128" s="113"/>
      <c r="H128" s="113"/>
      <c r="I128" s="113"/>
      <c r="J128" s="113"/>
      <c r="K128" s="113"/>
      <c r="L128" s="113"/>
      <c r="M128" s="113"/>
      <c r="N128" s="113"/>
      <c r="O128" s="113"/>
      <c r="P128" s="137"/>
      <c r="Q128" s="113"/>
      <c r="R128" s="113"/>
      <c r="S128" s="52"/>
      <c r="T128" s="90"/>
      <c r="U128" s="90"/>
      <c r="V128" s="90"/>
      <c r="W128" s="100"/>
    </row>
    <row r="129" spans="1:23" ht="15">
      <c r="A129" s="276"/>
      <c r="B129" s="277"/>
      <c r="C129" s="117"/>
      <c r="D129" s="113"/>
      <c r="E129" s="113"/>
      <c r="F129" s="113"/>
      <c r="G129" s="113"/>
      <c r="H129" s="113"/>
      <c r="I129" s="113"/>
      <c r="J129" s="113"/>
      <c r="K129" s="113"/>
      <c r="L129" s="113"/>
      <c r="M129" s="113"/>
      <c r="N129" s="113"/>
      <c r="O129" s="113"/>
      <c r="P129" s="137"/>
      <c r="Q129" s="113"/>
      <c r="R129" s="113"/>
      <c r="S129" s="52"/>
      <c r="T129" s="90"/>
      <c r="U129" s="90"/>
      <c r="V129" s="90"/>
      <c r="W129" s="100"/>
    </row>
    <row r="130" spans="1:23" ht="13.5" thickBot="1">
      <c r="A130" s="276"/>
      <c r="B130" s="277"/>
      <c r="C130" s="117"/>
      <c r="D130" s="113"/>
      <c r="E130" s="113"/>
      <c r="F130" s="113"/>
      <c r="G130" s="113"/>
      <c r="H130" s="113"/>
      <c r="I130" s="113"/>
      <c r="J130" s="113"/>
      <c r="K130" s="113"/>
      <c r="L130" s="113"/>
      <c r="M130" s="113"/>
      <c r="N130" s="113"/>
      <c r="O130" s="113"/>
      <c r="P130" s="137"/>
      <c r="Q130" s="113"/>
      <c r="R130" s="113"/>
      <c r="S130" s="52"/>
      <c r="T130" s="90"/>
      <c r="U130" s="90"/>
      <c r="V130" s="90"/>
      <c r="W130" s="100"/>
    </row>
    <row r="131" spans="1:23" ht="36.75" customHeight="1">
      <c r="A131" s="276"/>
      <c r="B131" s="277"/>
      <c r="C131" s="288"/>
      <c r="D131" s="289"/>
      <c r="E131" s="136"/>
      <c r="F131" s="136"/>
      <c r="G131" s="136"/>
      <c r="H131" s="113"/>
      <c r="I131" s="113"/>
      <c r="J131" s="136"/>
      <c r="K131" s="290" t="s">
        <v>24</v>
      </c>
      <c r="L131" s="291"/>
      <c r="M131" s="211">
        <v>2017</v>
      </c>
      <c r="N131" s="34" t="s">
        <v>29</v>
      </c>
      <c r="O131" s="35" t="s">
        <v>77</v>
      </c>
      <c r="P131" s="137"/>
      <c r="Q131" s="146"/>
      <c r="R131" s="113"/>
      <c r="S131" s="52"/>
      <c r="T131" s="90"/>
      <c r="U131" s="109"/>
      <c r="V131" s="109"/>
      <c r="W131" s="110"/>
    </row>
    <row r="132" spans="1:23" ht="15">
      <c r="A132" s="276"/>
      <c r="B132" s="277"/>
      <c r="C132" s="284"/>
      <c r="D132" s="285"/>
      <c r="E132" s="139"/>
      <c r="F132" s="139"/>
      <c r="G132" s="139"/>
      <c r="H132" s="113"/>
      <c r="I132" s="113"/>
      <c r="J132" s="136"/>
      <c r="K132" s="212" t="s">
        <v>25</v>
      </c>
      <c r="L132" s="213"/>
      <c r="M132" s="214">
        <f>$L$117</f>
        <v>0</v>
      </c>
      <c r="N132" s="214">
        <f>$L$71+$L$47+$L$22+$L$94</f>
        <v>0</v>
      </c>
      <c r="O132" s="215">
        <f>M132+N132</f>
        <v>0</v>
      </c>
      <c r="P132" s="137"/>
      <c r="Q132" s="146"/>
      <c r="R132" s="113"/>
      <c r="S132" s="52"/>
      <c r="T132" s="90"/>
      <c r="U132" s="109"/>
      <c r="V132" s="109"/>
      <c r="W132" s="110"/>
    </row>
    <row r="133" spans="1:23" ht="50.25" customHeight="1">
      <c r="A133" s="276"/>
      <c r="B133" s="277"/>
      <c r="C133" s="288"/>
      <c r="D133" s="289"/>
      <c r="E133" s="136"/>
      <c r="F133" s="140"/>
      <c r="G133" s="136"/>
      <c r="H133" s="113"/>
      <c r="I133" s="113"/>
      <c r="J133" s="136"/>
      <c r="K133" s="292" t="s">
        <v>3</v>
      </c>
      <c r="L133" s="293"/>
      <c r="M133" s="216">
        <v>2017</v>
      </c>
      <c r="N133" s="18" t="s">
        <v>119</v>
      </c>
      <c r="O133" s="36" t="s">
        <v>77</v>
      </c>
      <c r="P133" s="137"/>
      <c r="Q133" s="146"/>
      <c r="R133" s="113"/>
      <c r="S133" s="52"/>
      <c r="T133" s="90"/>
      <c r="U133" s="109"/>
      <c r="V133" s="109"/>
      <c r="W133" s="110"/>
    </row>
    <row r="134" spans="1:23" ht="15">
      <c r="A134" s="276"/>
      <c r="B134" s="277"/>
      <c r="C134" s="284"/>
      <c r="D134" s="285"/>
      <c r="E134" s="139"/>
      <c r="F134" s="113"/>
      <c r="G134" s="139"/>
      <c r="H134" s="113"/>
      <c r="I134" s="113"/>
      <c r="J134" s="136"/>
      <c r="K134" s="127" t="s">
        <v>27</v>
      </c>
      <c r="L134" s="128"/>
      <c r="M134" s="47">
        <f>$O$117</f>
        <v>0</v>
      </c>
      <c r="N134" s="47">
        <f>$O$75+$O$52+$O$28+$O$97</f>
        <v>0</v>
      </c>
      <c r="O134" s="149">
        <f>M134+N134</f>
        <v>0</v>
      </c>
      <c r="P134" s="137"/>
      <c r="Q134" s="146"/>
      <c r="R134" s="113"/>
      <c r="S134" s="52"/>
      <c r="T134" s="90"/>
      <c r="U134" s="109"/>
      <c r="V134" s="109"/>
      <c r="W134" s="110"/>
    </row>
    <row r="135" spans="1:23" ht="15.75" customHeight="1" thickBot="1">
      <c r="A135" s="276"/>
      <c r="B135" s="277"/>
      <c r="C135" s="284"/>
      <c r="D135" s="285"/>
      <c r="E135" s="139"/>
      <c r="F135" s="113"/>
      <c r="G135" s="139"/>
      <c r="H135" s="113"/>
      <c r="I135" s="113"/>
      <c r="J135" s="136"/>
      <c r="K135" s="272" t="s">
        <v>26</v>
      </c>
      <c r="L135" s="273"/>
      <c r="M135" s="48">
        <f>$N$117</f>
        <v>0</v>
      </c>
      <c r="N135" s="48">
        <f>$N$28+$N$52+$N$75+$N$97</f>
        <v>0</v>
      </c>
      <c r="O135" s="150">
        <f>M135+N135</f>
        <v>0</v>
      </c>
      <c r="P135" s="137"/>
      <c r="Q135" s="146"/>
      <c r="R135" s="113"/>
      <c r="S135" s="52"/>
      <c r="T135" s="90"/>
      <c r="U135" s="109"/>
      <c r="V135" s="109"/>
      <c r="W135" s="110"/>
    </row>
    <row r="136" spans="1:23" ht="12.75" customHeight="1">
      <c r="A136" s="276"/>
      <c r="B136" s="277"/>
      <c r="C136" s="141"/>
      <c r="D136" s="142"/>
      <c r="E136" s="113"/>
      <c r="F136" s="113"/>
      <c r="G136" s="113"/>
      <c r="H136" s="113"/>
      <c r="I136" s="113"/>
      <c r="J136" s="136"/>
      <c r="K136" s="113"/>
      <c r="L136" s="113"/>
      <c r="M136" s="113"/>
      <c r="N136" s="113"/>
      <c r="O136" s="146"/>
      <c r="P136" s="146"/>
      <c r="Q136" s="146"/>
      <c r="R136" s="113"/>
      <c r="S136" s="52"/>
      <c r="T136" s="90"/>
      <c r="U136" s="109"/>
      <c r="V136" s="109"/>
      <c r="W136" s="110"/>
    </row>
    <row r="137" spans="1:23" ht="15" customHeight="1">
      <c r="A137" s="276"/>
      <c r="B137" s="277"/>
      <c r="C137" s="141"/>
      <c r="D137" s="142"/>
      <c r="E137" s="113"/>
      <c r="F137" s="113"/>
      <c r="G137" s="113"/>
      <c r="H137" s="113"/>
      <c r="I137" s="113"/>
      <c r="J137" s="113"/>
      <c r="K137" s="113"/>
      <c r="L137" s="113"/>
      <c r="M137" s="113"/>
      <c r="N137" s="113"/>
      <c r="O137" s="146"/>
      <c r="P137" s="146"/>
      <c r="Q137" s="146"/>
      <c r="R137" s="113"/>
      <c r="S137" s="52"/>
      <c r="T137" s="90"/>
      <c r="U137" s="109"/>
      <c r="V137" s="109"/>
      <c r="W137" s="110"/>
    </row>
    <row r="138" spans="1:23" ht="13.5" thickBot="1">
      <c r="A138" s="276"/>
      <c r="B138" s="277"/>
      <c r="C138" s="143"/>
      <c r="D138" s="144"/>
      <c r="E138" s="145"/>
      <c r="F138" s="145"/>
      <c r="G138" s="145"/>
      <c r="H138" s="145"/>
      <c r="I138" s="145"/>
      <c r="J138" s="145"/>
      <c r="K138" s="145"/>
      <c r="L138" s="145"/>
      <c r="M138" s="145"/>
      <c r="N138" s="145"/>
      <c r="O138" s="147"/>
      <c r="P138" s="147"/>
      <c r="Q138" s="147"/>
      <c r="R138" s="145"/>
      <c r="S138" s="116"/>
      <c r="T138" s="103"/>
      <c r="U138" s="111"/>
      <c r="V138" s="111"/>
      <c r="W138" s="112"/>
    </row>
    <row r="139" spans="1:23" ht="14.25">
      <c r="A139" s="52"/>
      <c r="B139" s="277"/>
      <c r="C139" s="70">
        <v>2018</v>
      </c>
      <c r="D139" s="71"/>
      <c r="E139" s="71"/>
      <c r="F139" s="71"/>
      <c r="G139" s="71"/>
      <c r="H139" s="71"/>
      <c r="I139" s="71"/>
      <c r="J139" s="71"/>
      <c r="K139" s="71"/>
      <c r="L139" s="71"/>
      <c r="M139" s="71"/>
      <c r="N139" s="71"/>
      <c r="O139" s="71"/>
      <c r="P139" s="72"/>
      <c r="Q139" s="71"/>
      <c r="R139" s="71"/>
      <c r="S139" s="115"/>
      <c r="T139" s="98"/>
      <c r="U139" s="98"/>
      <c r="V139" s="98"/>
      <c r="W139" s="99"/>
    </row>
    <row r="140" spans="1:23" ht="13.5" thickBot="1">
      <c r="A140" s="52"/>
      <c r="B140" s="277"/>
      <c r="C140" s="73"/>
      <c r="D140" s="9"/>
      <c r="E140" s="9"/>
      <c r="F140" s="9"/>
      <c r="G140" s="9"/>
      <c r="H140" s="9"/>
      <c r="I140" s="9"/>
      <c r="J140" s="9"/>
      <c r="K140" s="9"/>
      <c r="L140" s="9"/>
      <c r="M140" s="9"/>
      <c r="N140" s="9"/>
      <c r="O140" s="9"/>
      <c r="P140" s="24"/>
      <c r="Q140" s="9"/>
      <c r="R140" s="9"/>
      <c r="S140" s="52"/>
      <c r="T140" s="90"/>
      <c r="U140" s="90"/>
      <c r="V140" s="90"/>
      <c r="W140" s="100"/>
    </row>
    <row r="141" spans="1:23" ht="13.5" thickBot="1">
      <c r="A141" s="52"/>
      <c r="B141" s="277"/>
      <c r="C141" s="74"/>
      <c r="D141" s="260" t="s">
        <v>1</v>
      </c>
      <c r="E141" s="261"/>
      <c r="F141" s="262"/>
      <c r="G141" s="5"/>
      <c r="H141" s="6"/>
      <c r="I141" s="6"/>
      <c r="J141" s="265" t="s">
        <v>2</v>
      </c>
      <c r="K141" s="266"/>
      <c r="L141" s="266"/>
      <c r="M141" s="7"/>
      <c r="N141" s="278" t="s">
        <v>3</v>
      </c>
      <c r="O141" s="279"/>
      <c r="P141" s="24"/>
      <c r="Q141" s="9"/>
      <c r="R141" s="9"/>
      <c r="S141" s="52"/>
      <c r="T141" s="90"/>
      <c r="U141" s="90"/>
      <c r="V141" s="90"/>
      <c r="W141" s="100"/>
    </row>
    <row r="142" spans="1:23" ht="61.5" customHeight="1">
      <c r="A142" s="52"/>
      <c r="B142" s="277"/>
      <c r="C142" s="75" t="s">
        <v>4</v>
      </c>
      <c r="D142" s="187" t="s">
        <v>69</v>
      </c>
      <c r="E142" s="188" t="s">
        <v>70</v>
      </c>
      <c r="F142" s="180" t="s">
        <v>31</v>
      </c>
      <c r="G142" s="14" t="s">
        <v>71</v>
      </c>
      <c r="H142" s="15" t="s">
        <v>72</v>
      </c>
      <c r="I142" s="15"/>
      <c r="J142" s="16" t="s">
        <v>46</v>
      </c>
      <c r="K142" s="16" t="s">
        <v>47</v>
      </c>
      <c r="L142" s="17" t="s">
        <v>7</v>
      </c>
      <c r="M142" s="15"/>
      <c r="N142" s="18" t="s">
        <v>8</v>
      </c>
      <c r="O142" s="18" t="s">
        <v>9</v>
      </c>
      <c r="P142" s="24"/>
      <c r="Q142" s="280" t="s">
        <v>88</v>
      </c>
      <c r="R142" s="281"/>
      <c r="S142" s="153"/>
      <c r="T142" s="90"/>
      <c r="U142" s="101" t="s">
        <v>10</v>
      </c>
      <c r="V142" s="101" t="s">
        <v>11</v>
      </c>
      <c r="W142" s="100"/>
    </row>
    <row r="143" spans="1:23" ht="12.75" customHeight="1">
      <c r="A143" s="52"/>
      <c r="B143" s="277"/>
      <c r="C143" s="76">
        <v>1</v>
      </c>
      <c r="D143" s="184">
        <v>0</v>
      </c>
      <c r="E143" s="185">
        <v>0</v>
      </c>
      <c r="F143" s="186">
        <v>1</v>
      </c>
      <c r="G143" s="41">
        <f aca="true" t="shared" si="57" ref="G143:G154">D143+E143</f>
        <v>0</v>
      </c>
      <c r="H143" s="42">
        <f aca="true" t="shared" si="58" ref="H143:H154">ROUND((G143/F143),2)</f>
        <v>0</v>
      </c>
      <c r="I143" s="42"/>
      <c r="J143" s="38">
        <f aca="true" t="shared" si="59" ref="J143:J154">ROUND((H143*3%)*F143,2)</f>
        <v>0</v>
      </c>
      <c r="K143" s="38">
        <f>ROUND((IF(H143-$R$145&lt;0,0,(H143-$R$145))*3.5%)*F143,2)</f>
        <v>0</v>
      </c>
      <c r="L143" s="39">
        <f aca="true" t="shared" si="60" ref="L143:L154">J143+K143</f>
        <v>0</v>
      </c>
      <c r="M143" s="42"/>
      <c r="N143" s="47">
        <f>((MIN(H143,$R$146)*0.58%)+IF(H143&gt;$R$146,(H143-$R$146)*1.25%,0))*F143</f>
        <v>0</v>
      </c>
      <c r="O143" s="47">
        <f>(H143*3.75%)*F143</f>
        <v>0</v>
      </c>
      <c r="P143" s="24" t="str">
        <f>IF(W143&lt;&gt;0,"Error - review!",".")</f>
        <v>.</v>
      </c>
      <c r="Q143" s="119" t="s">
        <v>80</v>
      </c>
      <c r="R143" s="120"/>
      <c r="S143" s="52"/>
      <c r="T143" s="90"/>
      <c r="U143" s="94">
        <f>((MIN(H143,$R$146)*0.58%))*F143</f>
        <v>0</v>
      </c>
      <c r="V143" s="94">
        <f>(IF(H143&gt;$R$146,(H143-$R$146)*1.25%,0))*F143</f>
        <v>0</v>
      </c>
      <c r="W143" s="102">
        <f aca="true" t="shared" si="61" ref="W143:W154">(U143+V143)-N143</f>
        <v>0</v>
      </c>
    </row>
    <row r="144" spans="1:23" ht="15" customHeight="1">
      <c r="A144" s="52"/>
      <c r="B144" s="277"/>
      <c r="C144" s="76">
        <v>2</v>
      </c>
      <c r="D144" s="184">
        <v>0</v>
      </c>
      <c r="E144" s="185">
        <v>0</v>
      </c>
      <c r="F144" s="186">
        <v>1</v>
      </c>
      <c r="G144" s="41">
        <f t="shared" si="57"/>
        <v>0</v>
      </c>
      <c r="H144" s="42">
        <f t="shared" si="58"/>
        <v>0</v>
      </c>
      <c r="I144" s="42"/>
      <c r="J144" s="38">
        <f t="shared" si="59"/>
        <v>0</v>
      </c>
      <c r="K144" s="38">
        <f>ROUND((IF(H144-$R$145&lt;0,0,(H144-$R$145))*3.5%)*F144,2)</f>
        <v>0</v>
      </c>
      <c r="L144" s="39">
        <f t="shared" si="60"/>
        <v>0</v>
      </c>
      <c r="M144" s="42"/>
      <c r="N144" s="47">
        <f>((MIN(H144,$R$146)*0.58%)+IF(H144&gt;$R$146,(H144-$R$146)*1.25%,0))*F144</f>
        <v>0</v>
      </c>
      <c r="O144" s="47">
        <f aca="true" t="shared" si="62" ref="O144:O154">(H144*3.75%)*F144</f>
        <v>0</v>
      </c>
      <c r="P144" s="24" t="str">
        <f aca="true" t="shared" si="63" ref="P144:P154">IF(W144&lt;&gt;0,"Error - review!",".")</f>
        <v>.</v>
      </c>
      <c r="Q144" s="121" t="s">
        <v>13</v>
      </c>
      <c r="R144" s="164">
        <v>238.3</v>
      </c>
      <c r="S144" s="52"/>
      <c r="T144" s="90"/>
      <c r="U144" s="94">
        <f>((MIN(H144,$R$146)*0.58%))*F144</f>
        <v>0</v>
      </c>
      <c r="V144" s="94">
        <f>(IF(H144&gt;$R$146,(H144-$R$146)*1.25%,0))*F144</f>
        <v>0</v>
      </c>
      <c r="W144" s="102">
        <f t="shared" si="61"/>
        <v>0</v>
      </c>
    </row>
    <row r="145" spans="1:23" ht="15">
      <c r="A145" s="52"/>
      <c r="B145" s="277"/>
      <c r="C145" s="229">
        <v>3</v>
      </c>
      <c r="D145" s="184">
        <v>0</v>
      </c>
      <c r="E145" s="185">
        <v>0</v>
      </c>
      <c r="F145" s="186">
        <v>1</v>
      </c>
      <c r="G145" s="41">
        <f t="shared" si="57"/>
        <v>0</v>
      </c>
      <c r="H145" s="42">
        <f t="shared" si="58"/>
        <v>0</v>
      </c>
      <c r="I145" s="42"/>
      <c r="J145" s="38">
        <f>ROUND((H145*3%)*F145,2)</f>
        <v>0</v>
      </c>
      <c r="K145" s="38">
        <f>ROUND((IF(H145-$R$150&lt;0,0,(H145-R150))*3.5%)*F145,2)</f>
        <v>0</v>
      </c>
      <c r="L145" s="39">
        <f t="shared" si="60"/>
        <v>0</v>
      </c>
      <c r="M145" s="42"/>
      <c r="N145" s="47">
        <f>((MIN(H145,$R$151)*0.58%)+IF(H145&gt;$R$151,(H145-$R$151)*1.25%,0))*F145</f>
        <v>0</v>
      </c>
      <c r="O145" s="47">
        <f t="shared" si="62"/>
        <v>0</v>
      </c>
      <c r="P145" s="24" t="str">
        <f t="shared" si="63"/>
        <v>.</v>
      </c>
      <c r="Q145" s="121" t="s">
        <v>64</v>
      </c>
      <c r="R145" s="164">
        <f>ROUND(($R$144*52.18*2)/12,2)</f>
        <v>2072.42</v>
      </c>
      <c r="S145" s="52"/>
      <c r="T145" s="90"/>
      <c r="U145" s="94">
        <f>((MIN(H145,$R$151)*0.58%))*F145</f>
        <v>0</v>
      </c>
      <c r="V145" s="94">
        <f>(IF(H145&gt;$R$151,(H145-$R$151)*1.25%,0))*F145</f>
        <v>0</v>
      </c>
      <c r="W145" s="102">
        <f t="shared" si="61"/>
        <v>0</v>
      </c>
    </row>
    <row r="146" spans="1:23" ht="15">
      <c r="A146" s="52"/>
      <c r="B146" s="277"/>
      <c r="C146" s="76">
        <v>4</v>
      </c>
      <c r="D146" s="184">
        <v>0</v>
      </c>
      <c r="E146" s="185">
        <v>0</v>
      </c>
      <c r="F146" s="186">
        <v>1</v>
      </c>
      <c r="G146" s="41">
        <f t="shared" si="57"/>
        <v>0</v>
      </c>
      <c r="H146" s="42">
        <f t="shared" si="58"/>
        <v>0</v>
      </c>
      <c r="I146" s="42"/>
      <c r="J146" s="38">
        <f t="shared" si="59"/>
        <v>0</v>
      </c>
      <c r="K146" s="38">
        <f>ROUND((IF(H146-$R$154&lt;0,0,(H146-$R$154))*3.5%)*F146,2)</f>
        <v>0</v>
      </c>
      <c r="L146" s="39">
        <f t="shared" si="60"/>
        <v>0</v>
      </c>
      <c r="M146" s="42"/>
      <c r="N146" s="47">
        <f>((MIN(H146,$R$155)*0.58%)+IF(H146&gt;$R$155,(H146-$R$155)*1.25%,0))*F146</f>
        <v>0</v>
      </c>
      <c r="O146" s="47">
        <f t="shared" si="62"/>
        <v>0</v>
      </c>
      <c r="P146" s="24" t="str">
        <f t="shared" si="63"/>
        <v>.</v>
      </c>
      <c r="Q146" s="121" t="s">
        <v>33</v>
      </c>
      <c r="R146" s="164">
        <f>ROUND(($R$144*52.18*3.74)/12,2)</f>
        <v>3875.42</v>
      </c>
      <c r="S146" s="52"/>
      <c r="T146" s="90"/>
      <c r="U146" s="94">
        <f>((MIN(H146,$R$155)*0.58%))*F146</f>
        <v>0</v>
      </c>
      <c r="V146" s="94">
        <f aca="true" t="shared" si="64" ref="V146:V154">(IF(H146&gt;$R$155,(H146-$R$155)*1.25%,0))*F146</f>
        <v>0</v>
      </c>
      <c r="W146" s="102">
        <f t="shared" si="61"/>
        <v>0</v>
      </c>
    </row>
    <row r="147" spans="1:23" ht="15">
      <c r="A147" s="52"/>
      <c r="B147" s="277"/>
      <c r="C147" s="76">
        <v>5</v>
      </c>
      <c r="D147" s="184">
        <v>0</v>
      </c>
      <c r="E147" s="185">
        <v>0</v>
      </c>
      <c r="F147" s="186">
        <v>1</v>
      </c>
      <c r="G147" s="41">
        <f t="shared" si="57"/>
        <v>0</v>
      </c>
      <c r="H147" s="42">
        <f t="shared" si="58"/>
        <v>0</v>
      </c>
      <c r="I147" s="42"/>
      <c r="J147" s="38">
        <f t="shared" si="59"/>
        <v>0</v>
      </c>
      <c r="K147" s="38">
        <f>ROUND((IF(H147-$R$154&lt;0,0,(H147-$R$154))*3.5%)*F147,2)</f>
        <v>0</v>
      </c>
      <c r="L147" s="39">
        <f t="shared" si="60"/>
        <v>0</v>
      </c>
      <c r="M147" s="42"/>
      <c r="N147" s="47">
        <f aca="true" t="shared" si="65" ref="N147:N154">((MIN(H147,$R$155)*0.58%)+IF(H147&gt;$R$155,(H147-$R$155)*1.25%,0))*F147</f>
        <v>0</v>
      </c>
      <c r="O147" s="47">
        <f t="shared" si="62"/>
        <v>0</v>
      </c>
      <c r="P147" s="24" t="str">
        <f t="shared" si="63"/>
        <v>.</v>
      </c>
      <c r="Q147" s="220">
        <v>43160</v>
      </c>
      <c r="R147" s="164"/>
      <c r="S147" s="52"/>
      <c r="T147" s="90"/>
      <c r="U147" s="94">
        <f>((MIN(H147,$R$155)*0.58%))*F147</f>
        <v>0</v>
      </c>
      <c r="V147" s="94">
        <f t="shared" si="64"/>
        <v>0</v>
      </c>
      <c r="W147" s="102">
        <f t="shared" si="61"/>
        <v>0</v>
      </c>
    </row>
    <row r="148" spans="1:23" ht="15">
      <c r="A148" s="52"/>
      <c r="B148" s="277"/>
      <c r="C148" s="76">
        <v>6</v>
      </c>
      <c r="D148" s="184">
        <v>0</v>
      </c>
      <c r="E148" s="185">
        <v>0</v>
      </c>
      <c r="F148" s="186">
        <v>1</v>
      </c>
      <c r="G148" s="41">
        <f t="shared" si="57"/>
        <v>0</v>
      </c>
      <c r="H148" s="42">
        <f t="shared" si="58"/>
        <v>0</v>
      </c>
      <c r="I148" s="42"/>
      <c r="J148" s="38">
        <f t="shared" si="59"/>
        <v>0</v>
      </c>
      <c r="K148" s="38">
        <f aca="true" t="shared" si="66" ref="K148:K154">ROUND((IF(H148-$R$154&lt;0,0,(H148-$R$154))*3.5%)*F148,2)</f>
        <v>0</v>
      </c>
      <c r="L148" s="39">
        <f t="shared" si="60"/>
        <v>0</v>
      </c>
      <c r="M148" s="42"/>
      <c r="N148" s="47">
        <f t="shared" si="65"/>
        <v>0</v>
      </c>
      <c r="O148" s="47">
        <f t="shared" si="62"/>
        <v>0</v>
      </c>
      <c r="P148" s="24" t="str">
        <f t="shared" si="63"/>
        <v>.</v>
      </c>
      <c r="Q148" s="121" t="s">
        <v>78</v>
      </c>
      <c r="R148" s="164">
        <f>R144</f>
        <v>238.3</v>
      </c>
      <c r="S148" s="52"/>
      <c r="T148" s="90"/>
      <c r="U148" s="94">
        <f aca="true" t="shared" si="67" ref="U148:U154">((MIN(H148,$R$155)*0.58%))*F148</f>
        <v>0</v>
      </c>
      <c r="V148" s="94">
        <f t="shared" si="64"/>
        <v>0</v>
      </c>
      <c r="W148" s="102">
        <f t="shared" si="61"/>
        <v>0</v>
      </c>
    </row>
    <row r="149" spans="1:23" ht="15">
      <c r="A149" s="52"/>
      <c r="B149" s="277"/>
      <c r="C149" s="76">
        <v>7</v>
      </c>
      <c r="D149" s="184">
        <v>0</v>
      </c>
      <c r="E149" s="185">
        <v>0</v>
      </c>
      <c r="F149" s="186">
        <v>1</v>
      </c>
      <c r="G149" s="41">
        <f t="shared" si="57"/>
        <v>0</v>
      </c>
      <c r="H149" s="42">
        <f t="shared" si="58"/>
        <v>0</v>
      </c>
      <c r="I149" s="42"/>
      <c r="J149" s="38">
        <f t="shared" si="59"/>
        <v>0</v>
      </c>
      <c r="K149" s="38">
        <f t="shared" si="66"/>
        <v>0</v>
      </c>
      <c r="L149" s="39">
        <f t="shared" si="60"/>
        <v>0</v>
      </c>
      <c r="M149" s="42"/>
      <c r="N149" s="47">
        <f t="shared" si="65"/>
        <v>0</v>
      </c>
      <c r="O149" s="47">
        <f t="shared" si="62"/>
        <v>0</v>
      </c>
      <c r="P149" s="24" t="str">
        <f t="shared" si="63"/>
        <v>.</v>
      </c>
      <c r="Q149" s="121" t="s">
        <v>79</v>
      </c>
      <c r="R149" s="164">
        <v>243.3</v>
      </c>
      <c r="S149" s="52"/>
      <c r="T149" s="90"/>
      <c r="U149" s="94">
        <f t="shared" si="67"/>
        <v>0</v>
      </c>
      <c r="V149" s="94">
        <f t="shared" si="64"/>
        <v>0</v>
      </c>
      <c r="W149" s="102">
        <f t="shared" si="61"/>
        <v>0</v>
      </c>
    </row>
    <row r="150" spans="1:23" ht="15">
      <c r="A150" s="52"/>
      <c r="B150" s="277"/>
      <c r="C150" s="76">
        <v>8</v>
      </c>
      <c r="D150" s="184">
        <v>0</v>
      </c>
      <c r="E150" s="185">
        <v>0</v>
      </c>
      <c r="F150" s="186">
        <v>1</v>
      </c>
      <c r="G150" s="41">
        <f t="shared" si="57"/>
        <v>0</v>
      </c>
      <c r="H150" s="42">
        <f t="shared" si="58"/>
        <v>0</v>
      </c>
      <c r="I150" s="42"/>
      <c r="J150" s="38">
        <f t="shared" si="59"/>
        <v>0</v>
      </c>
      <c r="K150" s="38">
        <f t="shared" si="66"/>
        <v>0</v>
      </c>
      <c r="L150" s="39">
        <f t="shared" si="60"/>
        <v>0</v>
      </c>
      <c r="M150" s="42"/>
      <c r="N150" s="47">
        <f t="shared" si="65"/>
        <v>0</v>
      </c>
      <c r="O150" s="47">
        <f t="shared" si="62"/>
        <v>0</v>
      </c>
      <c r="P150" s="24" t="str">
        <f t="shared" si="63"/>
        <v>.</v>
      </c>
      <c r="Q150" s="121" t="s">
        <v>38</v>
      </c>
      <c r="R150" s="164">
        <f>ROUND(((((($R$148*(25/31))+($R$149*(6/31)))*52.18)/12)*2),2)</f>
        <v>2080.83</v>
      </c>
      <c r="S150" s="52"/>
      <c r="T150" s="90"/>
      <c r="U150" s="94">
        <f t="shared" si="67"/>
        <v>0</v>
      </c>
      <c r="V150" s="94">
        <f t="shared" si="64"/>
        <v>0</v>
      </c>
      <c r="W150" s="102">
        <f t="shared" si="61"/>
        <v>0</v>
      </c>
    </row>
    <row r="151" spans="1:23" ht="15">
      <c r="A151" s="52"/>
      <c r="B151" s="277"/>
      <c r="C151" s="76">
        <v>9</v>
      </c>
      <c r="D151" s="184">
        <v>0</v>
      </c>
      <c r="E151" s="185">
        <v>0</v>
      </c>
      <c r="F151" s="186">
        <v>1</v>
      </c>
      <c r="G151" s="41">
        <f t="shared" si="57"/>
        <v>0</v>
      </c>
      <c r="H151" s="42">
        <f t="shared" si="58"/>
        <v>0</v>
      </c>
      <c r="I151" s="42"/>
      <c r="J151" s="38">
        <f t="shared" si="59"/>
        <v>0</v>
      </c>
      <c r="K151" s="38">
        <f t="shared" si="66"/>
        <v>0</v>
      </c>
      <c r="L151" s="39">
        <f t="shared" si="60"/>
        <v>0</v>
      </c>
      <c r="M151" s="42"/>
      <c r="N151" s="47">
        <f t="shared" si="65"/>
        <v>0</v>
      </c>
      <c r="O151" s="47">
        <f t="shared" si="62"/>
        <v>0</v>
      </c>
      <c r="P151" s="24" t="str">
        <f t="shared" si="63"/>
        <v>.</v>
      </c>
      <c r="Q151" s="121" t="s">
        <v>39</v>
      </c>
      <c r="R151" s="164">
        <f>ROUND(((((($R$148*(25/31))+($R$149*(6/31)))*52.18)/12)*3.74),2)</f>
        <v>3891.16</v>
      </c>
      <c r="S151" s="52"/>
      <c r="T151" s="90"/>
      <c r="U151" s="94">
        <f t="shared" si="67"/>
        <v>0</v>
      </c>
      <c r="V151" s="94">
        <f t="shared" si="64"/>
        <v>0</v>
      </c>
      <c r="W151" s="102">
        <f t="shared" si="61"/>
        <v>0</v>
      </c>
    </row>
    <row r="152" spans="1:23" ht="15">
      <c r="A152" s="52"/>
      <c r="B152" s="277"/>
      <c r="C152" s="76">
        <v>10</v>
      </c>
      <c r="D152" s="184">
        <v>0</v>
      </c>
      <c r="E152" s="185">
        <v>0</v>
      </c>
      <c r="F152" s="186">
        <v>1</v>
      </c>
      <c r="G152" s="41">
        <f t="shared" si="57"/>
        <v>0</v>
      </c>
      <c r="H152" s="42">
        <f t="shared" si="58"/>
        <v>0</v>
      </c>
      <c r="I152" s="42"/>
      <c r="J152" s="38">
        <f t="shared" si="59"/>
        <v>0</v>
      </c>
      <c r="K152" s="38">
        <f t="shared" si="66"/>
        <v>0</v>
      </c>
      <c r="L152" s="39">
        <f t="shared" si="60"/>
        <v>0</v>
      </c>
      <c r="M152" s="42"/>
      <c r="N152" s="47">
        <f t="shared" si="65"/>
        <v>0</v>
      </c>
      <c r="O152" s="47">
        <f t="shared" si="62"/>
        <v>0</v>
      </c>
      <c r="P152" s="24" t="str">
        <f t="shared" si="63"/>
        <v>.</v>
      </c>
      <c r="Q152" s="119" t="s">
        <v>81</v>
      </c>
      <c r="R152" s="164"/>
      <c r="S152" s="52"/>
      <c r="T152" s="90"/>
      <c r="U152" s="94">
        <f t="shared" si="67"/>
        <v>0</v>
      </c>
      <c r="V152" s="94">
        <f t="shared" si="64"/>
        <v>0</v>
      </c>
      <c r="W152" s="102">
        <f t="shared" si="61"/>
        <v>0</v>
      </c>
    </row>
    <row r="153" spans="1:23" ht="15">
      <c r="A153" s="52"/>
      <c r="B153" s="277"/>
      <c r="C153" s="76">
        <v>11</v>
      </c>
      <c r="D153" s="184">
        <v>0</v>
      </c>
      <c r="E153" s="185">
        <v>0</v>
      </c>
      <c r="F153" s="186">
        <v>1</v>
      </c>
      <c r="G153" s="41">
        <f t="shared" si="57"/>
        <v>0</v>
      </c>
      <c r="H153" s="42">
        <f t="shared" si="58"/>
        <v>0</v>
      </c>
      <c r="I153" s="42"/>
      <c r="J153" s="38">
        <f t="shared" si="59"/>
        <v>0</v>
      </c>
      <c r="K153" s="38">
        <f t="shared" si="66"/>
        <v>0</v>
      </c>
      <c r="L153" s="39">
        <f t="shared" si="60"/>
        <v>0</v>
      </c>
      <c r="M153" s="42"/>
      <c r="N153" s="47">
        <f t="shared" si="65"/>
        <v>0</v>
      </c>
      <c r="O153" s="47">
        <f t="shared" si="62"/>
        <v>0</v>
      </c>
      <c r="P153" s="24" t="str">
        <f t="shared" si="63"/>
        <v>.</v>
      </c>
      <c r="Q153" s="121" t="s">
        <v>79</v>
      </c>
      <c r="R153" s="164">
        <v>243.3</v>
      </c>
      <c r="S153" s="52"/>
      <c r="T153" s="90"/>
      <c r="U153" s="94">
        <f t="shared" si="67"/>
        <v>0</v>
      </c>
      <c r="V153" s="94">
        <f t="shared" si="64"/>
        <v>0</v>
      </c>
      <c r="W153" s="102">
        <f t="shared" si="61"/>
        <v>0</v>
      </c>
    </row>
    <row r="154" spans="1:23" ht="15">
      <c r="A154" s="52"/>
      <c r="B154" s="277"/>
      <c r="C154" s="77">
        <v>12</v>
      </c>
      <c r="D154" s="184">
        <v>0</v>
      </c>
      <c r="E154" s="185">
        <v>0</v>
      </c>
      <c r="F154" s="186">
        <v>1</v>
      </c>
      <c r="G154" s="41">
        <f t="shared" si="57"/>
        <v>0</v>
      </c>
      <c r="H154" s="42">
        <f t="shared" si="58"/>
        <v>0</v>
      </c>
      <c r="I154" s="42"/>
      <c r="J154" s="38">
        <f t="shared" si="59"/>
        <v>0</v>
      </c>
      <c r="K154" s="38">
        <f t="shared" si="66"/>
        <v>0</v>
      </c>
      <c r="L154" s="39">
        <f t="shared" si="60"/>
        <v>0</v>
      </c>
      <c r="M154" s="42"/>
      <c r="N154" s="47">
        <f t="shared" si="65"/>
        <v>0</v>
      </c>
      <c r="O154" s="47">
        <f t="shared" si="62"/>
        <v>0</v>
      </c>
      <c r="P154" s="24" t="str">
        <f t="shared" si="63"/>
        <v>.</v>
      </c>
      <c r="Q154" s="121" t="s">
        <v>65</v>
      </c>
      <c r="R154" s="164">
        <f>ROUND(($R$153*52.18*2)/12,2)</f>
        <v>2115.9</v>
      </c>
      <c r="S154" s="52"/>
      <c r="T154" s="90"/>
      <c r="U154" s="94">
        <f t="shared" si="67"/>
        <v>0</v>
      </c>
      <c r="V154" s="94">
        <f t="shared" si="64"/>
        <v>0</v>
      </c>
      <c r="W154" s="102">
        <f t="shared" si="61"/>
        <v>0</v>
      </c>
    </row>
    <row r="155" spans="1:23" ht="13.5" thickBot="1">
      <c r="A155" s="52"/>
      <c r="B155" s="277"/>
      <c r="C155" s="78"/>
      <c r="D155" s="43"/>
      <c r="E155" s="43"/>
      <c r="F155" s="203" t="s">
        <v>54</v>
      </c>
      <c r="G155" s="42">
        <f>SUM(G143:G154)</f>
        <v>0</v>
      </c>
      <c r="H155" s="42">
        <f>SUM(H143:H154)</f>
        <v>0</v>
      </c>
      <c r="I155" s="42"/>
      <c r="J155" s="38">
        <f>SUM(J143:J154)</f>
        <v>0</v>
      </c>
      <c r="K155" s="38">
        <f>SUM(K143:K154)</f>
        <v>0</v>
      </c>
      <c r="L155" s="39">
        <f>SUM(L143:L154)</f>
        <v>0</v>
      </c>
      <c r="M155" s="42"/>
      <c r="N155" s="40">
        <f>SUM(N143:N154)</f>
        <v>0</v>
      </c>
      <c r="O155" s="40">
        <f>SUM(O143:O154)</f>
        <v>0</v>
      </c>
      <c r="P155" s="24"/>
      <c r="Q155" s="122" t="s">
        <v>28</v>
      </c>
      <c r="R155" s="165">
        <f>ROUND(($R$153*52.18*3.74)/12,2)</f>
        <v>3956.73</v>
      </c>
      <c r="S155" s="52"/>
      <c r="T155" s="90"/>
      <c r="U155" s="96">
        <f>SUM(U143:U154)</f>
        <v>0</v>
      </c>
      <c r="V155" s="96">
        <f>SUM(V143:V154)</f>
        <v>0</v>
      </c>
      <c r="W155" s="154">
        <f>SUM(W143:W154)</f>
        <v>0</v>
      </c>
    </row>
    <row r="156" spans="1:23" ht="15">
      <c r="A156" s="52"/>
      <c r="B156" s="277"/>
      <c r="C156" s="79"/>
      <c r="D156" s="46"/>
      <c r="E156" s="46"/>
      <c r="F156" s="46"/>
      <c r="G156" s="46"/>
      <c r="H156" s="46"/>
      <c r="I156" s="46"/>
      <c r="J156" s="46"/>
      <c r="K156" s="46"/>
      <c r="L156" s="69"/>
      <c r="M156" s="46"/>
      <c r="N156" s="69"/>
      <c r="O156" s="69"/>
      <c r="P156" s="80"/>
      <c r="S156" s="46"/>
      <c r="T156" s="90"/>
      <c r="U156" s="94"/>
      <c r="V156" s="94"/>
      <c r="W156" s="102"/>
    </row>
    <row r="157" spans="1:23" ht="13.5" thickBot="1">
      <c r="A157" s="52"/>
      <c r="B157" s="277"/>
      <c r="C157" s="118"/>
      <c r="D157" s="83"/>
      <c r="E157" s="83"/>
      <c r="F157" s="83"/>
      <c r="G157" s="83"/>
      <c r="H157" s="83"/>
      <c r="I157" s="83"/>
      <c r="J157" s="83"/>
      <c r="K157" s="83"/>
      <c r="L157" s="84"/>
      <c r="M157" s="83"/>
      <c r="N157" s="84"/>
      <c r="O157" s="84"/>
      <c r="P157" s="155"/>
      <c r="Q157" s="116"/>
      <c r="R157" s="83"/>
      <c r="S157" s="83"/>
      <c r="T157" s="103"/>
      <c r="U157" s="105"/>
      <c r="V157" s="105"/>
      <c r="W157" s="106"/>
    </row>
    <row r="158" spans="1:23" ht="15" customHeight="1">
      <c r="A158" s="52"/>
      <c r="B158" s="277"/>
      <c r="C158" s="274" t="s">
        <v>82</v>
      </c>
      <c r="D158" s="275"/>
      <c r="E158" s="275"/>
      <c r="F158" s="275"/>
      <c r="G158" s="275"/>
      <c r="H158" s="275"/>
      <c r="I158" s="85"/>
      <c r="J158" s="85"/>
      <c r="K158" s="85"/>
      <c r="L158" s="86"/>
      <c r="M158" s="85"/>
      <c r="N158" s="86"/>
      <c r="O158" s="86"/>
      <c r="P158" s="156"/>
      <c r="Q158" s="115"/>
      <c r="R158" s="85"/>
      <c r="S158" s="85"/>
      <c r="T158" s="98"/>
      <c r="U158" s="107"/>
      <c r="V158" s="107"/>
      <c r="W158" s="108"/>
    </row>
    <row r="159" spans="1:23" ht="15">
      <c r="A159" s="52"/>
      <c r="B159" s="277"/>
      <c r="C159" s="79"/>
      <c r="D159" s="46"/>
      <c r="E159" s="46"/>
      <c r="F159" s="46"/>
      <c r="G159" s="46"/>
      <c r="H159" s="46"/>
      <c r="I159" s="46"/>
      <c r="J159" s="46"/>
      <c r="K159" s="46"/>
      <c r="L159" s="69"/>
      <c r="M159" s="46"/>
      <c r="N159" s="69"/>
      <c r="O159" s="69"/>
      <c r="P159" s="80"/>
      <c r="Q159" s="52"/>
      <c r="R159" s="46"/>
      <c r="S159" s="46"/>
      <c r="T159" s="90"/>
      <c r="U159" s="94"/>
      <c r="V159" s="94"/>
      <c r="W159" s="102"/>
    </row>
    <row r="160" spans="1:23" ht="15">
      <c r="A160" s="52"/>
      <c r="B160" s="277"/>
      <c r="C160" s="79"/>
      <c r="D160" s="46"/>
      <c r="E160" s="46"/>
      <c r="F160" s="46"/>
      <c r="G160" s="46"/>
      <c r="H160" s="46"/>
      <c r="I160" s="46"/>
      <c r="J160" s="46"/>
      <c r="K160" s="46"/>
      <c r="L160" s="69"/>
      <c r="M160" s="46"/>
      <c r="N160" s="69"/>
      <c r="O160" s="69"/>
      <c r="P160" s="80"/>
      <c r="Q160" s="52"/>
      <c r="R160" s="46"/>
      <c r="S160" s="46"/>
      <c r="T160" s="90"/>
      <c r="U160" s="94"/>
      <c r="V160" s="94"/>
      <c r="W160" s="102"/>
    </row>
    <row r="161" spans="1:23" ht="15">
      <c r="A161" s="52"/>
      <c r="B161" s="277"/>
      <c r="C161" s="157"/>
      <c r="D161" s="158"/>
      <c r="E161" s="158"/>
      <c r="F161" s="158"/>
      <c r="G161" s="158"/>
      <c r="H161" s="158"/>
      <c r="I161" s="158"/>
      <c r="J161" s="158"/>
      <c r="K161" s="158"/>
      <c r="L161" s="158"/>
      <c r="M161" s="158"/>
      <c r="N161" s="158"/>
      <c r="O161" s="158"/>
      <c r="P161" s="159"/>
      <c r="Q161" s="158"/>
      <c r="R161" s="158"/>
      <c r="S161" s="52"/>
      <c r="T161" s="90"/>
      <c r="U161" s="90"/>
      <c r="V161" s="90"/>
      <c r="W161" s="100"/>
    </row>
    <row r="162" spans="1:23" ht="15">
      <c r="A162" s="52"/>
      <c r="B162" s="277"/>
      <c r="C162" s="157"/>
      <c r="D162" s="158"/>
      <c r="E162" s="158"/>
      <c r="F162" s="158"/>
      <c r="G162" s="158"/>
      <c r="H162" s="158"/>
      <c r="I162" s="158"/>
      <c r="J162" s="158"/>
      <c r="K162" s="158"/>
      <c r="L162" s="158"/>
      <c r="M162" s="158"/>
      <c r="N162" s="158"/>
      <c r="O162" s="158"/>
      <c r="P162" s="159"/>
      <c r="Q162" s="158"/>
      <c r="R162" s="158"/>
      <c r="S162" s="52"/>
      <c r="T162" s="90"/>
      <c r="U162" s="90"/>
      <c r="V162" s="90"/>
      <c r="W162" s="100"/>
    </row>
    <row r="163" spans="1:23" ht="15">
      <c r="A163" s="52"/>
      <c r="B163" s="277"/>
      <c r="C163" s="157"/>
      <c r="D163" s="158"/>
      <c r="E163" s="158"/>
      <c r="F163" s="158"/>
      <c r="G163" s="158"/>
      <c r="H163" s="158"/>
      <c r="I163" s="158"/>
      <c r="J163" s="158"/>
      <c r="K163" s="158"/>
      <c r="L163" s="158"/>
      <c r="M163" s="158"/>
      <c r="N163" s="158"/>
      <c r="O163" s="158"/>
      <c r="P163" s="159"/>
      <c r="Q163" s="158"/>
      <c r="R163" s="158"/>
      <c r="S163" s="52"/>
      <c r="T163" s="90"/>
      <c r="U163" s="90"/>
      <c r="V163" s="90"/>
      <c r="W163" s="100"/>
    </row>
    <row r="164" spans="1:23" ht="15">
      <c r="A164" s="52"/>
      <c r="B164" s="277"/>
      <c r="C164" s="157"/>
      <c r="D164" s="158"/>
      <c r="E164" s="158"/>
      <c r="F164" s="158"/>
      <c r="G164" s="158"/>
      <c r="H164" s="158"/>
      <c r="I164" s="158"/>
      <c r="J164" s="158"/>
      <c r="K164" s="158"/>
      <c r="L164" s="158"/>
      <c r="M164" s="158"/>
      <c r="N164" s="158"/>
      <c r="O164" s="158"/>
      <c r="P164" s="159"/>
      <c r="Q164" s="158"/>
      <c r="R164" s="158"/>
      <c r="S164" s="52"/>
      <c r="T164" s="90"/>
      <c r="U164" s="90"/>
      <c r="V164" s="90"/>
      <c r="W164" s="100"/>
    </row>
    <row r="165" spans="1:23" ht="15">
      <c r="A165" s="52"/>
      <c r="B165" s="277"/>
      <c r="C165" s="157"/>
      <c r="D165" s="158"/>
      <c r="E165" s="158"/>
      <c r="F165" s="158"/>
      <c r="G165" s="158"/>
      <c r="H165" s="158"/>
      <c r="I165" s="158"/>
      <c r="J165" s="158"/>
      <c r="K165" s="158"/>
      <c r="L165" s="158"/>
      <c r="M165" s="158"/>
      <c r="N165" s="158"/>
      <c r="O165" s="158"/>
      <c r="P165" s="159"/>
      <c r="Q165" s="158"/>
      <c r="R165" s="158"/>
      <c r="S165" s="52"/>
      <c r="T165" s="90"/>
      <c r="U165" s="90"/>
      <c r="V165" s="90"/>
      <c r="W165" s="100"/>
    </row>
    <row r="166" spans="1:23" ht="13.5" thickBot="1">
      <c r="A166" s="52"/>
      <c r="B166" s="277"/>
      <c r="C166" s="157"/>
      <c r="D166" s="158"/>
      <c r="E166" s="158"/>
      <c r="F166" s="158"/>
      <c r="G166" s="158"/>
      <c r="H166" s="158"/>
      <c r="I166" s="158"/>
      <c r="J166" s="158"/>
      <c r="K166" s="158"/>
      <c r="L166" s="158"/>
      <c r="M166" s="158"/>
      <c r="N166" s="158"/>
      <c r="O166" s="158"/>
      <c r="P166" s="159"/>
      <c r="Q166" s="158"/>
      <c r="R166" s="158"/>
      <c r="S166" s="52"/>
      <c r="T166" s="90"/>
      <c r="U166" s="90"/>
      <c r="V166" s="90"/>
      <c r="W166" s="100"/>
    </row>
    <row r="167" spans="1:23" ht="39" thickBot="1">
      <c r="A167" s="52"/>
      <c r="B167" s="277"/>
      <c r="C167" s="157"/>
      <c r="D167" s="158"/>
      <c r="E167" s="158"/>
      <c r="F167" s="158"/>
      <c r="G167" s="158"/>
      <c r="H167" s="158"/>
      <c r="I167" s="158"/>
      <c r="J167" s="158"/>
      <c r="K167" s="282" t="s">
        <v>24</v>
      </c>
      <c r="L167" s="283"/>
      <c r="M167" s="34" t="s">
        <v>83</v>
      </c>
      <c r="N167" s="34" t="s">
        <v>84</v>
      </c>
      <c r="O167" s="35" t="s">
        <v>30</v>
      </c>
      <c r="P167" s="159"/>
      <c r="Q167" s="175" t="s">
        <v>86</v>
      </c>
      <c r="R167" s="158"/>
      <c r="S167" s="52"/>
      <c r="T167" s="90"/>
      <c r="U167" s="90"/>
      <c r="V167" s="90"/>
      <c r="W167" s="100"/>
    </row>
    <row r="168" spans="1:23" ht="15">
      <c r="A168" s="52"/>
      <c r="B168" s="277"/>
      <c r="C168" s="157"/>
      <c r="D168" s="158"/>
      <c r="E168" s="158"/>
      <c r="F168" s="158"/>
      <c r="G168" s="158"/>
      <c r="H168" s="158"/>
      <c r="I168" s="158"/>
      <c r="J168" s="158"/>
      <c r="K168" s="124" t="s">
        <v>25</v>
      </c>
      <c r="L168" s="125"/>
      <c r="M168" s="134">
        <f>$L$155</f>
        <v>0</v>
      </c>
      <c r="N168" s="134">
        <f>$L$94+$L$71+$L$47+$L$22+$L$117</f>
        <v>0</v>
      </c>
      <c r="O168" s="148">
        <f>M168+N168</f>
        <v>0</v>
      </c>
      <c r="P168" s="159"/>
      <c r="Q168" s="158"/>
      <c r="R168" s="158"/>
      <c r="S168" s="52"/>
      <c r="T168" s="90"/>
      <c r="U168" s="90"/>
      <c r="V168" s="90"/>
      <c r="W168" s="100"/>
    </row>
    <row r="169" spans="1:23" ht="38.25">
      <c r="A169" s="52"/>
      <c r="B169" s="277"/>
      <c r="C169" s="157"/>
      <c r="D169" s="158"/>
      <c r="E169" s="158"/>
      <c r="F169" s="158"/>
      <c r="G169" s="158"/>
      <c r="H169" s="158"/>
      <c r="I169" s="158"/>
      <c r="J169" s="158"/>
      <c r="K169" s="126" t="s">
        <v>3</v>
      </c>
      <c r="L169" s="49"/>
      <c r="M169" s="18" t="s">
        <v>83</v>
      </c>
      <c r="N169" s="18" t="s">
        <v>84</v>
      </c>
      <c r="O169" s="36" t="s">
        <v>30</v>
      </c>
      <c r="P169" s="159"/>
      <c r="Q169" s="158"/>
      <c r="R169" s="158"/>
      <c r="S169" s="52"/>
      <c r="T169" s="90"/>
      <c r="U169" s="90"/>
      <c r="V169" s="90"/>
      <c r="W169" s="100"/>
    </row>
    <row r="170" spans="1:23" ht="15">
      <c r="A170" s="52"/>
      <c r="B170" s="277"/>
      <c r="C170" s="157"/>
      <c r="D170" s="158"/>
      <c r="E170" s="158"/>
      <c r="F170" s="158"/>
      <c r="G170" s="158"/>
      <c r="H170" s="158"/>
      <c r="I170" s="158"/>
      <c r="J170" s="158"/>
      <c r="K170" s="127" t="s">
        <v>27</v>
      </c>
      <c r="L170" s="128"/>
      <c r="M170" s="47">
        <f>$O$155</f>
        <v>0</v>
      </c>
      <c r="N170" s="47">
        <f>$O$97+$O$75+$O$52+$O$28+$O$120</f>
        <v>0</v>
      </c>
      <c r="O170" s="149">
        <f>M170+N170</f>
        <v>0</v>
      </c>
      <c r="P170" s="159"/>
      <c r="Q170" s="158"/>
      <c r="R170" s="158"/>
      <c r="S170" s="52"/>
      <c r="T170" s="90"/>
      <c r="U170" s="90"/>
      <c r="V170" s="90"/>
      <c r="W170" s="100"/>
    </row>
    <row r="171" spans="1:23" ht="15.75" customHeight="1" thickBot="1">
      <c r="A171" s="52"/>
      <c r="B171" s="277"/>
      <c r="C171" s="157"/>
      <c r="D171" s="158"/>
      <c r="E171" s="158"/>
      <c r="F171" s="158"/>
      <c r="G171" s="158"/>
      <c r="H171" s="158"/>
      <c r="I171" s="158"/>
      <c r="J171" s="158"/>
      <c r="K171" s="272" t="s">
        <v>26</v>
      </c>
      <c r="L171" s="273"/>
      <c r="M171" s="48">
        <f>$N$155</f>
        <v>0</v>
      </c>
      <c r="N171" s="48">
        <f>$N$97+$N$75+$N$52+$N$28+$N$120</f>
        <v>0</v>
      </c>
      <c r="O171" s="150">
        <f>M171+N171</f>
        <v>0</v>
      </c>
      <c r="P171" s="159"/>
      <c r="Q171" s="158"/>
      <c r="R171" s="158"/>
      <c r="S171" s="52"/>
      <c r="T171" s="90"/>
      <c r="U171" s="90"/>
      <c r="V171" s="90"/>
      <c r="W171" s="100"/>
    </row>
    <row r="172" spans="1:23" ht="15">
      <c r="A172" s="52"/>
      <c r="B172" s="277"/>
      <c r="C172" s="157"/>
      <c r="D172" s="158"/>
      <c r="E172" s="158"/>
      <c r="F172" s="158"/>
      <c r="G172" s="158"/>
      <c r="H172" s="158"/>
      <c r="I172" s="158"/>
      <c r="J172" s="158"/>
      <c r="K172" s="151"/>
      <c r="L172" s="151"/>
      <c r="M172" s="152"/>
      <c r="N172" s="152"/>
      <c r="O172" s="152"/>
      <c r="P172" s="159"/>
      <c r="Q172" s="158"/>
      <c r="R172" s="158"/>
      <c r="S172" s="52"/>
      <c r="T172" s="90"/>
      <c r="U172" s="90"/>
      <c r="V172" s="90"/>
      <c r="W172" s="100"/>
    </row>
    <row r="173" spans="1:23" ht="15">
      <c r="A173" s="52"/>
      <c r="B173" s="277"/>
      <c r="C173" s="157"/>
      <c r="D173" s="158"/>
      <c r="E173" s="158"/>
      <c r="F173" s="158"/>
      <c r="G173" s="158"/>
      <c r="H173" s="158"/>
      <c r="I173" s="158"/>
      <c r="J173" s="158"/>
      <c r="K173" s="151"/>
      <c r="L173" s="151"/>
      <c r="M173" s="152"/>
      <c r="N173" s="152"/>
      <c r="O173" s="152"/>
      <c r="P173" s="159"/>
      <c r="Q173" s="158"/>
      <c r="R173" s="158"/>
      <c r="S173" s="52"/>
      <c r="T173" s="90"/>
      <c r="U173" s="90"/>
      <c r="V173" s="90"/>
      <c r="W173" s="100"/>
    </row>
    <row r="174" spans="1:23" ht="15">
      <c r="A174" s="52"/>
      <c r="B174" s="277"/>
      <c r="C174" s="157"/>
      <c r="D174" s="158"/>
      <c r="E174" s="158"/>
      <c r="F174" s="158"/>
      <c r="G174" s="158"/>
      <c r="H174" s="158"/>
      <c r="I174" s="158"/>
      <c r="J174" s="158"/>
      <c r="K174" s="151"/>
      <c r="L174" s="151"/>
      <c r="M174" s="152"/>
      <c r="N174" s="152"/>
      <c r="O174" s="152"/>
      <c r="P174" s="159"/>
      <c r="Q174" s="158"/>
      <c r="R174" s="158"/>
      <c r="S174" s="52"/>
      <c r="T174" s="90"/>
      <c r="U174" s="90"/>
      <c r="V174" s="90"/>
      <c r="W174" s="100"/>
    </row>
    <row r="175" spans="1:23" ht="13.5" thickBot="1">
      <c r="A175" s="52"/>
      <c r="B175" s="277"/>
      <c r="C175" s="160"/>
      <c r="D175" s="161"/>
      <c r="E175" s="161"/>
      <c r="F175" s="161"/>
      <c r="G175" s="161"/>
      <c r="H175" s="161"/>
      <c r="I175" s="161"/>
      <c r="J175" s="161"/>
      <c r="K175" s="161"/>
      <c r="L175" s="161"/>
      <c r="M175" s="161"/>
      <c r="N175" s="161"/>
      <c r="O175" s="161"/>
      <c r="P175" s="162"/>
      <c r="Q175" s="161"/>
      <c r="R175" s="161"/>
      <c r="S175" s="116"/>
      <c r="T175" s="103"/>
      <c r="U175" s="103"/>
      <c r="V175" s="103"/>
      <c r="W175" s="104"/>
    </row>
  </sheetData>
  <mergeCells count="44">
    <mergeCell ref="C134:D134"/>
    <mergeCell ref="C135:D135"/>
    <mergeCell ref="K135:L135"/>
    <mergeCell ref="C123:G123"/>
    <mergeCell ref="C131:D131"/>
    <mergeCell ref="K131:L131"/>
    <mergeCell ref="C132:D132"/>
    <mergeCell ref="C133:D133"/>
    <mergeCell ref="K133:L133"/>
    <mergeCell ref="D103:F103"/>
    <mergeCell ref="J103:L103"/>
    <mergeCell ref="N103:O103"/>
    <mergeCell ref="Q104:R104"/>
    <mergeCell ref="K119:L119"/>
    <mergeCell ref="K167:L167"/>
    <mergeCell ref="Q59:R59"/>
    <mergeCell ref="Q35:R35"/>
    <mergeCell ref="K49:L49"/>
    <mergeCell ref="K73:L73"/>
    <mergeCell ref="K96:L96"/>
    <mergeCell ref="N80:O80"/>
    <mergeCell ref="K171:L171"/>
    <mergeCell ref="C158:H158"/>
    <mergeCell ref="Q82:R82"/>
    <mergeCell ref="A6:A138"/>
    <mergeCell ref="B6:B175"/>
    <mergeCell ref="D141:F141"/>
    <mergeCell ref="N141:O141"/>
    <mergeCell ref="J141:L141"/>
    <mergeCell ref="Q142:R142"/>
    <mergeCell ref="D80:F80"/>
    <mergeCell ref="D57:F57"/>
    <mergeCell ref="N57:O57"/>
    <mergeCell ref="J80:L80"/>
    <mergeCell ref="J57:L57"/>
    <mergeCell ref="N33:O33"/>
    <mergeCell ref="D33:F33"/>
    <mergeCell ref="D8:F8"/>
    <mergeCell ref="N8:O8"/>
    <mergeCell ref="U5:W5"/>
    <mergeCell ref="J33:L33"/>
    <mergeCell ref="J8:L8"/>
    <mergeCell ref="Q10:R10"/>
    <mergeCell ref="K24:L24"/>
  </mergeCells>
  <printOptions/>
  <pageMargins left="0.7" right="0.7" top="0.75" bottom="0.75" header="0.3" footer="0.3"/>
  <pageSetup fitToHeight="1" fitToWidth="1" horizontalDpi="600" verticalDpi="600" orientation="portrait" paperSize="9" scale="29" r:id="rId4"/>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99"/>
    <pageSetUpPr fitToPage="1"/>
  </sheetPr>
  <dimension ref="A1:W258"/>
  <sheetViews>
    <sheetView zoomScale="85" zoomScaleNormal="85" zoomScaleSheetLayoutView="70" workbookViewId="0" topLeftCell="A166">
      <selection activeCell="O190" sqref="O190"/>
    </sheetView>
  </sheetViews>
  <sheetFormatPr defaultColWidth="9.140625" defaultRowHeight="15"/>
  <cols>
    <col min="1" max="3" width="9.140625" style="1" customWidth="1"/>
    <col min="4" max="4" width="13.421875" style="1" customWidth="1"/>
    <col min="5" max="5" width="16.57421875" style="1" customWidth="1"/>
    <col min="6" max="6" width="16.8515625" style="1" customWidth="1"/>
    <col min="7" max="7" width="15.140625" style="1" customWidth="1"/>
    <col min="8" max="8" width="16.28125" style="1" customWidth="1"/>
    <col min="9" max="9" width="7.57421875" style="1" customWidth="1"/>
    <col min="10" max="10" width="15.57421875" style="1" customWidth="1"/>
    <col min="11" max="11" width="15.8515625" style="1" customWidth="1"/>
    <col min="12" max="12" width="16.57421875" style="1" customWidth="1"/>
    <col min="13" max="13" width="13.7109375" style="1" customWidth="1"/>
    <col min="14" max="14" width="15.57421875" style="1" customWidth="1"/>
    <col min="15" max="15" width="16.28125" style="1" customWidth="1"/>
    <col min="16" max="16" width="16.8515625" style="20" customWidth="1"/>
    <col min="17" max="17" width="44.421875" style="1" customWidth="1"/>
    <col min="18" max="18" width="11.28125" style="1" customWidth="1"/>
    <col min="19" max="19" width="10.140625" style="31" customWidth="1"/>
    <col min="20" max="20" width="4.28125" style="30" customWidth="1"/>
    <col min="21" max="21" width="14.8515625" style="30" customWidth="1"/>
    <col min="22" max="22" width="14.140625" style="30" customWidth="1"/>
    <col min="23" max="23" width="12.57421875" style="30" customWidth="1"/>
    <col min="24" max="16384" width="9.140625" style="1" customWidth="1"/>
  </cols>
  <sheetData>
    <row r="1" spans="1:23" s="181" customFormat="1" ht="24" customHeight="1">
      <c r="A1" s="210" t="s">
        <v>89</v>
      </c>
      <c r="P1" s="182"/>
      <c r="T1" s="183"/>
      <c r="U1" s="183"/>
      <c r="V1" s="183"/>
      <c r="W1" s="183"/>
    </row>
    <row r="2" spans="3:23" ht="27">
      <c r="C2" s="2" t="s">
        <v>0</v>
      </c>
      <c r="T2" s="1"/>
      <c r="U2" s="1"/>
      <c r="V2" s="1"/>
      <c r="W2" s="1"/>
    </row>
    <row r="3" spans="3:23" ht="19.5">
      <c r="C3" s="3" t="s">
        <v>43</v>
      </c>
      <c r="T3" s="1"/>
      <c r="U3" s="1"/>
      <c r="V3" s="1"/>
      <c r="W3" s="1"/>
    </row>
    <row r="4" spans="3:23" ht="19.5">
      <c r="C4" s="209" t="s">
        <v>56</v>
      </c>
      <c r="T4" s="1"/>
      <c r="U4" s="1"/>
      <c r="V4" s="1"/>
      <c r="W4" s="1"/>
    </row>
    <row r="5" spans="3:23" ht="60" customHeight="1" thickBot="1">
      <c r="C5" s="4"/>
      <c r="T5" s="87"/>
      <c r="U5" s="264" t="s">
        <v>21</v>
      </c>
      <c r="V5" s="264"/>
      <c r="W5" s="264"/>
    </row>
    <row r="6" spans="1:23" ht="15" customHeight="1" thickTop="1">
      <c r="A6" s="276"/>
      <c r="B6" s="277"/>
      <c r="C6" s="22">
        <v>2013</v>
      </c>
      <c r="D6" s="19"/>
      <c r="E6" s="19"/>
      <c r="F6" s="19"/>
      <c r="G6" s="19"/>
      <c r="H6" s="19"/>
      <c r="I6" s="19"/>
      <c r="J6" s="19"/>
      <c r="K6" s="19"/>
      <c r="L6" s="19"/>
      <c r="M6" s="19"/>
      <c r="N6" s="19"/>
      <c r="O6" s="19"/>
      <c r="P6" s="21"/>
      <c r="Q6" s="19"/>
      <c r="R6" s="19"/>
      <c r="S6" s="114"/>
      <c r="T6" s="88"/>
      <c r="U6" s="88"/>
      <c r="V6" s="88"/>
      <c r="W6" s="89"/>
    </row>
    <row r="7" spans="1:23" ht="13.5" thickBot="1">
      <c r="A7" s="276"/>
      <c r="B7" s="277"/>
      <c r="C7" s="23"/>
      <c r="D7" s="9"/>
      <c r="E7" s="9"/>
      <c r="F7" s="9"/>
      <c r="G7" s="9"/>
      <c r="H7" s="9"/>
      <c r="I7" s="9"/>
      <c r="J7" s="9"/>
      <c r="K7" s="9"/>
      <c r="L7" s="9"/>
      <c r="M7" s="9"/>
      <c r="N7" s="9"/>
      <c r="O7" s="9"/>
      <c r="P7" s="24"/>
      <c r="Q7" s="9"/>
      <c r="R7" s="9"/>
      <c r="S7" s="52"/>
      <c r="T7" s="90"/>
      <c r="U7" s="90"/>
      <c r="V7" s="90"/>
      <c r="W7" s="91"/>
    </row>
    <row r="8" spans="1:23" ht="15">
      <c r="A8" s="276"/>
      <c r="B8" s="277"/>
      <c r="C8" s="25"/>
      <c r="D8" s="260" t="s">
        <v>1</v>
      </c>
      <c r="E8" s="261"/>
      <c r="F8" s="262"/>
      <c r="G8" s="5"/>
      <c r="H8" s="6"/>
      <c r="I8" s="6"/>
      <c r="J8" s="265" t="s">
        <v>2</v>
      </c>
      <c r="K8" s="266"/>
      <c r="L8" s="267"/>
      <c r="M8" s="7"/>
      <c r="N8" s="263" t="s">
        <v>3</v>
      </c>
      <c r="O8" s="263"/>
      <c r="P8" s="24"/>
      <c r="Q8" s="9"/>
      <c r="R8" s="9"/>
      <c r="S8" s="52"/>
      <c r="T8" s="90"/>
      <c r="U8" s="90"/>
      <c r="V8" s="90"/>
      <c r="W8" s="91"/>
    </row>
    <row r="9" spans="1:23" ht="77.25" thickBot="1">
      <c r="A9" s="276"/>
      <c r="B9" s="277"/>
      <c r="C9" s="26" t="s">
        <v>4</v>
      </c>
      <c r="D9" s="187" t="s">
        <v>69</v>
      </c>
      <c r="E9" s="188" t="s">
        <v>70</v>
      </c>
      <c r="F9" s="180" t="s">
        <v>31</v>
      </c>
      <c r="G9" s="14" t="s">
        <v>71</v>
      </c>
      <c r="H9" s="15" t="s">
        <v>72</v>
      </c>
      <c r="I9" s="15"/>
      <c r="J9" s="16" t="s">
        <v>46</v>
      </c>
      <c r="K9" s="16" t="s">
        <v>47</v>
      </c>
      <c r="L9" s="17" t="s">
        <v>7</v>
      </c>
      <c r="M9" s="15"/>
      <c r="N9" s="18" t="s">
        <v>8</v>
      </c>
      <c r="O9" s="18" t="s">
        <v>9</v>
      </c>
      <c r="P9" s="24"/>
      <c r="Q9" s="9"/>
      <c r="R9" s="9"/>
      <c r="S9" s="52"/>
      <c r="T9" s="90"/>
      <c r="U9" s="92" t="s">
        <v>10</v>
      </c>
      <c r="V9" s="92" t="s">
        <v>11</v>
      </c>
      <c r="W9" s="93" t="s">
        <v>20</v>
      </c>
    </row>
    <row r="10" spans="1:23" ht="15">
      <c r="A10" s="276"/>
      <c r="B10" s="277"/>
      <c r="C10" s="27">
        <v>2</v>
      </c>
      <c r="D10" s="184">
        <v>0</v>
      </c>
      <c r="E10" s="185">
        <v>0</v>
      </c>
      <c r="F10" s="186">
        <v>1</v>
      </c>
      <c r="G10" s="41">
        <f>D10+E10</f>
        <v>0</v>
      </c>
      <c r="H10" s="42">
        <f>ROUND((G10/F10),2)</f>
        <v>0</v>
      </c>
      <c r="I10" s="6"/>
      <c r="J10" s="38">
        <f>ROUND((H10*3%)*F10,2)</f>
        <v>0</v>
      </c>
      <c r="K10" s="38">
        <f>ROUND((IF(H10-$R$12&lt;0,0,(H10-$R$12))*3.5%)*F10,2)</f>
        <v>0</v>
      </c>
      <c r="L10" s="39">
        <f aca="true" t="shared" si="0" ref="L10:L35">J10+K10</f>
        <v>0</v>
      </c>
      <c r="M10" s="8"/>
      <c r="N10" s="47">
        <f>((MIN(H10,$R$13)*0.58%)+IF(H10&gt;$R$13,(H10-$R$13)*1.25%,0))*F10</f>
        <v>0</v>
      </c>
      <c r="O10" s="47">
        <f>(H10*3.75%)*F10</f>
        <v>0</v>
      </c>
      <c r="P10" s="24" t="str">
        <f>IF(W10&lt;&gt;0,"Error - review!",".")</f>
        <v>.</v>
      </c>
      <c r="Q10" s="268" t="s">
        <v>12</v>
      </c>
      <c r="R10" s="269"/>
      <c r="S10" s="52"/>
      <c r="T10" s="90"/>
      <c r="U10" s="94">
        <f aca="true" t="shared" si="1" ref="U10:U35">((MIN(H10,$R$13)*0.58%))*F10</f>
        <v>0</v>
      </c>
      <c r="V10" s="94">
        <f aca="true" t="shared" si="2" ref="V10:V35">(IF(H10&gt;$R$13,(H10-$R$13)*1.25%,0))*F10</f>
        <v>0</v>
      </c>
      <c r="W10" s="95">
        <f aca="true" t="shared" si="3" ref="W10:W35">(U10+V10)-N10</f>
        <v>0</v>
      </c>
    </row>
    <row r="11" spans="1:23" ht="15">
      <c r="A11" s="276"/>
      <c r="B11" s="277"/>
      <c r="C11" s="27">
        <v>4</v>
      </c>
      <c r="D11" s="184">
        <v>0</v>
      </c>
      <c r="E11" s="185">
        <v>0</v>
      </c>
      <c r="F11" s="186">
        <v>1</v>
      </c>
      <c r="G11" s="41">
        <f aca="true" t="shared" si="4" ref="G11:G35">D11+E11</f>
        <v>0</v>
      </c>
      <c r="H11" s="42">
        <f aca="true" t="shared" si="5" ref="H11:H35">ROUND((G11/F11),2)</f>
        <v>0</v>
      </c>
      <c r="I11" s="6"/>
      <c r="J11" s="38">
        <f aca="true" t="shared" si="6" ref="J11:J35">ROUND((H11*3%)*F11,2)</f>
        <v>0</v>
      </c>
      <c r="K11" s="38">
        <f aca="true" t="shared" si="7" ref="K11:K35">ROUND((IF(H11-$R$12&lt;0,0,(H11-$R$12))*3.5%)*F11,2)</f>
        <v>0</v>
      </c>
      <c r="L11" s="39">
        <f t="shared" si="0"/>
        <v>0</v>
      </c>
      <c r="M11" s="8"/>
      <c r="N11" s="47">
        <f aca="true" t="shared" si="8" ref="N11:N35">((MIN(H11,$R$13)*0.58%)+IF(H11&gt;$R$13,(H11-$R$13)*1.25%,0))*F11</f>
        <v>0</v>
      </c>
      <c r="O11" s="47">
        <f aca="true" t="shared" si="9" ref="O11:O35">(H11*3.75%)*F11</f>
        <v>0</v>
      </c>
      <c r="P11" s="24" t="str">
        <f aca="true" t="shared" si="10" ref="P11:P36">IF(W11&lt;&gt;0,"Error - review!",".")</f>
        <v>.</v>
      </c>
      <c r="Q11" s="121" t="s">
        <v>13</v>
      </c>
      <c r="R11" s="164">
        <v>230.3</v>
      </c>
      <c r="S11" s="46"/>
      <c r="T11" s="90"/>
      <c r="U11" s="94">
        <f t="shared" si="1"/>
        <v>0</v>
      </c>
      <c r="V11" s="94">
        <f t="shared" si="2"/>
        <v>0</v>
      </c>
      <c r="W11" s="95">
        <f t="shared" si="3"/>
        <v>0</v>
      </c>
    </row>
    <row r="12" spans="1:23" ht="15">
      <c r="A12" s="276"/>
      <c r="B12" s="277"/>
      <c r="C12" s="27">
        <v>6</v>
      </c>
      <c r="D12" s="184">
        <v>0</v>
      </c>
      <c r="E12" s="185">
        <v>0</v>
      </c>
      <c r="F12" s="186">
        <v>1</v>
      </c>
      <c r="G12" s="41">
        <f t="shared" si="4"/>
        <v>0</v>
      </c>
      <c r="H12" s="42">
        <f t="shared" si="5"/>
        <v>0</v>
      </c>
      <c r="I12" s="6"/>
      <c r="J12" s="38">
        <f t="shared" si="6"/>
        <v>0</v>
      </c>
      <c r="K12" s="38">
        <f t="shared" si="7"/>
        <v>0</v>
      </c>
      <c r="L12" s="39">
        <f t="shared" si="0"/>
        <v>0</v>
      </c>
      <c r="M12" s="8"/>
      <c r="N12" s="47">
        <f t="shared" si="8"/>
        <v>0</v>
      </c>
      <c r="O12" s="47">
        <f t="shared" si="9"/>
        <v>0</v>
      </c>
      <c r="P12" s="24" t="str">
        <f t="shared" si="10"/>
        <v>.</v>
      </c>
      <c r="Q12" s="121" t="s">
        <v>40</v>
      </c>
      <c r="R12" s="164">
        <f>ROUND(($R$11*52.18*2)/26.09,2)</f>
        <v>921.2</v>
      </c>
      <c r="S12" s="46"/>
      <c r="T12" s="90"/>
      <c r="U12" s="94">
        <f t="shared" si="1"/>
        <v>0</v>
      </c>
      <c r="V12" s="94">
        <f t="shared" si="2"/>
        <v>0</v>
      </c>
      <c r="W12" s="95">
        <f t="shared" si="3"/>
        <v>0</v>
      </c>
    </row>
    <row r="13" spans="1:23" ht="13.5" thickBot="1">
      <c r="A13" s="276"/>
      <c r="B13" s="277"/>
      <c r="C13" s="27">
        <v>8</v>
      </c>
      <c r="D13" s="184">
        <v>0</v>
      </c>
      <c r="E13" s="185">
        <v>0</v>
      </c>
      <c r="F13" s="186">
        <v>1</v>
      </c>
      <c r="G13" s="41">
        <f t="shared" si="4"/>
        <v>0</v>
      </c>
      <c r="H13" s="42">
        <f t="shared" si="5"/>
        <v>0</v>
      </c>
      <c r="I13" s="6"/>
      <c r="J13" s="38">
        <f t="shared" si="6"/>
        <v>0</v>
      </c>
      <c r="K13" s="38">
        <f t="shared" si="7"/>
        <v>0</v>
      </c>
      <c r="L13" s="39">
        <f t="shared" si="0"/>
        <v>0</v>
      </c>
      <c r="M13" s="8"/>
      <c r="N13" s="47">
        <f t="shared" si="8"/>
        <v>0</v>
      </c>
      <c r="O13" s="47">
        <f t="shared" si="9"/>
        <v>0</v>
      </c>
      <c r="P13" s="24" t="str">
        <f t="shared" si="10"/>
        <v>.</v>
      </c>
      <c r="Q13" s="122" t="s">
        <v>14</v>
      </c>
      <c r="R13" s="165">
        <f>ROUND(($R$11*52.18*3.74)/26.09,2)</f>
        <v>1722.64</v>
      </c>
      <c r="S13" s="46"/>
      <c r="T13" s="90"/>
      <c r="U13" s="94">
        <f t="shared" si="1"/>
        <v>0</v>
      </c>
      <c r="V13" s="94">
        <f t="shared" si="2"/>
        <v>0</v>
      </c>
      <c r="W13" s="95">
        <f t="shared" si="3"/>
        <v>0</v>
      </c>
    </row>
    <row r="14" spans="1:23" ht="15">
      <c r="A14" s="276"/>
      <c r="B14" s="277"/>
      <c r="C14" s="27">
        <v>10</v>
      </c>
      <c r="D14" s="184">
        <v>0</v>
      </c>
      <c r="E14" s="185">
        <v>0</v>
      </c>
      <c r="F14" s="186">
        <v>1</v>
      </c>
      <c r="G14" s="41">
        <f t="shared" si="4"/>
        <v>0</v>
      </c>
      <c r="H14" s="42">
        <f t="shared" si="5"/>
        <v>0</v>
      </c>
      <c r="I14" s="6"/>
      <c r="J14" s="38">
        <f t="shared" si="6"/>
        <v>0</v>
      </c>
      <c r="K14" s="38">
        <f t="shared" si="7"/>
        <v>0</v>
      </c>
      <c r="L14" s="39">
        <f t="shared" si="0"/>
        <v>0</v>
      </c>
      <c r="M14" s="8"/>
      <c r="N14" s="47">
        <f t="shared" si="8"/>
        <v>0</v>
      </c>
      <c r="O14" s="47">
        <f t="shared" si="9"/>
        <v>0</v>
      </c>
      <c r="P14" s="24" t="str">
        <f t="shared" si="10"/>
        <v>.</v>
      </c>
      <c r="Q14" s="9"/>
      <c r="R14" s="9"/>
      <c r="S14" s="52"/>
      <c r="T14" s="90"/>
      <c r="U14" s="94">
        <f t="shared" si="1"/>
        <v>0</v>
      </c>
      <c r="V14" s="94">
        <f t="shared" si="2"/>
        <v>0</v>
      </c>
      <c r="W14" s="95">
        <f t="shared" si="3"/>
        <v>0</v>
      </c>
    </row>
    <row r="15" spans="1:23" ht="15">
      <c r="A15" s="276"/>
      <c r="B15" s="277"/>
      <c r="C15" s="27">
        <v>12</v>
      </c>
      <c r="D15" s="184">
        <v>0</v>
      </c>
      <c r="E15" s="185">
        <v>0</v>
      </c>
      <c r="F15" s="186">
        <v>1</v>
      </c>
      <c r="G15" s="41">
        <f aca="true" t="shared" si="11" ref="G15:G28">D15+E15</f>
        <v>0</v>
      </c>
      <c r="H15" s="42">
        <f aca="true" t="shared" si="12" ref="H15:H28">ROUND((G15/F15),2)</f>
        <v>0</v>
      </c>
      <c r="I15" s="6"/>
      <c r="J15" s="38">
        <f aca="true" t="shared" si="13" ref="J15:J28">ROUND((H15*3%)*F15,2)</f>
        <v>0</v>
      </c>
      <c r="K15" s="38">
        <f aca="true" t="shared" si="14" ref="K15:K28">ROUND((IF(H15-$R$12&lt;0,0,(H15-$R$12))*3.5%)*F15,2)</f>
        <v>0</v>
      </c>
      <c r="L15" s="39">
        <f aca="true" t="shared" si="15" ref="L15:L28">J15+K15</f>
        <v>0</v>
      </c>
      <c r="M15" s="8"/>
      <c r="N15" s="47">
        <f t="shared" si="8"/>
        <v>0</v>
      </c>
      <c r="O15" s="47">
        <f aca="true" t="shared" si="16" ref="O15:O28">(H15*3.75%)*F15</f>
        <v>0</v>
      </c>
      <c r="P15" s="24" t="str">
        <f aca="true" t="shared" si="17" ref="P15:P28">IF(W15&lt;&gt;0,"Error - review!",".")</f>
        <v>.</v>
      </c>
      <c r="Q15" s="9"/>
      <c r="R15" s="9"/>
      <c r="S15" s="52"/>
      <c r="T15" s="90"/>
      <c r="U15" s="94">
        <f aca="true" t="shared" si="18" ref="U15:U28">((MIN(H15,$R$13)*0.58%))*F15</f>
        <v>0</v>
      </c>
      <c r="V15" s="94">
        <f aca="true" t="shared" si="19" ref="V15:V28">(IF(H15&gt;$R$13,(H15-$R$13)*1.25%,0))*F15</f>
        <v>0</v>
      </c>
      <c r="W15" s="95">
        <f aca="true" t="shared" si="20" ref="W15:W28">(U15+V15)-N15</f>
        <v>0</v>
      </c>
    </row>
    <row r="16" spans="1:23" ht="15">
      <c r="A16" s="276"/>
      <c r="B16" s="277"/>
      <c r="C16" s="27">
        <v>14</v>
      </c>
      <c r="D16" s="184">
        <v>0</v>
      </c>
      <c r="E16" s="185">
        <v>0</v>
      </c>
      <c r="F16" s="186">
        <v>1</v>
      </c>
      <c r="G16" s="41">
        <f t="shared" si="11"/>
        <v>0</v>
      </c>
      <c r="H16" s="42">
        <f t="shared" si="12"/>
        <v>0</v>
      </c>
      <c r="I16" s="6"/>
      <c r="J16" s="38">
        <f t="shared" si="13"/>
        <v>0</v>
      </c>
      <c r="K16" s="38">
        <f t="shared" si="14"/>
        <v>0</v>
      </c>
      <c r="L16" s="39">
        <f t="shared" si="15"/>
        <v>0</v>
      </c>
      <c r="M16" s="8"/>
      <c r="N16" s="47">
        <f t="shared" si="8"/>
        <v>0</v>
      </c>
      <c r="O16" s="47">
        <f t="shared" si="16"/>
        <v>0</v>
      </c>
      <c r="P16" s="24" t="str">
        <f t="shared" si="17"/>
        <v>.</v>
      </c>
      <c r="Q16" s="9"/>
      <c r="R16" s="9"/>
      <c r="S16" s="52"/>
      <c r="T16" s="90"/>
      <c r="U16" s="94">
        <f t="shared" si="18"/>
        <v>0</v>
      </c>
      <c r="V16" s="94">
        <f t="shared" si="19"/>
        <v>0</v>
      </c>
      <c r="W16" s="95">
        <f t="shared" si="20"/>
        <v>0</v>
      </c>
    </row>
    <row r="17" spans="1:23" ht="15">
      <c r="A17" s="276"/>
      <c r="B17" s="277"/>
      <c r="C17" s="27">
        <v>16</v>
      </c>
      <c r="D17" s="184">
        <v>0</v>
      </c>
      <c r="E17" s="185">
        <v>0</v>
      </c>
      <c r="F17" s="186">
        <v>1</v>
      </c>
      <c r="G17" s="41">
        <f t="shared" si="11"/>
        <v>0</v>
      </c>
      <c r="H17" s="42">
        <f t="shared" si="12"/>
        <v>0</v>
      </c>
      <c r="I17" s="6"/>
      <c r="J17" s="38">
        <f t="shared" si="13"/>
        <v>0</v>
      </c>
      <c r="K17" s="38">
        <f t="shared" si="14"/>
        <v>0</v>
      </c>
      <c r="L17" s="39">
        <f t="shared" si="15"/>
        <v>0</v>
      </c>
      <c r="M17" s="8"/>
      <c r="N17" s="47">
        <f t="shared" si="8"/>
        <v>0</v>
      </c>
      <c r="O17" s="47">
        <f t="shared" si="16"/>
        <v>0</v>
      </c>
      <c r="P17" s="24" t="str">
        <f t="shared" si="17"/>
        <v>.</v>
      </c>
      <c r="Q17" s="9"/>
      <c r="R17" s="9"/>
      <c r="S17" s="52"/>
      <c r="T17" s="90"/>
      <c r="U17" s="94">
        <f t="shared" si="18"/>
        <v>0</v>
      </c>
      <c r="V17" s="94">
        <f t="shared" si="19"/>
        <v>0</v>
      </c>
      <c r="W17" s="95">
        <f t="shared" si="20"/>
        <v>0</v>
      </c>
    </row>
    <row r="18" spans="1:23" ht="15">
      <c r="A18" s="276"/>
      <c r="B18" s="277"/>
      <c r="C18" s="27">
        <v>18</v>
      </c>
      <c r="D18" s="184">
        <v>0</v>
      </c>
      <c r="E18" s="185">
        <v>0</v>
      </c>
      <c r="F18" s="186">
        <v>1</v>
      </c>
      <c r="G18" s="41">
        <f t="shared" si="11"/>
        <v>0</v>
      </c>
      <c r="H18" s="42">
        <f t="shared" si="12"/>
        <v>0</v>
      </c>
      <c r="I18" s="6"/>
      <c r="J18" s="38">
        <f t="shared" si="13"/>
        <v>0</v>
      </c>
      <c r="K18" s="38">
        <f t="shared" si="14"/>
        <v>0</v>
      </c>
      <c r="L18" s="39">
        <f t="shared" si="15"/>
        <v>0</v>
      </c>
      <c r="M18" s="8"/>
      <c r="N18" s="47">
        <f t="shared" si="8"/>
        <v>0</v>
      </c>
      <c r="O18" s="47">
        <f t="shared" si="16"/>
        <v>0</v>
      </c>
      <c r="P18" s="24" t="str">
        <f t="shared" si="17"/>
        <v>.</v>
      </c>
      <c r="Q18" s="9"/>
      <c r="R18" s="9"/>
      <c r="S18" s="52"/>
      <c r="T18" s="90"/>
      <c r="U18" s="94">
        <f t="shared" si="18"/>
        <v>0</v>
      </c>
      <c r="V18" s="94">
        <f t="shared" si="19"/>
        <v>0</v>
      </c>
      <c r="W18" s="95">
        <f t="shared" si="20"/>
        <v>0</v>
      </c>
    </row>
    <row r="19" spans="1:23" ht="15">
      <c r="A19" s="276"/>
      <c r="B19" s="277"/>
      <c r="C19" s="27">
        <v>20</v>
      </c>
      <c r="D19" s="184">
        <v>0</v>
      </c>
      <c r="E19" s="185">
        <v>0</v>
      </c>
      <c r="F19" s="186">
        <v>1</v>
      </c>
      <c r="G19" s="41">
        <f t="shared" si="11"/>
        <v>0</v>
      </c>
      <c r="H19" s="42">
        <f t="shared" si="12"/>
        <v>0</v>
      </c>
      <c r="I19" s="6"/>
      <c r="J19" s="38">
        <f t="shared" si="13"/>
        <v>0</v>
      </c>
      <c r="K19" s="38">
        <f t="shared" si="14"/>
        <v>0</v>
      </c>
      <c r="L19" s="39">
        <f t="shared" si="15"/>
        <v>0</v>
      </c>
      <c r="M19" s="8"/>
      <c r="N19" s="47">
        <f t="shared" si="8"/>
        <v>0</v>
      </c>
      <c r="O19" s="47">
        <f t="shared" si="16"/>
        <v>0</v>
      </c>
      <c r="P19" s="24" t="str">
        <f t="shared" si="17"/>
        <v>.</v>
      </c>
      <c r="Q19" s="9"/>
      <c r="R19" s="9"/>
      <c r="S19" s="52"/>
      <c r="T19" s="90"/>
      <c r="U19" s="94">
        <f t="shared" si="18"/>
        <v>0</v>
      </c>
      <c r="V19" s="94">
        <f t="shared" si="19"/>
        <v>0</v>
      </c>
      <c r="W19" s="95">
        <f t="shared" si="20"/>
        <v>0</v>
      </c>
    </row>
    <row r="20" spans="1:23" ht="15">
      <c r="A20" s="276"/>
      <c r="B20" s="277"/>
      <c r="C20" s="27">
        <v>22</v>
      </c>
      <c r="D20" s="184">
        <v>0</v>
      </c>
      <c r="E20" s="185">
        <v>0</v>
      </c>
      <c r="F20" s="186">
        <v>1</v>
      </c>
      <c r="G20" s="41">
        <f t="shared" si="11"/>
        <v>0</v>
      </c>
      <c r="H20" s="42">
        <f t="shared" si="12"/>
        <v>0</v>
      </c>
      <c r="I20" s="6"/>
      <c r="J20" s="38">
        <f t="shared" si="13"/>
        <v>0</v>
      </c>
      <c r="K20" s="38">
        <f t="shared" si="14"/>
        <v>0</v>
      </c>
      <c r="L20" s="39">
        <f t="shared" si="15"/>
        <v>0</v>
      </c>
      <c r="M20" s="8"/>
      <c r="N20" s="47">
        <f t="shared" si="8"/>
        <v>0</v>
      </c>
      <c r="O20" s="47">
        <f t="shared" si="16"/>
        <v>0</v>
      </c>
      <c r="P20" s="24" t="str">
        <f t="shared" si="17"/>
        <v>.</v>
      </c>
      <c r="Q20" s="9"/>
      <c r="R20" s="9"/>
      <c r="S20" s="52"/>
      <c r="T20" s="90"/>
      <c r="U20" s="94">
        <f t="shared" si="18"/>
        <v>0</v>
      </c>
      <c r="V20" s="94">
        <f t="shared" si="19"/>
        <v>0</v>
      </c>
      <c r="W20" s="95">
        <f t="shared" si="20"/>
        <v>0</v>
      </c>
    </row>
    <row r="21" spans="1:23" ht="15">
      <c r="A21" s="276"/>
      <c r="B21" s="277"/>
      <c r="C21" s="27">
        <v>24</v>
      </c>
      <c r="D21" s="184">
        <v>0</v>
      </c>
      <c r="E21" s="185">
        <v>0</v>
      </c>
      <c r="F21" s="186">
        <v>1</v>
      </c>
      <c r="G21" s="41">
        <f t="shared" si="11"/>
        <v>0</v>
      </c>
      <c r="H21" s="42">
        <f t="shared" si="12"/>
        <v>0</v>
      </c>
      <c r="I21" s="6"/>
      <c r="J21" s="38">
        <f t="shared" si="13"/>
        <v>0</v>
      </c>
      <c r="K21" s="38">
        <f t="shared" si="14"/>
        <v>0</v>
      </c>
      <c r="L21" s="39">
        <f t="shared" si="15"/>
        <v>0</v>
      </c>
      <c r="M21" s="8"/>
      <c r="N21" s="47">
        <f t="shared" si="8"/>
        <v>0</v>
      </c>
      <c r="O21" s="47">
        <f t="shared" si="16"/>
        <v>0</v>
      </c>
      <c r="P21" s="24" t="str">
        <f t="shared" si="17"/>
        <v>.</v>
      </c>
      <c r="Q21" s="9"/>
      <c r="R21" s="9"/>
      <c r="S21" s="52"/>
      <c r="T21" s="90"/>
      <c r="U21" s="94">
        <f t="shared" si="18"/>
        <v>0</v>
      </c>
      <c r="V21" s="94">
        <f t="shared" si="19"/>
        <v>0</v>
      </c>
      <c r="W21" s="95">
        <f t="shared" si="20"/>
        <v>0</v>
      </c>
    </row>
    <row r="22" spans="1:23" ht="15">
      <c r="A22" s="276"/>
      <c r="B22" s="277"/>
      <c r="C22" s="27">
        <v>26</v>
      </c>
      <c r="D22" s="184">
        <v>0</v>
      </c>
      <c r="E22" s="185">
        <v>0</v>
      </c>
      <c r="F22" s="186">
        <v>1</v>
      </c>
      <c r="G22" s="41">
        <f t="shared" si="11"/>
        <v>0</v>
      </c>
      <c r="H22" s="42">
        <f t="shared" si="12"/>
        <v>0</v>
      </c>
      <c r="I22" s="6"/>
      <c r="J22" s="38">
        <f t="shared" si="13"/>
        <v>0</v>
      </c>
      <c r="K22" s="38">
        <f t="shared" si="14"/>
        <v>0</v>
      </c>
      <c r="L22" s="39">
        <f t="shared" si="15"/>
        <v>0</v>
      </c>
      <c r="M22" s="8"/>
      <c r="N22" s="47">
        <f t="shared" si="8"/>
        <v>0</v>
      </c>
      <c r="O22" s="47">
        <f t="shared" si="16"/>
        <v>0</v>
      </c>
      <c r="P22" s="24" t="str">
        <f t="shared" si="17"/>
        <v>.</v>
      </c>
      <c r="Q22" s="9"/>
      <c r="R22" s="9"/>
      <c r="S22" s="52"/>
      <c r="T22" s="90"/>
      <c r="U22" s="94">
        <f t="shared" si="18"/>
        <v>0</v>
      </c>
      <c r="V22" s="94">
        <f t="shared" si="19"/>
        <v>0</v>
      </c>
      <c r="W22" s="95">
        <f t="shared" si="20"/>
        <v>0</v>
      </c>
    </row>
    <row r="23" spans="1:23" ht="15">
      <c r="A23" s="276"/>
      <c r="B23" s="277"/>
      <c r="C23" s="27">
        <v>28</v>
      </c>
      <c r="D23" s="184">
        <v>0</v>
      </c>
      <c r="E23" s="185">
        <v>0</v>
      </c>
      <c r="F23" s="186">
        <v>1</v>
      </c>
      <c r="G23" s="41">
        <f t="shared" si="11"/>
        <v>0</v>
      </c>
      <c r="H23" s="42">
        <f t="shared" si="12"/>
        <v>0</v>
      </c>
      <c r="I23" s="6"/>
      <c r="J23" s="38">
        <f t="shared" si="13"/>
        <v>0</v>
      </c>
      <c r="K23" s="38">
        <f t="shared" si="14"/>
        <v>0</v>
      </c>
      <c r="L23" s="39">
        <f t="shared" si="15"/>
        <v>0</v>
      </c>
      <c r="M23" s="8"/>
      <c r="N23" s="47">
        <f t="shared" si="8"/>
        <v>0</v>
      </c>
      <c r="O23" s="47">
        <f t="shared" si="16"/>
        <v>0</v>
      </c>
      <c r="P23" s="24" t="str">
        <f t="shared" si="17"/>
        <v>.</v>
      </c>
      <c r="Q23" s="9"/>
      <c r="R23" s="9"/>
      <c r="S23" s="52"/>
      <c r="T23" s="90"/>
      <c r="U23" s="94">
        <f t="shared" si="18"/>
        <v>0</v>
      </c>
      <c r="V23" s="94">
        <f t="shared" si="19"/>
        <v>0</v>
      </c>
      <c r="W23" s="95">
        <f t="shared" si="20"/>
        <v>0</v>
      </c>
    </row>
    <row r="24" spans="1:23" ht="15">
      <c r="A24" s="276"/>
      <c r="B24" s="277"/>
      <c r="C24" s="27">
        <v>30</v>
      </c>
      <c r="D24" s="184">
        <v>0</v>
      </c>
      <c r="E24" s="185">
        <v>0</v>
      </c>
      <c r="F24" s="186">
        <v>1</v>
      </c>
      <c r="G24" s="41">
        <f t="shared" si="11"/>
        <v>0</v>
      </c>
      <c r="H24" s="42">
        <f t="shared" si="12"/>
        <v>0</v>
      </c>
      <c r="I24" s="6"/>
      <c r="J24" s="38">
        <f t="shared" si="13"/>
        <v>0</v>
      </c>
      <c r="K24" s="38">
        <f t="shared" si="14"/>
        <v>0</v>
      </c>
      <c r="L24" s="39">
        <f t="shared" si="15"/>
        <v>0</v>
      </c>
      <c r="M24" s="8"/>
      <c r="N24" s="47">
        <f t="shared" si="8"/>
        <v>0</v>
      </c>
      <c r="O24" s="47">
        <f t="shared" si="16"/>
        <v>0</v>
      </c>
      <c r="P24" s="24" t="str">
        <f t="shared" si="17"/>
        <v>.</v>
      </c>
      <c r="Q24" s="9"/>
      <c r="R24" s="9"/>
      <c r="S24" s="52"/>
      <c r="T24" s="90"/>
      <c r="U24" s="94">
        <f t="shared" si="18"/>
        <v>0</v>
      </c>
      <c r="V24" s="94">
        <f t="shared" si="19"/>
        <v>0</v>
      </c>
      <c r="W24" s="95">
        <f t="shared" si="20"/>
        <v>0</v>
      </c>
    </row>
    <row r="25" spans="1:23" ht="15">
      <c r="A25" s="276"/>
      <c r="B25" s="277"/>
      <c r="C25" s="27">
        <v>32</v>
      </c>
      <c r="D25" s="184">
        <v>0</v>
      </c>
      <c r="E25" s="185">
        <v>0</v>
      </c>
      <c r="F25" s="186">
        <v>1</v>
      </c>
      <c r="G25" s="41">
        <f t="shared" si="11"/>
        <v>0</v>
      </c>
      <c r="H25" s="42">
        <f t="shared" si="12"/>
        <v>0</v>
      </c>
      <c r="I25" s="6"/>
      <c r="J25" s="38">
        <f t="shared" si="13"/>
        <v>0</v>
      </c>
      <c r="K25" s="38">
        <f t="shared" si="14"/>
        <v>0</v>
      </c>
      <c r="L25" s="39">
        <f t="shared" si="15"/>
        <v>0</v>
      </c>
      <c r="M25" s="8"/>
      <c r="N25" s="47">
        <f t="shared" si="8"/>
        <v>0</v>
      </c>
      <c r="O25" s="47">
        <f t="shared" si="16"/>
        <v>0</v>
      </c>
      <c r="P25" s="24" t="str">
        <f t="shared" si="17"/>
        <v>.</v>
      </c>
      <c r="Q25" s="9"/>
      <c r="R25" s="9"/>
      <c r="S25" s="52"/>
      <c r="T25" s="90"/>
      <c r="U25" s="94">
        <f t="shared" si="18"/>
        <v>0</v>
      </c>
      <c r="V25" s="94">
        <f t="shared" si="19"/>
        <v>0</v>
      </c>
      <c r="W25" s="95">
        <f t="shared" si="20"/>
        <v>0</v>
      </c>
    </row>
    <row r="26" spans="1:23" ht="15">
      <c r="A26" s="276"/>
      <c r="B26" s="277"/>
      <c r="C26" s="27">
        <v>34</v>
      </c>
      <c r="D26" s="184">
        <v>0</v>
      </c>
      <c r="E26" s="185">
        <v>0</v>
      </c>
      <c r="F26" s="186">
        <v>1</v>
      </c>
      <c r="G26" s="41">
        <f t="shared" si="11"/>
        <v>0</v>
      </c>
      <c r="H26" s="42">
        <f t="shared" si="12"/>
        <v>0</v>
      </c>
      <c r="I26" s="6"/>
      <c r="J26" s="38">
        <f t="shared" si="13"/>
        <v>0</v>
      </c>
      <c r="K26" s="38">
        <f t="shared" si="14"/>
        <v>0</v>
      </c>
      <c r="L26" s="39">
        <f t="shared" si="15"/>
        <v>0</v>
      </c>
      <c r="M26" s="8"/>
      <c r="N26" s="47">
        <f t="shared" si="8"/>
        <v>0</v>
      </c>
      <c r="O26" s="47">
        <f t="shared" si="16"/>
        <v>0</v>
      </c>
      <c r="P26" s="24" t="str">
        <f t="shared" si="17"/>
        <v>.</v>
      </c>
      <c r="Q26" s="9"/>
      <c r="R26" s="9"/>
      <c r="S26" s="52"/>
      <c r="T26" s="90"/>
      <c r="U26" s="94">
        <f t="shared" si="18"/>
        <v>0</v>
      </c>
      <c r="V26" s="94">
        <f t="shared" si="19"/>
        <v>0</v>
      </c>
      <c r="W26" s="95">
        <f t="shared" si="20"/>
        <v>0</v>
      </c>
    </row>
    <row r="27" spans="1:23" ht="15">
      <c r="A27" s="276"/>
      <c r="B27" s="277"/>
      <c r="C27" s="27">
        <v>36</v>
      </c>
      <c r="D27" s="184">
        <v>0</v>
      </c>
      <c r="E27" s="185">
        <v>0</v>
      </c>
      <c r="F27" s="186">
        <v>1</v>
      </c>
      <c r="G27" s="41">
        <f t="shared" si="11"/>
        <v>0</v>
      </c>
      <c r="H27" s="42">
        <f t="shared" si="12"/>
        <v>0</v>
      </c>
      <c r="I27" s="6"/>
      <c r="J27" s="38">
        <f t="shared" si="13"/>
        <v>0</v>
      </c>
      <c r="K27" s="38">
        <f t="shared" si="14"/>
        <v>0</v>
      </c>
      <c r="L27" s="39">
        <f t="shared" si="15"/>
        <v>0</v>
      </c>
      <c r="M27" s="8"/>
      <c r="N27" s="47">
        <f t="shared" si="8"/>
        <v>0</v>
      </c>
      <c r="O27" s="47">
        <f t="shared" si="16"/>
        <v>0</v>
      </c>
      <c r="P27" s="24" t="str">
        <f t="shared" si="17"/>
        <v>.</v>
      </c>
      <c r="Q27" s="9"/>
      <c r="R27" s="9"/>
      <c r="S27" s="52"/>
      <c r="T27" s="90"/>
      <c r="U27" s="94">
        <f t="shared" si="18"/>
        <v>0</v>
      </c>
      <c r="V27" s="94">
        <f t="shared" si="19"/>
        <v>0</v>
      </c>
      <c r="W27" s="95">
        <f t="shared" si="20"/>
        <v>0</v>
      </c>
    </row>
    <row r="28" spans="1:23" ht="15">
      <c r="A28" s="276"/>
      <c r="B28" s="277"/>
      <c r="C28" s="27">
        <v>38</v>
      </c>
      <c r="D28" s="184">
        <v>0</v>
      </c>
      <c r="E28" s="185">
        <v>0</v>
      </c>
      <c r="F28" s="186">
        <v>1</v>
      </c>
      <c r="G28" s="41">
        <f t="shared" si="11"/>
        <v>0</v>
      </c>
      <c r="H28" s="42">
        <f t="shared" si="12"/>
        <v>0</v>
      </c>
      <c r="I28" s="6"/>
      <c r="J28" s="38">
        <f t="shared" si="13"/>
        <v>0</v>
      </c>
      <c r="K28" s="38">
        <f t="shared" si="14"/>
        <v>0</v>
      </c>
      <c r="L28" s="39">
        <f t="shared" si="15"/>
        <v>0</v>
      </c>
      <c r="M28" s="8"/>
      <c r="N28" s="47">
        <f t="shared" si="8"/>
        <v>0</v>
      </c>
      <c r="O28" s="47">
        <f t="shared" si="16"/>
        <v>0</v>
      </c>
      <c r="P28" s="24" t="str">
        <f t="shared" si="17"/>
        <v>.</v>
      </c>
      <c r="Q28" s="9"/>
      <c r="R28" s="9"/>
      <c r="S28" s="52"/>
      <c r="T28" s="90"/>
      <c r="U28" s="94">
        <f t="shared" si="18"/>
        <v>0</v>
      </c>
      <c r="V28" s="94">
        <f t="shared" si="19"/>
        <v>0</v>
      </c>
      <c r="W28" s="95">
        <f t="shared" si="20"/>
        <v>0</v>
      </c>
    </row>
    <row r="29" spans="1:23" ht="15">
      <c r="A29" s="276"/>
      <c r="B29" s="277"/>
      <c r="C29" s="27">
        <v>40</v>
      </c>
      <c r="D29" s="184">
        <v>0</v>
      </c>
      <c r="E29" s="185">
        <v>0</v>
      </c>
      <c r="F29" s="186">
        <v>1</v>
      </c>
      <c r="G29" s="41">
        <f t="shared" si="4"/>
        <v>0</v>
      </c>
      <c r="H29" s="42">
        <f t="shared" si="5"/>
        <v>0</v>
      </c>
      <c r="I29" s="6"/>
      <c r="J29" s="38">
        <f t="shared" si="6"/>
        <v>0</v>
      </c>
      <c r="K29" s="38">
        <f t="shared" si="7"/>
        <v>0</v>
      </c>
      <c r="L29" s="39">
        <f t="shared" si="0"/>
        <v>0</v>
      </c>
      <c r="M29" s="8"/>
      <c r="N29" s="47">
        <f t="shared" si="8"/>
        <v>0</v>
      </c>
      <c r="O29" s="47">
        <f t="shared" si="9"/>
        <v>0</v>
      </c>
      <c r="P29" s="24" t="str">
        <f t="shared" si="10"/>
        <v>.</v>
      </c>
      <c r="Q29" s="9"/>
      <c r="R29" s="9"/>
      <c r="S29" s="52"/>
      <c r="T29" s="90"/>
      <c r="U29" s="94">
        <f t="shared" si="1"/>
        <v>0</v>
      </c>
      <c r="V29" s="94">
        <f t="shared" si="2"/>
        <v>0</v>
      </c>
      <c r="W29" s="95">
        <f t="shared" si="3"/>
        <v>0</v>
      </c>
    </row>
    <row r="30" spans="1:23" ht="15">
      <c r="A30" s="276"/>
      <c r="B30" s="277"/>
      <c r="C30" s="27">
        <v>42</v>
      </c>
      <c r="D30" s="184">
        <v>0</v>
      </c>
      <c r="E30" s="185">
        <v>0</v>
      </c>
      <c r="F30" s="186">
        <v>1</v>
      </c>
      <c r="G30" s="41">
        <f t="shared" si="4"/>
        <v>0</v>
      </c>
      <c r="H30" s="42">
        <f t="shared" si="5"/>
        <v>0</v>
      </c>
      <c r="I30" s="6"/>
      <c r="J30" s="38">
        <f t="shared" si="6"/>
        <v>0</v>
      </c>
      <c r="K30" s="38">
        <f t="shared" si="7"/>
        <v>0</v>
      </c>
      <c r="L30" s="39">
        <f t="shared" si="0"/>
        <v>0</v>
      </c>
      <c r="M30" s="8"/>
      <c r="N30" s="47">
        <f t="shared" si="8"/>
        <v>0</v>
      </c>
      <c r="O30" s="47">
        <f t="shared" si="9"/>
        <v>0</v>
      </c>
      <c r="P30" s="24" t="str">
        <f t="shared" si="10"/>
        <v>.</v>
      </c>
      <c r="Q30" s="9"/>
      <c r="R30" s="9"/>
      <c r="S30" s="52"/>
      <c r="T30" s="90"/>
      <c r="U30" s="94">
        <f t="shared" si="1"/>
        <v>0</v>
      </c>
      <c r="V30" s="94">
        <f t="shared" si="2"/>
        <v>0</v>
      </c>
      <c r="W30" s="95">
        <f t="shared" si="3"/>
        <v>0</v>
      </c>
    </row>
    <row r="31" spans="1:23" ht="15">
      <c r="A31" s="276"/>
      <c r="B31" s="277"/>
      <c r="C31" s="27">
        <v>44</v>
      </c>
      <c r="D31" s="184">
        <v>0</v>
      </c>
      <c r="E31" s="185">
        <v>0</v>
      </c>
      <c r="F31" s="186">
        <v>1</v>
      </c>
      <c r="G31" s="41">
        <f t="shared" si="4"/>
        <v>0</v>
      </c>
      <c r="H31" s="42">
        <f t="shared" si="5"/>
        <v>0</v>
      </c>
      <c r="I31" s="6"/>
      <c r="J31" s="38">
        <f t="shared" si="6"/>
        <v>0</v>
      </c>
      <c r="K31" s="38">
        <f t="shared" si="7"/>
        <v>0</v>
      </c>
      <c r="L31" s="39">
        <f t="shared" si="0"/>
        <v>0</v>
      </c>
      <c r="M31" s="8"/>
      <c r="N31" s="47">
        <f t="shared" si="8"/>
        <v>0</v>
      </c>
      <c r="O31" s="47">
        <f t="shared" si="9"/>
        <v>0</v>
      </c>
      <c r="P31" s="24" t="str">
        <f t="shared" si="10"/>
        <v>.</v>
      </c>
      <c r="Q31" s="9"/>
      <c r="R31" s="9"/>
      <c r="S31" s="52"/>
      <c r="T31" s="90"/>
      <c r="U31" s="94">
        <f t="shared" si="1"/>
        <v>0</v>
      </c>
      <c r="V31" s="94">
        <f t="shared" si="2"/>
        <v>0</v>
      </c>
      <c r="W31" s="95">
        <f t="shared" si="3"/>
        <v>0</v>
      </c>
    </row>
    <row r="32" spans="1:23" ht="15">
      <c r="A32" s="276"/>
      <c r="B32" s="277"/>
      <c r="C32" s="27">
        <v>46</v>
      </c>
      <c r="D32" s="184">
        <v>0</v>
      </c>
      <c r="E32" s="185">
        <v>0</v>
      </c>
      <c r="F32" s="186">
        <v>1</v>
      </c>
      <c r="G32" s="41">
        <f t="shared" si="4"/>
        <v>0</v>
      </c>
      <c r="H32" s="42">
        <f t="shared" si="5"/>
        <v>0</v>
      </c>
      <c r="I32" s="6"/>
      <c r="J32" s="38">
        <f t="shared" si="6"/>
        <v>0</v>
      </c>
      <c r="K32" s="38">
        <f t="shared" si="7"/>
        <v>0</v>
      </c>
      <c r="L32" s="39">
        <f t="shared" si="0"/>
        <v>0</v>
      </c>
      <c r="M32" s="8"/>
      <c r="N32" s="47">
        <f t="shared" si="8"/>
        <v>0</v>
      </c>
      <c r="O32" s="47">
        <f t="shared" si="9"/>
        <v>0</v>
      </c>
      <c r="P32" s="24" t="str">
        <f t="shared" si="10"/>
        <v>.</v>
      </c>
      <c r="Q32" s="9"/>
      <c r="R32" s="9"/>
      <c r="S32" s="52"/>
      <c r="T32" s="90"/>
      <c r="U32" s="94">
        <f t="shared" si="1"/>
        <v>0</v>
      </c>
      <c r="V32" s="94">
        <f t="shared" si="2"/>
        <v>0</v>
      </c>
      <c r="W32" s="95">
        <f t="shared" si="3"/>
        <v>0</v>
      </c>
    </row>
    <row r="33" spans="1:23" ht="15">
      <c r="A33" s="276"/>
      <c r="B33" s="277"/>
      <c r="C33" s="27">
        <v>48</v>
      </c>
      <c r="D33" s="184">
        <v>0</v>
      </c>
      <c r="E33" s="185">
        <v>0</v>
      </c>
      <c r="F33" s="186">
        <v>1</v>
      </c>
      <c r="G33" s="41">
        <f t="shared" si="4"/>
        <v>0</v>
      </c>
      <c r="H33" s="42">
        <f t="shared" si="5"/>
        <v>0</v>
      </c>
      <c r="I33" s="6"/>
      <c r="J33" s="38">
        <f t="shared" si="6"/>
        <v>0</v>
      </c>
      <c r="K33" s="38">
        <f t="shared" si="7"/>
        <v>0</v>
      </c>
      <c r="L33" s="39">
        <f t="shared" si="0"/>
        <v>0</v>
      </c>
      <c r="M33" s="8"/>
      <c r="N33" s="47">
        <f t="shared" si="8"/>
        <v>0</v>
      </c>
      <c r="O33" s="47">
        <f t="shared" si="9"/>
        <v>0</v>
      </c>
      <c r="P33" s="24" t="str">
        <f t="shared" si="10"/>
        <v>.</v>
      </c>
      <c r="Q33" s="9"/>
      <c r="R33" s="9"/>
      <c r="S33" s="52"/>
      <c r="T33" s="90"/>
      <c r="U33" s="94">
        <f t="shared" si="1"/>
        <v>0</v>
      </c>
      <c r="V33" s="94">
        <f t="shared" si="2"/>
        <v>0</v>
      </c>
      <c r="W33" s="95">
        <f t="shared" si="3"/>
        <v>0</v>
      </c>
    </row>
    <row r="34" spans="1:23" ht="15">
      <c r="A34" s="276"/>
      <c r="B34" s="277"/>
      <c r="C34" s="27">
        <v>50</v>
      </c>
      <c r="D34" s="184">
        <v>0</v>
      </c>
      <c r="E34" s="185">
        <v>0</v>
      </c>
      <c r="F34" s="186">
        <v>1</v>
      </c>
      <c r="G34" s="41">
        <f t="shared" si="4"/>
        <v>0</v>
      </c>
      <c r="H34" s="42">
        <f t="shared" si="5"/>
        <v>0</v>
      </c>
      <c r="I34" s="6"/>
      <c r="J34" s="38">
        <f t="shared" si="6"/>
        <v>0</v>
      </c>
      <c r="K34" s="38">
        <f t="shared" si="7"/>
        <v>0</v>
      </c>
      <c r="L34" s="39">
        <f t="shared" si="0"/>
        <v>0</v>
      </c>
      <c r="M34" s="8"/>
      <c r="N34" s="47">
        <f t="shared" si="8"/>
        <v>0</v>
      </c>
      <c r="O34" s="47">
        <f t="shared" si="9"/>
        <v>0</v>
      </c>
      <c r="P34" s="24" t="str">
        <f t="shared" si="10"/>
        <v>.</v>
      </c>
      <c r="Q34" s="9"/>
      <c r="R34" s="9"/>
      <c r="S34" s="52"/>
      <c r="T34" s="90"/>
      <c r="U34" s="94">
        <f t="shared" si="1"/>
        <v>0</v>
      </c>
      <c r="V34" s="94">
        <f t="shared" si="2"/>
        <v>0</v>
      </c>
      <c r="W34" s="95">
        <f t="shared" si="3"/>
        <v>0</v>
      </c>
    </row>
    <row r="35" spans="1:23" ht="15">
      <c r="A35" s="276"/>
      <c r="B35" s="277"/>
      <c r="C35" s="27">
        <v>52</v>
      </c>
      <c r="D35" s="184">
        <v>0</v>
      </c>
      <c r="E35" s="185">
        <v>0</v>
      </c>
      <c r="F35" s="186">
        <v>1</v>
      </c>
      <c r="G35" s="41">
        <f t="shared" si="4"/>
        <v>0</v>
      </c>
      <c r="H35" s="42">
        <f t="shared" si="5"/>
        <v>0</v>
      </c>
      <c r="I35" s="6"/>
      <c r="J35" s="38">
        <f t="shared" si="6"/>
        <v>0</v>
      </c>
      <c r="K35" s="38">
        <f t="shared" si="7"/>
        <v>0</v>
      </c>
      <c r="L35" s="39">
        <f t="shared" si="0"/>
        <v>0</v>
      </c>
      <c r="M35" s="8"/>
      <c r="N35" s="47">
        <f t="shared" si="8"/>
        <v>0</v>
      </c>
      <c r="O35" s="47">
        <f t="shared" si="9"/>
        <v>0</v>
      </c>
      <c r="P35" s="24" t="str">
        <f t="shared" si="10"/>
        <v>.</v>
      </c>
      <c r="Q35" s="9"/>
      <c r="R35" s="9"/>
      <c r="S35" s="52"/>
      <c r="T35" s="90"/>
      <c r="U35" s="94">
        <f t="shared" si="1"/>
        <v>0</v>
      </c>
      <c r="V35" s="94">
        <f t="shared" si="2"/>
        <v>0</v>
      </c>
      <c r="W35" s="95">
        <f t="shared" si="3"/>
        <v>0</v>
      </c>
    </row>
    <row r="36" spans="1:23" ht="15">
      <c r="A36" s="276"/>
      <c r="B36" s="277"/>
      <c r="C36" s="29"/>
      <c r="D36" s="43"/>
      <c r="E36" s="43"/>
      <c r="F36" s="203" t="s">
        <v>54</v>
      </c>
      <c r="G36" s="42">
        <f>SUM(G10:G35)</f>
        <v>0</v>
      </c>
      <c r="H36" s="42">
        <f>SUM(H10:H35)</f>
        <v>0</v>
      </c>
      <c r="I36" s="6"/>
      <c r="J36" s="38">
        <f>SUM(J10:J35)</f>
        <v>0</v>
      </c>
      <c r="K36" s="38">
        <f>SUM(K10:K35)</f>
        <v>0</v>
      </c>
      <c r="L36" s="39">
        <f>SUM(L10:L35)</f>
        <v>0</v>
      </c>
      <c r="M36" s="8"/>
      <c r="N36" s="40">
        <f>SUM(N10:N35)</f>
        <v>0</v>
      </c>
      <c r="O36" s="40">
        <f>SUM(O10:O35)</f>
        <v>0</v>
      </c>
      <c r="P36" s="24" t="str">
        <f t="shared" si="10"/>
        <v>.</v>
      </c>
      <c r="Q36" s="9"/>
      <c r="R36" s="9"/>
      <c r="S36" s="52"/>
      <c r="T36" s="90"/>
      <c r="U36" s="96">
        <f>SUM(U10:U35)</f>
        <v>0</v>
      </c>
      <c r="V36" s="96">
        <f>SUM(V10:V35)</f>
        <v>0</v>
      </c>
      <c r="W36" s="97">
        <f>SUM(W10:W35)</f>
        <v>0</v>
      </c>
    </row>
    <row r="37" spans="1:23" ht="13.5" thickBot="1">
      <c r="A37" s="276"/>
      <c r="B37" s="277"/>
      <c r="C37" s="23"/>
      <c r="D37" s="9"/>
      <c r="E37" s="9"/>
      <c r="F37" s="9"/>
      <c r="G37" s="9"/>
      <c r="H37" s="9"/>
      <c r="I37" s="9"/>
      <c r="J37" s="9"/>
      <c r="K37" s="9"/>
      <c r="L37" s="9"/>
      <c r="M37" s="9"/>
      <c r="N37" s="9"/>
      <c r="O37" s="9"/>
      <c r="P37" s="24"/>
      <c r="Q37" s="9"/>
      <c r="R37" s="9"/>
      <c r="S37" s="52"/>
      <c r="T37" s="90"/>
      <c r="U37" s="90"/>
      <c r="V37" s="90"/>
      <c r="W37" s="91"/>
    </row>
    <row r="38" spans="1:23" ht="57" customHeight="1">
      <c r="A38" s="276"/>
      <c r="B38" s="277"/>
      <c r="C38" s="23"/>
      <c r="D38" s="9"/>
      <c r="E38" s="9"/>
      <c r="F38" s="9"/>
      <c r="G38" s="9"/>
      <c r="H38" s="9"/>
      <c r="I38" s="9"/>
      <c r="K38" s="270" t="s">
        <v>111</v>
      </c>
      <c r="L38" s="271"/>
      <c r="M38" s="11" t="s">
        <v>18</v>
      </c>
      <c r="N38" s="12" t="s">
        <v>8</v>
      </c>
      <c r="O38" s="13" t="s">
        <v>9</v>
      </c>
      <c r="P38" s="24"/>
      <c r="Q38" s="9"/>
      <c r="R38" s="9"/>
      <c r="S38" s="52"/>
      <c r="T38" s="90"/>
      <c r="U38" s="90"/>
      <c r="V38" s="90"/>
      <c r="W38" s="91"/>
    </row>
    <row r="39" spans="1:23" ht="15">
      <c r="A39" s="276"/>
      <c r="B39" s="277"/>
      <c r="C39" s="23"/>
      <c r="D39" s="9"/>
      <c r="E39" s="9"/>
      <c r="F39" s="9"/>
      <c r="G39" s="9"/>
      <c r="H39" s="9"/>
      <c r="I39" s="9"/>
      <c r="K39" s="166" t="s">
        <v>15</v>
      </c>
      <c r="L39" s="68"/>
      <c r="M39" s="58">
        <v>0</v>
      </c>
      <c r="N39" s="42">
        <f>ROUND(N36*(1+M39),2)</f>
        <v>0</v>
      </c>
      <c r="O39" s="167">
        <f>ROUND(O36*(1+M39),2)</f>
        <v>0</v>
      </c>
      <c r="P39" s="24"/>
      <c r="Q39" s="9"/>
      <c r="R39" s="9"/>
      <c r="S39" s="52"/>
      <c r="T39" s="90"/>
      <c r="U39" s="90"/>
      <c r="V39" s="90"/>
      <c r="W39" s="91"/>
    </row>
    <row r="40" spans="1:23" ht="15">
      <c r="A40" s="276"/>
      <c r="B40" s="277"/>
      <c r="C40" s="23"/>
      <c r="D40" s="9"/>
      <c r="E40" s="9"/>
      <c r="F40" s="9"/>
      <c r="G40" s="9"/>
      <c r="H40" s="9"/>
      <c r="I40" s="9"/>
      <c r="K40" s="166" t="s">
        <v>16</v>
      </c>
      <c r="L40" s="68"/>
      <c r="M40" s="58">
        <v>0.001</v>
      </c>
      <c r="N40" s="42">
        <f>ROUND(N39*(1+M40),2)</f>
        <v>0</v>
      </c>
      <c r="O40" s="167">
        <f>ROUND(O39*(1+M40),2)</f>
        <v>0</v>
      </c>
      <c r="P40" s="24"/>
      <c r="Q40" s="9"/>
      <c r="R40" s="9"/>
      <c r="S40" s="52"/>
      <c r="T40" s="90"/>
      <c r="U40" s="90"/>
      <c r="V40" s="90"/>
      <c r="W40" s="91"/>
    </row>
    <row r="41" spans="1:23" ht="15">
      <c r="A41" s="276"/>
      <c r="B41" s="277"/>
      <c r="C41" s="23"/>
      <c r="D41" s="9"/>
      <c r="E41" s="9"/>
      <c r="F41" s="9"/>
      <c r="G41" s="9"/>
      <c r="H41" s="9"/>
      <c r="I41" s="9"/>
      <c r="K41" s="166" t="s">
        <v>17</v>
      </c>
      <c r="L41" s="68"/>
      <c r="M41" s="58">
        <v>0</v>
      </c>
      <c r="N41" s="42">
        <f>ROUND(N40*(1+M41),2)</f>
        <v>0</v>
      </c>
      <c r="O41" s="167">
        <f>ROUND(O40*(1+M41),2)</f>
        <v>0</v>
      </c>
      <c r="P41" s="24"/>
      <c r="Q41" s="9"/>
      <c r="R41" s="9"/>
      <c r="S41" s="52"/>
      <c r="T41" s="90"/>
      <c r="U41" s="90"/>
      <c r="V41" s="90"/>
      <c r="W41" s="91"/>
    </row>
    <row r="42" spans="1:23" ht="13.5" thickBot="1">
      <c r="A42" s="276"/>
      <c r="B42" s="277"/>
      <c r="C42" s="23"/>
      <c r="D42" s="9"/>
      <c r="E42" s="9"/>
      <c r="F42" s="9"/>
      <c r="G42" s="9"/>
      <c r="H42" s="9"/>
      <c r="I42" s="9"/>
      <c r="K42" s="168" t="s">
        <v>85</v>
      </c>
      <c r="L42" s="169"/>
      <c r="M42" s="63">
        <v>0.004</v>
      </c>
      <c r="N42" s="64">
        <f>ROUND(N41*(1+M42),2)</f>
        <v>0</v>
      </c>
      <c r="O42" s="65">
        <f>ROUND(O41*(1+M42),2)</f>
        <v>0</v>
      </c>
      <c r="P42" s="24"/>
      <c r="Q42" s="9"/>
      <c r="R42" s="9"/>
      <c r="S42" s="52"/>
      <c r="T42" s="90"/>
      <c r="U42" s="90"/>
      <c r="V42" s="90"/>
      <c r="W42" s="91"/>
    </row>
    <row r="43" spans="1:23" ht="15">
      <c r="A43" s="276"/>
      <c r="B43" s="277"/>
      <c r="C43" s="23"/>
      <c r="D43" s="9"/>
      <c r="E43" s="9"/>
      <c r="F43" s="9"/>
      <c r="G43" s="9"/>
      <c r="H43" s="9"/>
      <c r="I43" s="9"/>
      <c r="K43" s="177"/>
      <c r="L43" s="177"/>
      <c r="M43" s="178"/>
      <c r="N43" s="179"/>
      <c r="O43" s="179"/>
      <c r="P43" s="24"/>
      <c r="Q43" s="9"/>
      <c r="R43" s="9"/>
      <c r="S43" s="52"/>
      <c r="T43" s="90"/>
      <c r="U43" s="90"/>
      <c r="V43" s="90"/>
      <c r="W43" s="91"/>
    </row>
    <row r="44" spans="1:23" ht="13.5" thickBot="1">
      <c r="A44" s="276"/>
      <c r="B44" s="277"/>
      <c r="C44" s="23"/>
      <c r="D44" s="9"/>
      <c r="E44" s="9"/>
      <c r="F44" s="9"/>
      <c r="G44" s="9"/>
      <c r="H44" s="9"/>
      <c r="I44" s="9"/>
      <c r="J44" s="9"/>
      <c r="K44" s="9"/>
      <c r="L44" s="9"/>
      <c r="M44" s="9"/>
      <c r="N44" s="9"/>
      <c r="O44" s="9"/>
      <c r="P44" s="24"/>
      <c r="Q44" s="9"/>
      <c r="R44" s="9"/>
      <c r="S44" s="52"/>
      <c r="T44" s="90"/>
      <c r="U44" s="90"/>
      <c r="V44" s="90"/>
      <c r="W44" s="91"/>
    </row>
    <row r="45" spans="1:23" ht="14.25">
      <c r="A45" s="276"/>
      <c r="B45" s="277"/>
      <c r="C45" s="163">
        <v>2014</v>
      </c>
      <c r="D45" s="71"/>
      <c r="E45" s="71"/>
      <c r="F45" s="71"/>
      <c r="G45" s="71"/>
      <c r="H45" s="71"/>
      <c r="I45" s="71"/>
      <c r="J45" s="71"/>
      <c r="K45" s="71"/>
      <c r="L45" s="71"/>
      <c r="M45" s="71"/>
      <c r="N45" s="71"/>
      <c r="O45" s="71"/>
      <c r="P45" s="72"/>
      <c r="Q45" s="71"/>
      <c r="R45" s="71"/>
      <c r="S45" s="115"/>
      <c r="T45" s="98"/>
      <c r="U45" s="98"/>
      <c r="V45" s="98"/>
      <c r="W45" s="99"/>
    </row>
    <row r="46" spans="1:23" ht="13.5" thickBot="1">
      <c r="A46" s="276"/>
      <c r="B46" s="277"/>
      <c r="C46" s="73"/>
      <c r="D46" s="9"/>
      <c r="E46" s="9"/>
      <c r="F46" s="9"/>
      <c r="G46" s="9"/>
      <c r="H46" s="9"/>
      <c r="I46" s="9"/>
      <c r="J46" s="9"/>
      <c r="K46" s="9"/>
      <c r="L46" s="9"/>
      <c r="M46" s="9"/>
      <c r="N46" s="9"/>
      <c r="O46" s="9"/>
      <c r="P46" s="24"/>
      <c r="Q46" s="9"/>
      <c r="R46" s="9"/>
      <c r="S46" s="52"/>
      <c r="T46" s="90"/>
      <c r="U46" s="90"/>
      <c r="V46" s="90"/>
      <c r="W46" s="100"/>
    </row>
    <row r="47" spans="1:23" ht="15">
      <c r="A47" s="276"/>
      <c r="B47" s="277"/>
      <c r="C47" s="74"/>
      <c r="D47" s="260" t="s">
        <v>1</v>
      </c>
      <c r="E47" s="261"/>
      <c r="F47" s="262"/>
      <c r="G47" s="5"/>
      <c r="H47" s="6"/>
      <c r="I47" s="6"/>
      <c r="J47" s="265" t="s">
        <v>2</v>
      </c>
      <c r="K47" s="266"/>
      <c r="L47" s="267"/>
      <c r="M47" s="7"/>
      <c r="N47" s="263" t="s">
        <v>3</v>
      </c>
      <c r="O47" s="263"/>
      <c r="P47" s="24"/>
      <c r="Q47" s="9"/>
      <c r="R47" s="9"/>
      <c r="S47" s="52"/>
      <c r="T47" s="90"/>
      <c r="U47" s="90"/>
      <c r="V47" s="90"/>
      <c r="W47" s="100"/>
    </row>
    <row r="48" spans="1:23" ht="64.5" thickBot="1">
      <c r="A48" s="276"/>
      <c r="B48" s="277"/>
      <c r="C48" s="75" t="s">
        <v>4</v>
      </c>
      <c r="D48" s="187" t="s">
        <v>69</v>
      </c>
      <c r="E48" s="188" t="s">
        <v>70</v>
      </c>
      <c r="F48" s="180" t="s">
        <v>31</v>
      </c>
      <c r="G48" s="14" t="s">
        <v>71</v>
      </c>
      <c r="H48" s="15" t="s">
        <v>72</v>
      </c>
      <c r="I48" s="15"/>
      <c r="J48" s="16" t="s">
        <v>46</v>
      </c>
      <c r="K48" s="16" t="s">
        <v>47</v>
      </c>
      <c r="L48" s="17" t="s">
        <v>7</v>
      </c>
      <c r="M48" s="15"/>
      <c r="N48" s="18" t="s">
        <v>8</v>
      </c>
      <c r="O48" s="18" t="s">
        <v>9</v>
      </c>
      <c r="P48" s="24"/>
      <c r="Q48" s="9"/>
      <c r="R48" s="9"/>
      <c r="S48" s="52"/>
      <c r="T48" s="90"/>
      <c r="U48" s="101" t="s">
        <v>10</v>
      </c>
      <c r="V48" s="101" t="s">
        <v>11</v>
      </c>
      <c r="W48" s="100"/>
    </row>
    <row r="49" spans="1:23" ht="15">
      <c r="A49" s="276"/>
      <c r="B49" s="277"/>
      <c r="C49" s="27">
        <v>2</v>
      </c>
      <c r="D49" s="184">
        <v>0</v>
      </c>
      <c r="E49" s="185">
        <v>0</v>
      </c>
      <c r="F49" s="186">
        <v>1</v>
      </c>
      <c r="G49" s="41">
        <f>D49+E49</f>
        <v>0</v>
      </c>
      <c r="H49" s="42">
        <f>ROUND((G49/F49),2)</f>
        <v>0</v>
      </c>
      <c r="I49" s="42"/>
      <c r="J49" s="38">
        <f>ROUND((H49*3%)*F49,2)</f>
        <v>0</v>
      </c>
      <c r="K49" s="38">
        <f>ROUND((IF(H49-$R$51&lt;0,0,(H49-$R$51))*3.5%)*F49,2)</f>
        <v>0</v>
      </c>
      <c r="L49" s="39">
        <f>J49+K49</f>
        <v>0</v>
      </c>
      <c r="M49" s="42"/>
      <c r="N49" s="47">
        <f>((MIN(H49,$R$52)*0.58%)+IF(H49&gt;$R$52,(H49-$R$52)*1.25%,0))*F49</f>
        <v>0</v>
      </c>
      <c r="O49" s="47">
        <f>(H49*3.75%)*F49</f>
        <v>0</v>
      </c>
      <c r="P49" s="24" t="str">
        <f>IF(W49&lt;&gt;0,"Error - review!",".")</f>
        <v>.</v>
      </c>
      <c r="Q49" s="268" t="s">
        <v>19</v>
      </c>
      <c r="R49" s="269"/>
      <c r="S49" s="52"/>
      <c r="T49" s="90"/>
      <c r="U49" s="94">
        <f aca="true" t="shared" si="21" ref="U49:U74">((MIN(H49,$R$52)*0.58%))*F49</f>
        <v>0</v>
      </c>
      <c r="V49" s="94">
        <f aca="true" t="shared" si="22" ref="V49:V74">(IF(H49&gt;$R$52,(H49-$R$52)*1.25%,0))*F49</f>
        <v>0</v>
      </c>
      <c r="W49" s="102">
        <f aca="true" t="shared" si="23" ref="W49:W74">(U49+V49)-N49</f>
        <v>0</v>
      </c>
    </row>
    <row r="50" spans="1:23" s="31" customFormat="1" ht="15" customHeight="1">
      <c r="A50" s="276"/>
      <c r="B50" s="277"/>
      <c r="C50" s="27">
        <v>4</v>
      </c>
      <c r="D50" s="184">
        <v>0</v>
      </c>
      <c r="E50" s="185">
        <v>0</v>
      </c>
      <c r="F50" s="186">
        <v>1</v>
      </c>
      <c r="G50" s="41">
        <f aca="true" t="shared" si="24" ref="G50:G74">D50+E50</f>
        <v>0</v>
      </c>
      <c r="H50" s="42">
        <f aca="true" t="shared" si="25" ref="H50:H74">ROUND((G50/F50),2)</f>
        <v>0</v>
      </c>
      <c r="I50" s="42"/>
      <c r="J50" s="38">
        <f aca="true" t="shared" si="26" ref="J50:J74">ROUND((H50*3%)*F50,2)</f>
        <v>0</v>
      </c>
      <c r="K50" s="38">
        <f aca="true" t="shared" si="27" ref="K50:K74">ROUND((IF(H50-$R$51&lt;0,0,(H50-$R$51))*3.5%)*F50,2)</f>
        <v>0</v>
      </c>
      <c r="L50" s="39">
        <f aca="true" t="shared" si="28" ref="L50:L74">J50+K50</f>
        <v>0</v>
      </c>
      <c r="M50" s="42"/>
      <c r="N50" s="47">
        <f aca="true" t="shared" si="29" ref="N50:N74">((MIN(H50,$R$52)*0.58%)+IF(H50&gt;$R$52,(H50-$R$52)*1.25%,0))*F50</f>
        <v>0</v>
      </c>
      <c r="O50" s="47">
        <f aca="true" t="shared" si="30" ref="O50:O74">(H50*3.75%)*F50</f>
        <v>0</v>
      </c>
      <c r="P50" s="24" t="str">
        <f aca="true" t="shared" si="31" ref="P50:P74">IF(W50&lt;&gt;0,"Error - review!",".")</f>
        <v>.</v>
      </c>
      <c r="Q50" s="121" t="s">
        <v>13</v>
      </c>
      <c r="R50" s="164">
        <v>230.3</v>
      </c>
      <c r="S50" s="46"/>
      <c r="T50" s="90"/>
      <c r="U50" s="94">
        <f t="shared" si="21"/>
        <v>0</v>
      </c>
      <c r="V50" s="94">
        <f t="shared" si="22"/>
        <v>0</v>
      </c>
      <c r="W50" s="102">
        <f t="shared" si="23"/>
        <v>0</v>
      </c>
    </row>
    <row r="51" spans="1:23" ht="15" customHeight="1">
      <c r="A51" s="276"/>
      <c r="B51" s="277"/>
      <c r="C51" s="27">
        <v>6</v>
      </c>
      <c r="D51" s="184">
        <v>0</v>
      </c>
      <c r="E51" s="185">
        <v>0</v>
      </c>
      <c r="F51" s="186">
        <v>1</v>
      </c>
      <c r="G51" s="41">
        <f t="shared" si="24"/>
        <v>0</v>
      </c>
      <c r="H51" s="42">
        <f t="shared" si="25"/>
        <v>0</v>
      </c>
      <c r="I51" s="42"/>
      <c r="J51" s="38">
        <f t="shared" si="26"/>
        <v>0</v>
      </c>
      <c r="K51" s="38">
        <f t="shared" si="27"/>
        <v>0</v>
      </c>
      <c r="L51" s="39">
        <f t="shared" si="28"/>
        <v>0</v>
      </c>
      <c r="M51" s="42"/>
      <c r="N51" s="47">
        <f t="shared" si="29"/>
        <v>0</v>
      </c>
      <c r="O51" s="47">
        <f t="shared" si="30"/>
        <v>0</v>
      </c>
      <c r="P51" s="24" t="str">
        <f t="shared" si="31"/>
        <v>.</v>
      </c>
      <c r="Q51" s="121" t="s">
        <v>40</v>
      </c>
      <c r="R51" s="164">
        <f>ROUND(($R$50*52.18*2)/26.09,2)</f>
        <v>921.2</v>
      </c>
      <c r="S51" s="46"/>
      <c r="T51" s="90"/>
      <c r="U51" s="94">
        <f t="shared" si="21"/>
        <v>0</v>
      </c>
      <c r="V51" s="94">
        <f t="shared" si="22"/>
        <v>0</v>
      </c>
      <c r="W51" s="102">
        <f t="shared" si="23"/>
        <v>0</v>
      </c>
    </row>
    <row r="52" spans="1:23" ht="15.75" customHeight="1" thickBot="1">
      <c r="A52" s="276"/>
      <c r="B52" s="277"/>
      <c r="C52" s="27">
        <v>8</v>
      </c>
      <c r="D52" s="184">
        <v>0</v>
      </c>
      <c r="E52" s="185">
        <v>0</v>
      </c>
      <c r="F52" s="186">
        <v>1</v>
      </c>
      <c r="G52" s="41">
        <f t="shared" si="24"/>
        <v>0</v>
      </c>
      <c r="H52" s="42">
        <f t="shared" si="25"/>
        <v>0</v>
      </c>
      <c r="I52" s="42"/>
      <c r="J52" s="38">
        <f t="shared" si="26"/>
        <v>0</v>
      </c>
      <c r="K52" s="38">
        <f t="shared" si="27"/>
        <v>0</v>
      </c>
      <c r="L52" s="39">
        <f t="shared" si="28"/>
        <v>0</v>
      </c>
      <c r="M52" s="42"/>
      <c r="N52" s="47">
        <f t="shared" si="29"/>
        <v>0</v>
      </c>
      <c r="O52" s="47">
        <f t="shared" si="30"/>
        <v>0</v>
      </c>
      <c r="P52" s="24" t="str">
        <f t="shared" si="31"/>
        <v>.</v>
      </c>
      <c r="Q52" s="122" t="s">
        <v>14</v>
      </c>
      <c r="R52" s="165">
        <f>ROUND(($R$50*52.18*3.74)/26.09,2)</f>
        <v>1722.64</v>
      </c>
      <c r="S52" s="46"/>
      <c r="T52" s="90"/>
      <c r="U52" s="94">
        <f t="shared" si="21"/>
        <v>0</v>
      </c>
      <c r="V52" s="94">
        <f t="shared" si="22"/>
        <v>0</v>
      </c>
      <c r="W52" s="102">
        <f t="shared" si="23"/>
        <v>0</v>
      </c>
    </row>
    <row r="53" spans="1:23" ht="15">
      <c r="A53" s="276"/>
      <c r="B53" s="277"/>
      <c r="C53" s="27">
        <v>10</v>
      </c>
      <c r="D53" s="184">
        <v>0</v>
      </c>
      <c r="E53" s="185">
        <v>0</v>
      </c>
      <c r="F53" s="186">
        <v>1</v>
      </c>
      <c r="G53" s="41">
        <f t="shared" si="24"/>
        <v>0</v>
      </c>
      <c r="H53" s="42">
        <f t="shared" si="25"/>
        <v>0</v>
      </c>
      <c r="I53" s="42"/>
      <c r="J53" s="38">
        <f t="shared" si="26"/>
        <v>0</v>
      </c>
      <c r="K53" s="38">
        <f t="shared" si="27"/>
        <v>0</v>
      </c>
      <c r="L53" s="39">
        <f t="shared" si="28"/>
        <v>0</v>
      </c>
      <c r="M53" s="42"/>
      <c r="N53" s="47">
        <f t="shared" si="29"/>
        <v>0</v>
      </c>
      <c r="O53" s="47">
        <f t="shared" si="30"/>
        <v>0</v>
      </c>
      <c r="P53" s="24" t="str">
        <f t="shared" si="31"/>
        <v>.</v>
      </c>
      <c r="Q53" s="9"/>
      <c r="R53" s="9"/>
      <c r="S53" s="52"/>
      <c r="T53" s="90"/>
      <c r="U53" s="94">
        <f t="shared" si="21"/>
        <v>0</v>
      </c>
      <c r="V53" s="94">
        <f t="shared" si="22"/>
        <v>0</v>
      </c>
      <c r="W53" s="102">
        <f t="shared" si="23"/>
        <v>0</v>
      </c>
    </row>
    <row r="54" spans="1:23" ht="15">
      <c r="A54" s="276"/>
      <c r="B54" s="277"/>
      <c r="C54" s="27">
        <v>12</v>
      </c>
      <c r="D54" s="184">
        <v>0</v>
      </c>
      <c r="E54" s="185">
        <v>0</v>
      </c>
      <c r="F54" s="186">
        <v>1</v>
      </c>
      <c r="G54" s="41">
        <f aca="true" t="shared" si="32" ref="G54:G67">D54+E54</f>
        <v>0</v>
      </c>
      <c r="H54" s="42">
        <f aca="true" t="shared" si="33" ref="H54:H67">ROUND((G54/F54),2)</f>
        <v>0</v>
      </c>
      <c r="I54" s="42"/>
      <c r="J54" s="38">
        <f aca="true" t="shared" si="34" ref="J54:J67">ROUND((H54*3%)*F54,2)</f>
        <v>0</v>
      </c>
      <c r="K54" s="38">
        <f aca="true" t="shared" si="35" ref="K54:K67">ROUND((IF(H54-$R$51&lt;0,0,(H54-$R$51))*3.5%)*F54,2)</f>
        <v>0</v>
      </c>
      <c r="L54" s="39">
        <f aca="true" t="shared" si="36" ref="L54:L67">J54+K54</f>
        <v>0</v>
      </c>
      <c r="M54" s="42"/>
      <c r="N54" s="47">
        <f t="shared" si="29"/>
        <v>0</v>
      </c>
      <c r="O54" s="47">
        <f aca="true" t="shared" si="37" ref="O54:O67">(H54*3.75%)*F54</f>
        <v>0</v>
      </c>
      <c r="P54" s="24" t="str">
        <f aca="true" t="shared" si="38" ref="P54:P67">IF(W54&lt;&gt;0,"Error - review!",".")</f>
        <v>.</v>
      </c>
      <c r="Q54" s="9"/>
      <c r="R54" s="9"/>
      <c r="S54" s="52"/>
      <c r="T54" s="90"/>
      <c r="U54" s="94">
        <f aca="true" t="shared" si="39" ref="U54:U67">((MIN(H54,$R$52)*0.58%))*F54</f>
        <v>0</v>
      </c>
      <c r="V54" s="94">
        <f aca="true" t="shared" si="40" ref="V54:V67">(IF(H54&gt;$R$52,(H54-$R$52)*1.25%,0))*F54</f>
        <v>0</v>
      </c>
      <c r="W54" s="102">
        <f aca="true" t="shared" si="41" ref="W54:W67">(U54+V54)-N54</f>
        <v>0</v>
      </c>
    </row>
    <row r="55" spans="1:23" ht="15">
      <c r="A55" s="276"/>
      <c r="B55" s="277"/>
      <c r="C55" s="27">
        <v>14</v>
      </c>
      <c r="D55" s="184">
        <v>0</v>
      </c>
      <c r="E55" s="185">
        <v>0</v>
      </c>
      <c r="F55" s="186">
        <v>1</v>
      </c>
      <c r="G55" s="41">
        <f t="shared" si="32"/>
        <v>0</v>
      </c>
      <c r="H55" s="42">
        <f t="shared" si="33"/>
        <v>0</v>
      </c>
      <c r="I55" s="42"/>
      <c r="J55" s="38">
        <f t="shared" si="34"/>
        <v>0</v>
      </c>
      <c r="K55" s="38">
        <f t="shared" si="35"/>
        <v>0</v>
      </c>
      <c r="L55" s="39">
        <f t="shared" si="36"/>
        <v>0</v>
      </c>
      <c r="M55" s="42"/>
      <c r="N55" s="47">
        <f t="shared" si="29"/>
        <v>0</v>
      </c>
      <c r="O55" s="47">
        <f t="shared" si="37"/>
        <v>0</v>
      </c>
      <c r="P55" s="24" t="str">
        <f t="shared" si="38"/>
        <v>.</v>
      </c>
      <c r="Q55" s="9"/>
      <c r="R55" s="9"/>
      <c r="S55" s="52"/>
      <c r="T55" s="90"/>
      <c r="U55" s="94">
        <f t="shared" si="39"/>
        <v>0</v>
      </c>
      <c r="V55" s="94">
        <f t="shared" si="40"/>
        <v>0</v>
      </c>
      <c r="W55" s="102">
        <f t="shared" si="41"/>
        <v>0</v>
      </c>
    </row>
    <row r="56" spans="1:23" ht="15">
      <c r="A56" s="276"/>
      <c r="B56" s="277"/>
      <c r="C56" s="27">
        <v>16</v>
      </c>
      <c r="D56" s="184">
        <v>0</v>
      </c>
      <c r="E56" s="185">
        <v>0</v>
      </c>
      <c r="F56" s="186">
        <v>1</v>
      </c>
      <c r="G56" s="41">
        <f t="shared" si="32"/>
        <v>0</v>
      </c>
      <c r="H56" s="42">
        <f t="shared" si="33"/>
        <v>0</v>
      </c>
      <c r="I56" s="42"/>
      <c r="J56" s="38">
        <f t="shared" si="34"/>
        <v>0</v>
      </c>
      <c r="K56" s="38">
        <f t="shared" si="35"/>
        <v>0</v>
      </c>
      <c r="L56" s="39">
        <f t="shared" si="36"/>
        <v>0</v>
      </c>
      <c r="M56" s="42"/>
      <c r="N56" s="47">
        <f t="shared" si="29"/>
        <v>0</v>
      </c>
      <c r="O56" s="47">
        <f t="shared" si="37"/>
        <v>0</v>
      </c>
      <c r="P56" s="24" t="str">
        <f t="shared" si="38"/>
        <v>.</v>
      </c>
      <c r="Q56" s="9"/>
      <c r="R56" s="9"/>
      <c r="S56" s="52"/>
      <c r="T56" s="90"/>
      <c r="U56" s="94">
        <f t="shared" si="39"/>
        <v>0</v>
      </c>
      <c r="V56" s="94">
        <f t="shared" si="40"/>
        <v>0</v>
      </c>
      <c r="W56" s="102">
        <f t="shared" si="41"/>
        <v>0</v>
      </c>
    </row>
    <row r="57" spans="1:23" ht="15">
      <c r="A57" s="276"/>
      <c r="B57" s="277"/>
      <c r="C57" s="27">
        <v>18</v>
      </c>
      <c r="D57" s="184">
        <v>0</v>
      </c>
      <c r="E57" s="185">
        <v>0</v>
      </c>
      <c r="F57" s="186">
        <v>1</v>
      </c>
      <c r="G57" s="41">
        <f t="shared" si="32"/>
        <v>0</v>
      </c>
      <c r="H57" s="42">
        <f t="shared" si="33"/>
        <v>0</v>
      </c>
      <c r="I57" s="42"/>
      <c r="J57" s="38">
        <f t="shared" si="34"/>
        <v>0</v>
      </c>
      <c r="K57" s="38">
        <f t="shared" si="35"/>
        <v>0</v>
      </c>
      <c r="L57" s="39">
        <f t="shared" si="36"/>
        <v>0</v>
      </c>
      <c r="M57" s="42"/>
      <c r="N57" s="47">
        <f t="shared" si="29"/>
        <v>0</v>
      </c>
      <c r="O57" s="47">
        <f t="shared" si="37"/>
        <v>0</v>
      </c>
      <c r="P57" s="24" t="str">
        <f t="shared" si="38"/>
        <v>.</v>
      </c>
      <c r="Q57" s="9"/>
      <c r="R57" s="9"/>
      <c r="S57" s="52"/>
      <c r="T57" s="90"/>
      <c r="U57" s="94">
        <f t="shared" si="39"/>
        <v>0</v>
      </c>
      <c r="V57" s="94">
        <f t="shared" si="40"/>
        <v>0</v>
      </c>
      <c r="W57" s="102">
        <f t="shared" si="41"/>
        <v>0</v>
      </c>
    </row>
    <row r="58" spans="1:23" ht="15">
      <c r="A58" s="276"/>
      <c r="B58" s="277"/>
      <c r="C58" s="27">
        <v>20</v>
      </c>
      <c r="D58" s="184">
        <v>0</v>
      </c>
      <c r="E58" s="185">
        <v>0</v>
      </c>
      <c r="F58" s="186">
        <v>1</v>
      </c>
      <c r="G58" s="41">
        <f t="shared" si="32"/>
        <v>0</v>
      </c>
      <c r="H58" s="42">
        <f t="shared" si="33"/>
        <v>0</v>
      </c>
      <c r="I58" s="42"/>
      <c r="J58" s="38">
        <f t="shared" si="34"/>
        <v>0</v>
      </c>
      <c r="K58" s="38">
        <f t="shared" si="35"/>
        <v>0</v>
      </c>
      <c r="L58" s="39">
        <f t="shared" si="36"/>
        <v>0</v>
      </c>
      <c r="M58" s="42"/>
      <c r="N58" s="47">
        <f t="shared" si="29"/>
        <v>0</v>
      </c>
      <c r="O58" s="47">
        <f t="shared" si="37"/>
        <v>0</v>
      </c>
      <c r="P58" s="24" t="str">
        <f t="shared" si="38"/>
        <v>.</v>
      </c>
      <c r="Q58" s="9"/>
      <c r="R58" s="9"/>
      <c r="S58" s="52"/>
      <c r="T58" s="90"/>
      <c r="U58" s="94">
        <f t="shared" si="39"/>
        <v>0</v>
      </c>
      <c r="V58" s="94">
        <f t="shared" si="40"/>
        <v>0</v>
      </c>
      <c r="W58" s="102">
        <f t="shared" si="41"/>
        <v>0</v>
      </c>
    </row>
    <row r="59" spans="1:23" ht="15">
      <c r="A59" s="276"/>
      <c r="B59" s="277"/>
      <c r="C59" s="27">
        <v>22</v>
      </c>
      <c r="D59" s="184">
        <v>0</v>
      </c>
      <c r="E59" s="185">
        <v>0</v>
      </c>
      <c r="F59" s="186">
        <v>1</v>
      </c>
      <c r="G59" s="41">
        <f t="shared" si="32"/>
        <v>0</v>
      </c>
      <c r="H59" s="42">
        <f t="shared" si="33"/>
        <v>0</v>
      </c>
      <c r="I59" s="42"/>
      <c r="J59" s="38">
        <f t="shared" si="34"/>
        <v>0</v>
      </c>
      <c r="K59" s="38">
        <f t="shared" si="35"/>
        <v>0</v>
      </c>
      <c r="L59" s="39">
        <f t="shared" si="36"/>
        <v>0</v>
      </c>
      <c r="M59" s="42"/>
      <c r="N59" s="47">
        <f t="shared" si="29"/>
        <v>0</v>
      </c>
      <c r="O59" s="47">
        <f t="shared" si="37"/>
        <v>0</v>
      </c>
      <c r="P59" s="24" t="str">
        <f t="shared" si="38"/>
        <v>.</v>
      </c>
      <c r="Q59" s="9"/>
      <c r="R59" s="9"/>
      <c r="S59" s="52"/>
      <c r="T59" s="90"/>
      <c r="U59" s="94">
        <f t="shared" si="39"/>
        <v>0</v>
      </c>
      <c r="V59" s="94">
        <f t="shared" si="40"/>
        <v>0</v>
      </c>
      <c r="W59" s="102">
        <f t="shared" si="41"/>
        <v>0</v>
      </c>
    </row>
    <row r="60" spans="1:23" ht="15">
      <c r="A60" s="276"/>
      <c r="B60" s="277"/>
      <c r="C60" s="27">
        <v>24</v>
      </c>
      <c r="D60" s="184">
        <v>0</v>
      </c>
      <c r="E60" s="185">
        <v>0</v>
      </c>
      <c r="F60" s="186">
        <v>1</v>
      </c>
      <c r="G60" s="41">
        <f t="shared" si="32"/>
        <v>0</v>
      </c>
      <c r="H60" s="42">
        <f t="shared" si="33"/>
        <v>0</v>
      </c>
      <c r="I60" s="42"/>
      <c r="J60" s="38">
        <f t="shared" si="34"/>
        <v>0</v>
      </c>
      <c r="K60" s="38">
        <f t="shared" si="35"/>
        <v>0</v>
      </c>
      <c r="L60" s="39">
        <f t="shared" si="36"/>
        <v>0</v>
      </c>
      <c r="M60" s="42"/>
      <c r="N60" s="47">
        <f t="shared" si="29"/>
        <v>0</v>
      </c>
      <c r="O60" s="47">
        <f t="shared" si="37"/>
        <v>0</v>
      </c>
      <c r="P60" s="24" t="str">
        <f t="shared" si="38"/>
        <v>.</v>
      </c>
      <c r="Q60" s="9"/>
      <c r="R60" s="9"/>
      <c r="S60" s="52"/>
      <c r="T60" s="90"/>
      <c r="U60" s="94">
        <f t="shared" si="39"/>
        <v>0</v>
      </c>
      <c r="V60" s="94">
        <f t="shared" si="40"/>
        <v>0</v>
      </c>
      <c r="W60" s="102">
        <f t="shared" si="41"/>
        <v>0</v>
      </c>
    </row>
    <row r="61" spans="1:23" ht="15">
      <c r="A61" s="276"/>
      <c r="B61" s="277"/>
      <c r="C61" s="27">
        <v>26</v>
      </c>
      <c r="D61" s="184">
        <v>0</v>
      </c>
      <c r="E61" s="185">
        <v>0</v>
      </c>
      <c r="F61" s="186">
        <v>1</v>
      </c>
      <c r="G61" s="41">
        <f t="shared" si="32"/>
        <v>0</v>
      </c>
      <c r="H61" s="42">
        <f t="shared" si="33"/>
        <v>0</v>
      </c>
      <c r="I61" s="42"/>
      <c r="J61" s="38">
        <f t="shared" si="34"/>
        <v>0</v>
      </c>
      <c r="K61" s="38">
        <f t="shared" si="35"/>
        <v>0</v>
      </c>
      <c r="L61" s="39">
        <f t="shared" si="36"/>
        <v>0</v>
      </c>
      <c r="M61" s="42"/>
      <c r="N61" s="47">
        <f t="shared" si="29"/>
        <v>0</v>
      </c>
      <c r="O61" s="47">
        <f t="shared" si="37"/>
        <v>0</v>
      </c>
      <c r="P61" s="24" t="str">
        <f t="shared" si="38"/>
        <v>.</v>
      </c>
      <c r="Q61" s="9"/>
      <c r="R61" s="9"/>
      <c r="S61" s="52"/>
      <c r="T61" s="90"/>
      <c r="U61" s="94">
        <f t="shared" si="39"/>
        <v>0</v>
      </c>
      <c r="V61" s="94">
        <f t="shared" si="40"/>
        <v>0</v>
      </c>
      <c r="W61" s="102">
        <f t="shared" si="41"/>
        <v>0</v>
      </c>
    </row>
    <row r="62" spans="1:23" ht="15">
      <c r="A62" s="276"/>
      <c r="B62" s="277"/>
      <c r="C62" s="27">
        <v>28</v>
      </c>
      <c r="D62" s="184">
        <v>0</v>
      </c>
      <c r="E62" s="185">
        <v>0</v>
      </c>
      <c r="F62" s="186">
        <v>1</v>
      </c>
      <c r="G62" s="41">
        <f t="shared" si="32"/>
        <v>0</v>
      </c>
      <c r="H62" s="42">
        <f t="shared" si="33"/>
        <v>0</v>
      </c>
      <c r="I62" s="42"/>
      <c r="J62" s="38">
        <f t="shared" si="34"/>
        <v>0</v>
      </c>
      <c r="K62" s="38">
        <f t="shared" si="35"/>
        <v>0</v>
      </c>
      <c r="L62" s="39">
        <f t="shared" si="36"/>
        <v>0</v>
      </c>
      <c r="M62" s="42"/>
      <c r="N62" s="47">
        <f>((MIN(H62,$R$52)*0.58%)+IF(H62&gt;$R$52,(H62-$R$52)*1.25%,0))*F62</f>
        <v>0</v>
      </c>
      <c r="O62" s="47">
        <f t="shared" si="37"/>
        <v>0</v>
      </c>
      <c r="P62" s="24" t="str">
        <f t="shared" si="38"/>
        <v>.</v>
      </c>
      <c r="Q62" s="9"/>
      <c r="R62" s="9"/>
      <c r="S62" s="52"/>
      <c r="T62" s="90"/>
      <c r="U62" s="94">
        <f t="shared" si="39"/>
        <v>0</v>
      </c>
      <c r="V62" s="94">
        <f t="shared" si="40"/>
        <v>0</v>
      </c>
      <c r="W62" s="102">
        <f t="shared" si="41"/>
        <v>0</v>
      </c>
    </row>
    <row r="63" spans="1:23" ht="15">
      <c r="A63" s="276"/>
      <c r="B63" s="277"/>
      <c r="C63" s="27">
        <v>30</v>
      </c>
      <c r="D63" s="184">
        <v>0</v>
      </c>
      <c r="E63" s="185">
        <v>0</v>
      </c>
      <c r="F63" s="186">
        <v>1</v>
      </c>
      <c r="G63" s="41">
        <f t="shared" si="32"/>
        <v>0</v>
      </c>
      <c r="H63" s="42">
        <f t="shared" si="33"/>
        <v>0</v>
      </c>
      <c r="I63" s="42"/>
      <c r="J63" s="38">
        <f t="shared" si="34"/>
        <v>0</v>
      </c>
      <c r="K63" s="38">
        <f t="shared" si="35"/>
        <v>0</v>
      </c>
      <c r="L63" s="39">
        <f t="shared" si="36"/>
        <v>0</v>
      </c>
      <c r="M63" s="42"/>
      <c r="N63" s="47">
        <f t="shared" si="29"/>
        <v>0</v>
      </c>
      <c r="O63" s="47">
        <f t="shared" si="37"/>
        <v>0</v>
      </c>
      <c r="P63" s="24" t="str">
        <f t="shared" si="38"/>
        <v>.</v>
      </c>
      <c r="Q63" s="9"/>
      <c r="R63" s="9"/>
      <c r="S63" s="52"/>
      <c r="T63" s="90"/>
      <c r="U63" s="94">
        <f t="shared" si="39"/>
        <v>0</v>
      </c>
      <c r="V63" s="94">
        <f t="shared" si="40"/>
        <v>0</v>
      </c>
      <c r="W63" s="102">
        <f t="shared" si="41"/>
        <v>0</v>
      </c>
    </row>
    <row r="64" spans="1:23" ht="15">
      <c r="A64" s="276"/>
      <c r="B64" s="277"/>
      <c r="C64" s="27">
        <v>32</v>
      </c>
      <c r="D64" s="184">
        <v>0</v>
      </c>
      <c r="E64" s="185">
        <v>0</v>
      </c>
      <c r="F64" s="186">
        <v>1</v>
      </c>
      <c r="G64" s="41">
        <f t="shared" si="32"/>
        <v>0</v>
      </c>
      <c r="H64" s="42">
        <f t="shared" si="33"/>
        <v>0</v>
      </c>
      <c r="I64" s="42"/>
      <c r="J64" s="38">
        <f t="shared" si="34"/>
        <v>0</v>
      </c>
      <c r="K64" s="38">
        <f t="shared" si="35"/>
        <v>0</v>
      </c>
      <c r="L64" s="39">
        <f t="shared" si="36"/>
        <v>0</v>
      </c>
      <c r="M64" s="42"/>
      <c r="N64" s="47">
        <f t="shared" si="29"/>
        <v>0</v>
      </c>
      <c r="O64" s="47">
        <f t="shared" si="37"/>
        <v>0</v>
      </c>
      <c r="P64" s="24" t="str">
        <f t="shared" si="38"/>
        <v>.</v>
      </c>
      <c r="Q64" s="9"/>
      <c r="R64" s="9"/>
      <c r="S64" s="52"/>
      <c r="T64" s="90"/>
      <c r="U64" s="94">
        <f t="shared" si="39"/>
        <v>0</v>
      </c>
      <c r="V64" s="94">
        <f t="shared" si="40"/>
        <v>0</v>
      </c>
      <c r="W64" s="102">
        <f t="shared" si="41"/>
        <v>0</v>
      </c>
    </row>
    <row r="65" spans="1:23" ht="15">
      <c r="A65" s="276"/>
      <c r="B65" s="277"/>
      <c r="C65" s="27">
        <v>34</v>
      </c>
      <c r="D65" s="184">
        <v>0</v>
      </c>
      <c r="E65" s="185">
        <v>0</v>
      </c>
      <c r="F65" s="186">
        <v>1</v>
      </c>
      <c r="G65" s="41">
        <f t="shared" si="32"/>
        <v>0</v>
      </c>
      <c r="H65" s="42">
        <f t="shared" si="33"/>
        <v>0</v>
      </c>
      <c r="I65" s="42"/>
      <c r="J65" s="38">
        <f t="shared" si="34"/>
        <v>0</v>
      </c>
      <c r="K65" s="38">
        <f t="shared" si="35"/>
        <v>0</v>
      </c>
      <c r="L65" s="39">
        <f t="shared" si="36"/>
        <v>0</v>
      </c>
      <c r="M65" s="42"/>
      <c r="N65" s="47">
        <f t="shared" si="29"/>
        <v>0</v>
      </c>
      <c r="O65" s="47">
        <f t="shared" si="37"/>
        <v>0</v>
      </c>
      <c r="P65" s="24" t="str">
        <f t="shared" si="38"/>
        <v>.</v>
      </c>
      <c r="Q65" s="9"/>
      <c r="R65" s="9"/>
      <c r="S65" s="52"/>
      <c r="T65" s="90"/>
      <c r="U65" s="94">
        <f t="shared" si="39"/>
        <v>0</v>
      </c>
      <c r="V65" s="94">
        <f t="shared" si="40"/>
        <v>0</v>
      </c>
      <c r="W65" s="102">
        <f t="shared" si="41"/>
        <v>0</v>
      </c>
    </row>
    <row r="66" spans="1:23" ht="15">
      <c r="A66" s="276"/>
      <c r="B66" s="277"/>
      <c r="C66" s="27">
        <v>36</v>
      </c>
      <c r="D66" s="184">
        <v>0</v>
      </c>
      <c r="E66" s="185">
        <v>0</v>
      </c>
      <c r="F66" s="186">
        <v>1</v>
      </c>
      <c r="G66" s="41">
        <f t="shared" si="32"/>
        <v>0</v>
      </c>
      <c r="H66" s="42">
        <f t="shared" si="33"/>
        <v>0</v>
      </c>
      <c r="I66" s="42"/>
      <c r="J66" s="38">
        <f t="shared" si="34"/>
        <v>0</v>
      </c>
      <c r="K66" s="38">
        <f t="shared" si="35"/>
        <v>0</v>
      </c>
      <c r="L66" s="39">
        <f t="shared" si="36"/>
        <v>0</v>
      </c>
      <c r="M66" s="42"/>
      <c r="N66" s="47">
        <f t="shared" si="29"/>
        <v>0</v>
      </c>
      <c r="O66" s="47">
        <f t="shared" si="37"/>
        <v>0</v>
      </c>
      <c r="P66" s="24" t="str">
        <f t="shared" si="38"/>
        <v>.</v>
      </c>
      <c r="Q66" s="9"/>
      <c r="R66" s="9"/>
      <c r="S66" s="52"/>
      <c r="T66" s="90"/>
      <c r="U66" s="94">
        <f t="shared" si="39"/>
        <v>0</v>
      </c>
      <c r="V66" s="94">
        <f t="shared" si="40"/>
        <v>0</v>
      </c>
      <c r="W66" s="102">
        <f t="shared" si="41"/>
        <v>0</v>
      </c>
    </row>
    <row r="67" spans="1:23" ht="15">
      <c r="A67" s="276"/>
      <c r="B67" s="277"/>
      <c r="C67" s="27">
        <v>38</v>
      </c>
      <c r="D67" s="184">
        <v>0</v>
      </c>
      <c r="E67" s="185">
        <v>0</v>
      </c>
      <c r="F67" s="186">
        <v>1</v>
      </c>
      <c r="G67" s="41">
        <f t="shared" si="32"/>
        <v>0</v>
      </c>
      <c r="H67" s="42">
        <f t="shared" si="33"/>
        <v>0</v>
      </c>
      <c r="I67" s="42"/>
      <c r="J67" s="38">
        <f t="shared" si="34"/>
        <v>0</v>
      </c>
      <c r="K67" s="38">
        <f t="shared" si="35"/>
        <v>0</v>
      </c>
      <c r="L67" s="39">
        <f t="shared" si="36"/>
        <v>0</v>
      </c>
      <c r="M67" s="42"/>
      <c r="N67" s="47">
        <f t="shared" si="29"/>
        <v>0</v>
      </c>
      <c r="O67" s="47">
        <f t="shared" si="37"/>
        <v>0</v>
      </c>
      <c r="P67" s="24" t="str">
        <f t="shared" si="38"/>
        <v>.</v>
      </c>
      <c r="Q67" s="9"/>
      <c r="R67" s="9"/>
      <c r="S67" s="52"/>
      <c r="T67" s="90"/>
      <c r="U67" s="94">
        <f t="shared" si="39"/>
        <v>0</v>
      </c>
      <c r="V67" s="94">
        <f t="shared" si="40"/>
        <v>0</v>
      </c>
      <c r="W67" s="102">
        <f t="shared" si="41"/>
        <v>0</v>
      </c>
    </row>
    <row r="68" spans="1:23" ht="15">
      <c r="A68" s="276"/>
      <c r="B68" s="277"/>
      <c r="C68" s="27">
        <v>40</v>
      </c>
      <c r="D68" s="184">
        <v>0</v>
      </c>
      <c r="E68" s="185">
        <v>0</v>
      </c>
      <c r="F68" s="186">
        <v>1</v>
      </c>
      <c r="G68" s="41">
        <f t="shared" si="24"/>
        <v>0</v>
      </c>
      <c r="H68" s="42">
        <f t="shared" si="25"/>
        <v>0</v>
      </c>
      <c r="I68" s="42"/>
      <c r="J68" s="38">
        <f t="shared" si="26"/>
        <v>0</v>
      </c>
      <c r="K68" s="38">
        <f t="shared" si="27"/>
        <v>0</v>
      </c>
      <c r="L68" s="39">
        <f t="shared" si="28"/>
        <v>0</v>
      </c>
      <c r="M68" s="42"/>
      <c r="N68" s="47">
        <f t="shared" si="29"/>
        <v>0</v>
      </c>
      <c r="O68" s="47">
        <f t="shared" si="30"/>
        <v>0</v>
      </c>
      <c r="P68" s="24" t="str">
        <f t="shared" si="31"/>
        <v>.</v>
      </c>
      <c r="Q68" s="9"/>
      <c r="R68" s="9"/>
      <c r="S68" s="52"/>
      <c r="T68" s="90"/>
      <c r="U68" s="94">
        <f t="shared" si="21"/>
        <v>0</v>
      </c>
      <c r="V68" s="94">
        <f t="shared" si="22"/>
        <v>0</v>
      </c>
      <c r="W68" s="102">
        <f t="shared" si="23"/>
        <v>0</v>
      </c>
    </row>
    <row r="69" spans="1:23" ht="15">
      <c r="A69" s="276"/>
      <c r="B69" s="277"/>
      <c r="C69" s="27">
        <v>42</v>
      </c>
      <c r="D69" s="184">
        <v>0</v>
      </c>
      <c r="E69" s="185">
        <v>0</v>
      </c>
      <c r="F69" s="186">
        <v>1</v>
      </c>
      <c r="G69" s="41">
        <f t="shared" si="24"/>
        <v>0</v>
      </c>
      <c r="H69" s="42">
        <f t="shared" si="25"/>
        <v>0</v>
      </c>
      <c r="I69" s="42"/>
      <c r="J69" s="38">
        <f t="shared" si="26"/>
        <v>0</v>
      </c>
      <c r="K69" s="38">
        <f t="shared" si="27"/>
        <v>0</v>
      </c>
      <c r="L69" s="39">
        <f t="shared" si="28"/>
        <v>0</v>
      </c>
      <c r="M69" s="42"/>
      <c r="N69" s="47">
        <f t="shared" si="29"/>
        <v>0</v>
      </c>
      <c r="O69" s="47">
        <f t="shared" si="30"/>
        <v>0</v>
      </c>
      <c r="P69" s="24" t="str">
        <f t="shared" si="31"/>
        <v>.</v>
      </c>
      <c r="Q69" s="9"/>
      <c r="R69" s="9"/>
      <c r="S69" s="52"/>
      <c r="T69" s="90"/>
      <c r="U69" s="94">
        <f t="shared" si="21"/>
        <v>0</v>
      </c>
      <c r="V69" s="94">
        <f t="shared" si="22"/>
        <v>0</v>
      </c>
      <c r="W69" s="102">
        <f t="shared" si="23"/>
        <v>0</v>
      </c>
    </row>
    <row r="70" spans="1:23" ht="15">
      <c r="A70" s="276"/>
      <c r="B70" s="277"/>
      <c r="C70" s="27">
        <v>44</v>
      </c>
      <c r="D70" s="184">
        <v>0</v>
      </c>
      <c r="E70" s="185">
        <v>0</v>
      </c>
      <c r="F70" s="186">
        <v>1</v>
      </c>
      <c r="G70" s="41">
        <f t="shared" si="24"/>
        <v>0</v>
      </c>
      <c r="H70" s="42">
        <f t="shared" si="25"/>
        <v>0</v>
      </c>
      <c r="I70" s="42"/>
      <c r="J70" s="38">
        <f t="shared" si="26"/>
        <v>0</v>
      </c>
      <c r="K70" s="38">
        <f t="shared" si="27"/>
        <v>0</v>
      </c>
      <c r="L70" s="39">
        <f t="shared" si="28"/>
        <v>0</v>
      </c>
      <c r="M70" s="42"/>
      <c r="N70" s="47">
        <f t="shared" si="29"/>
        <v>0</v>
      </c>
      <c r="O70" s="47">
        <f t="shared" si="30"/>
        <v>0</v>
      </c>
      <c r="P70" s="24" t="str">
        <f t="shared" si="31"/>
        <v>.</v>
      </c>
      <c r="Q70" s="9"/>
      <c r="R70" s="9"/>
      <c r="S70" s="52"/>
      <c r="T70" s="90"/>
      <c r="U70" s="94">
        <f t="shared" si="21"/>
        <v>0</v>
      </c>
      <c r="V70" s="94">
        <f t="shared" si="22"/>
        <v>0</v>
      </c>
      <c r="W70" s="102">
        <f t="shared" si="23"/>
        <v>0</v>
      </c>
    </row>
    <row r="71" spans="1:23" ht="15">
      <c r="A71" s="276"/>
      <c r="B71" s="277"/>
      <c r="C71" s="27">
        <v>46</v>
      </c>
      <c r="D71" s="184">
        <v>0</v>
      </c>
      <c r="E71" s="185">
        <v>0</v>
      </c>
      <c r="F71" s="186">
        <v>1</v>
      </c>
      <c r="G71" s="41">
        <f t="shared" si="24"/>
        <v>0</v>
      </c>
      <c r="H71" s="42">
        <f t="shared" si="25"/>
        <v>0</v>
      </c>
      <c r="I71" s="42"/>
      <c r="J71" s="38">
        <f t="shared" si="26"/>
        <v>0</v>
      </c>
      <c r="K71" s="38">
        <f t="shared" si="27"/>
        <v>0</v>
      </c>
      <c r="L71" s="39">
        <f t="shared" si="28"/>
        <v>0</v>
      </c>
      <c r="M71" s="42"/>
      <c r="N71" s="47">
        <f t="shared" si="29"/>
        <v>0</v>
      </c>
      <c r="O71" s="47">
        <f t="shared" si="30"/>
        <v>0</v>
      </c>
      <c r="P71" s="24" t="str">
        <f t="shared" si="31"/>
        <v>.</v>
      </c>
      <c r="Q71" s="9"/>
      <c r="R71" s="9"/>
      <c r="S71" s="52"/>
      <c r="T71" s="90"/>
      <c r="U71" s="94">
        <f t="shared" si="21"/>
        <v>0</v>
      </c>
      <c r="V71" s="94">
        <f t="shared" si="22"/>
        <v>0</v>
      </c>
      <c r="W71" s="102">
        <f t="shared" si="23"/>
        <v>0</v>
      </c>
    </row>
    <row r="72" spans="1:23" ht="15">
      <c r="A72" s="276"/>
      <c r="B72" s="277"/>
      <c r="C72" s="27">
        <v>48</v>
      </c>
      <c r="D72" s="184">
        <v>0</v>
      </c>
      <c r="E72" s="185">
        <v>0</v>
      </c>
      <c r="F72" s="186">
        <v>1</v>
      </c>
      <c r="G72" s="41">
        <f t="shared" si="24"/>
        <v>0</v>
      </c>
      <c r="H72" s="42">
        <f t="shared" si="25"/>
        <v>0</v>
      </c>
      <c r="I72" s="42"/>
      <c r="J72" s="38">
        <f t="shared" si="26"/>
        <v>0</v>
      </c>
      <c r="K72" s="38">
        <f t="shared" si="27"/>
        <v>0</v>
      </c>
      <c r="L72" s="39">
        <f t="shared" si="28"/>
        <v>0</v>
      </c>
      <c r="M72" s="42"/>
      <c r="N72" s="47">
        <f t="shared" si="29"/>
        <v>0</v>
      </c>
      <c r="O72" s="47">
        <f t="shared" si="30"/>
        <v>0</v>
      </c>
      <c r="P72" s="24" t="str">
        <f t="shared" si="31"/>
        <v>.</v>
      </c>
      <c r="Q72" s="9"/>
      <c r="R72" s="9"/>
      <c r="S72" s="52"/>
      <c r="T72" s="90"/>
      <c r="U72" s="94">
        <f t="shared" si="21"/>
        <v>0</v>
      </c>
      <c r="V72" s="94">
        <f t="shared" si="22"/>
        <v>0</v>
      </c>
      <c r="W72" s="102">
        <f t="shared" si="23"/>
        <v>0</v>
      </c>
    </row>
    <row r="73" spans="1:23" ht="15">
      <c r="A73" s="276"/>
      <c r="B73" s="277"/>
      <c r="C73" s="27">
        <v>50</v>
      </c>
      <c r="D73" s="184">
        <v>0</v>
      </c>
      <c r="E73" s="185">
        <v>0</v>
      </c>
      <c r="F73" s="186">
        <v>1</v>
      </c>
      <c r="G73" s="41">
        <f t="shared" si="24"/>
        <v>0</v>
      </c>
      <c r="H73" s="42">
        <f t="shared" si="25"/>
        <v>0</v>
      </c>
      <c r="I73" s="42"/>
      <c r="J73" s="38">
        <f t="shared" si="26"/>
        <v>0</v>
      </c>
      <c r="K73" s="38">
        <f t="shared" si="27"/>
        <v>0</v>
      </c>
      <c r="L73" s="39">
        <f t="shared" si="28"/>
        <v>0</v>
      </c>
      <c r="M73" s="42"/>
      <c r="N73" s="47">
        <f t="shared" si="29"/>
        <v>0</v>
      </c>
      <c r="O73" s="47">
        <f t="shared" si="30"/>
        <v>0</v>
      </c>
      <c r="P73" s="24" t="str">
        <f t="shared" si="31"/>
        <v>.</v>
      </c>
      <c r="Q73" s="9"/>
      <c r="R73" s="9"/>
      <c r="S73" s="52"/>
      <c r="T73" s="90"/>
      <c r="U73" s="94">
        <f t="shared" si="21"/>
        <v>0</v>
      </c>
      <c r="V73" s="94">
        <f t="shared" si="22"/>
        <v>0</v>
      </c>
      <c r="W73" s="102">
        <f t="shared" si="23"/>
        <v>0</v>
      </c>
    </row>
    <row r="74" spans="1:23" ht="15">
      <c r="A74" s="276"/>
      <c r="B74" s="277"/>
      <c r="C74" s="27">
        <v>52</v>
      </c>
      <c r="D74" s="184">
        <v>0</v>
      </c>
      <c r="E74" s="185">
        <v>0</v>
      </c>
      <c r="F74" s="186">
        <v>1</v>
      </c>
      <c r="G74" s="41">
        <f t="shared" si="24"/>
        <v>0</v>
      </c>
      <c r="H74" s="42">
        <f t="shared" si="25"/>
        <v>0</v>
      </c>
      <c r="I74" s="42"/>
      <c r="J74" s="38">
        <f t="shared" si="26"/>
        <v>0</v>
      </c>
      <c r="K74" s="38">
        <f t="shared" si="27"/>
        <v>0</v>
      </c>
      <c r="L74" s="39">
        <f t="shared" si="28"/>
        <v>0</v>
      </c>
      <c r="M74" s="42"/>
      <c r="N74" s="47">
        <f t="shared" si="29"/>
        <v>0</v>
      </c>
      <c r="O74" s="47">
        <f t="shared" si="30"/>
        <v>0</v>
      </c>
      <c r="P74" s="24" t="str">
        <f t="shared" si="31"/>
        <v>.</v>
      </c>
      <c r="Q74" s="9"/>
      <c r="R74" s="9"/>
      <c r="S74" s="52"/>
      <c r="T74" s="90"/>
      <c r="U74" s="94">
        <f t="shared" si="21"/>
        <v>0</v>
      </c>
      <c r="V74" s="94">
        <f t="shared" si="22"/>
        <v>0</v>
      </c>
      <c r="W74" s="102">
        <f t="shared" si="23"/>
        <v>0</v>
      </c>
    </row>
    <row r="75" spans="1:23" ht="15">
      <c r="A75" s="276"/>
      <c r="B75" s="277"/>
      <c r="C75" s="78"/>
      <c r="D75" s="43"/>
      <c r="E75" s="43"/>
      <c r="F75" s="203" t="s">
        <v>54</v>
      </c>
      <c r="G75" s="42">
        <f>SUM(G49:G74)</f>
        <v>0</v>
      </c>
      <c r="H75" s="42">
        <f>SUM(H49:H74)</f>
        <v>0</v>
      </c>
      <c r="I75" s="42"/>
      <c r="J75" s="38">
        <f>SUM(J49:J74)</f>
        <v>0</v>
      </c>
      <c r="K75" s="38">
        <f>SUM(K49:K74)</f>
        <v>0</v>
      </c>
      <c r="L75" s="39">
        <f>SUM(L49:L74)</f>
        <v>0</v>
      </c>
      <c r="M75" s="42"/>
      <c r="N75" s="40">
        <f>SUM(N49:N74)</f>
        <v>0</v>
      </c>
      <c r="O75" s="40">
        <f>SUM(O49:O74)</f>
        <v>0</v>
      </c>
      <c r="P75" s="24"/>
      <c r="Q75" s="9"/>
      <c r="R75" s="9"/>
      <c r="S75" s="52"/>
      <c r="T75" s="90"/>
      <c r="U75" s="96">
        <f>SUM(U49:U74)</f>
        <v>0</v>
      </c>
      <c r="V75" s="96">
        <f>SUM(V49:V74)</f>
        <v>0</v>
      </c>
      <c r="W75" s="97">
        <f>SUM(W49:W74)</f>
        <v>0</v>
      </c>
    </row>
    <row r="76" spans="1:23" ht="13.5" thickBot="1">
      <c r="A76" s="276"/>
      <c r="B76" s="277"/>
      <c r="C76" s="73"/>
      <c r="D76" s="9"/>
      <c r="E76" s="9"/>
      <c r="F76" s="9"/>
      <c r="G76" s="9"/>
      <c r="H76" s="9"/>
      <c r="I76" s="9"/>
      <c r="J76" s="9"/>
      <c r="K76" s="9"/>
      <c r="L76" s="9"/>
      <c r="M76" s="9"/>
      <c r="N76" s="9"/>
      <c r="O76" s="9"/>
      <c r="P76" s="24"/>
      <c r="Q76" s="9"/>
      <c r="R76" s="9"/>
      <c r="S76" s="52"/>
      <c r="T76" s="90"/>
      <c r="U76" s="90"/>
      <c r="V76" s="90"/>
      <c r="W76" s="100"/>
    </row>
    <row r="77" spans="1:23" ht="59.25" customHeight="1">
      <c r="A77" s="276"/>
      <c r="B77" s="277"/>
      <c r="C77" s="73"/>
      <c r="D77" s="9"/>
      <c r="E77" s="9"/>
      <c r="F77" s="9"/>
      <c r="G77" s="9"/>
      <c r="H77" s="9"/>
      <c r="I77" s="9"/>
      <c r="J77" s="9"/>
      <c r="K77" s="270" t="s">
        <v>112</v>
      </c>
      <c r="L77" s="271"/>
      <c r="M77" s="11" t="s">
        <v>18</v>
      </c>
      <c r="N77" s="12" t="s">
        <v>8</v>
      </c>
      <c r="O77" s="13" t="s">
        <v>9</v>
      </c>
      <c r="P77" s="24"/>
      <c r="Q77" s="9"/>
      <c r="R77" s="9"/>
      <c r="S77" s="52"/>
      <c r="T77" s="90"/>
      <c r="U77" s="90"/>
      <c r="V77" s="90"/>
      <c r="W77" s="100"/>
    </row>
    <row r="78" spans="1:23" ht="15">
      <c r="A78" s="276"/>
      <c r="B78" s="277"/>
      <c r="C78" s="79"/>
      <c r="D78" s="52"/>
      <c r="E78" s="52"/>
      <c r="F78" s="52"/>
      <c r="G78" s="52"/>
      <c r="H78" s="52"/>
      <c r="I78" s="52"/>
      <c r="J78" s="52"/>
      <c r="K78" s="59" t="s">
        <v>16</v>
      </c>
      <c r="L78" s="55"/>
      <c r="M78" s="56">
        <v>0.001</v>
      </c>
      <c r="N78" s="57">
        <f>ROUND(N75*(1+M78),2)</f>
        <v>0</v>
      </c>
      <c r="O78" s="60">
        <f>ROUND(O75*(1+M78),2)</f>
        <v>0</v>
      </c>
      <c r="P78" s="80"/>
      <c r="Q78" s="52"/>
      <c r="R78" s="52"/>
      <c r="S78" s="52"/>
      <c r="T78" s="90"/>
      <c r="U78" s="90"/>
      <c r="V78" s="90"/>
      <c r="W78" s="100"/>
    </row>
    <row r="79" spans="1:23" ht="15">
      <c r="A79" s="276"/>
      <c r="B79" s="277"/>
      <c r="C79" s="73"/>
      <c r="D79" s="9"/>
      <c r="E79" s="9"/>
      <c r="F79" s="9"/>
      <c r="G79" s="9"/>
      <c r="H79" s="9"/>
      <c r="I79" s="9"/>
      <c r="J79" s="9"/>
      <c r="K79" s="221" t="s">
        <v>17</v>
      </c>
      <c r="L79" s="6"/>
      <c r="M79" s="58">
        <v>0</v>
      </c>
      <c r="N79" s="42">
        <f>ROUND(N78*(1+M79),2)</f>
        <v>0</v>
      </c>
      <c r="O79" s="167">
        <f>ROUND(O78*(1+M79),2)</f>
        <v>0</v>
      </c>
      <c r="P79" s="24"/>
      <c r="Q79" s="9"/>
      <c r="R79" s="9"/>
      <c r="S79" s="52"/>
      <c r="T79" s="90"/>
      <c r="U79" s="90"/>
      <c r="V79" s="90"/>
      <c r="W79" s="100"/>
    </row>
    <row r="80" spans="1:23" ht="13.5" thickBot="1">
      <c r="A80" s="276"/>
      <c r="B80" s="277"/>
      <c r="C80" s="73"/>
      <c r="D80" s="9"/>
      <c r="E80" s="9"/>
      <c r="F80" s="9"/>
      <c r="G80" s="9"/>
      <c r="H80" s="9"/>
      <c r="I80" s="9"/>
      <c r="J80" s="9"/>
      <c r="K80" s="61" t="s">
        <v>85</v>
      </c>
      <c r="L80" s="62"/>
      <c r="M80" s="63">
        <v>0.004</v>
      </c>
      <c r="N80" s="64">
        <f>ROUND(N79*(1+M80),2)</f>
        <v>0</v>
      </c>
      <c r="O80" s="65">
        <f>ROUND(O79*(1+M80),2)</f>
        <v>0</v>
      </c>
      <c r="P80" s="24"/>
      <c r="Q80" s="9"/>
      <c r="R80" s="9"/>
      <c r="S80" s="52"/>
      <c r="T80" s="90"/>
      <c r="U80" s="90"/>
      <c r="V80" s="90"/>
      <c r="W80" s="100"/>
    </row>
    <row r="81" spans="1:23" ht="15">
      <c r="A81" s="276"/>
      <c r="B81" s="277"/>
      <c r="C81" s="73"/>
      <c r="D81" s="9"/>
      <c r="E81" s="9"/>
      <c r="F81" s="9"/>
      <c r="G81" s="9"/>
      <c r="H81" s="9"/>
      <c r="I81" s="9"/>
      <c r="J81" s="9"/>
      <c r="K81" s="9"/>
      <c r="L81" s="9"/>
      <c r="M81" s="9"/>
      <c r="N81" s="9"/>
      <c r="O81" s="9"/>
      <c r="P81" s="24"/>
      <c r="Q81" s="9"/>
      <c r="R81" s="9"/>
      <c r="S81" s="52"/>
      <c r="T81" s="90"/>
      <c r="U81" s="90"/>
      <c r="V81" s="90"/>
      <c r="W81" s="100"/>
    </row>
    <row r="82" spans="1:23" ht="13.5" thickBot="1">
      <c r="A82" s="276"/>
      <c r="B82" s="277"/>
      <c r="C82" s="81"/>
      <c r="D82" s="54"/>
      <c r="E82" s="54"/>
      <c r="F82" s="54"/>
      <c r="G82" s="54"/>
      <c r="H82" s="54"/>
      <c r="I82" s="54"/>
      <c r="J82" s="54"/>
      <c r="K82" s="54"/>
      <c r="L82" s="54"/>
      <c r="M82" s="54"/>
      <c r="N82" s="54"/>
      <c r="O82" s="54"/>
      <c r="P82" s="82"/>
      <c r="Q82" s="54"/>
      <c r="R82" s="54"/>
      <c r="S82" s="116"/>
      <c r="T82" s="103"/>
      <c r="U82" s="103"/>
      <c r="V82" s="103"/>
      <c r="W82" s="104"/>
    </row>
    <row r="83" spans="1:23" ht="14.25">
      <c r="A83" s="276"/>
      <c r="B83" s="277"/>
      <c r="C83" s="163">
        <v>2015</v>
      </c>
      <c r="D83" s="71"/>
      <c r="E83" s="71"/>
      <c r="F83" s="71"/>
      <c r="G83" s="71"/>
      <c r="H83" s="71"/>
      <c r="I83" s="71"/>
      <c r="J83" s="71"/>
      <c r="K83" s="71"/>
      <c r="L83" s="71"/>
      <c r="M83" s="71"/>
      <c r="N83" s="71"/>
      <c r="O83" s="71"/>
      <c r="P83" s="72"/>
      <c r="Q83" s="71"/>
      <c r="R83" s="71"/>
      <c r="S83" s="115"/>
      <c r="T83" s="98"/>
      <c r="U83" s="98"/>
      <c r="V83" s="98"/>
      <c r="W83" s="99"/>
    </row>
    <row r="84" spans="1:23" ht="13.5" thickBot="1">
      <c r="A84" s="276"/>
      <c r="B84" s="277"/>
      <c r="C84" s="73"/>
      <c r="D84" s="9"/>
      <c r="E84" s="9"/>
      <c r="F84" s="9"/>
      <c r="G84" s="9"/>
      <c r="H84" s="9"/>
      <c r="I84" s="9"/>
      <c r="J84" s="9"/>
      <c r="K84" s="9"/>
      <c r="L84" s="9"/>
      <c r="M84" s="9"/>
      <c r="N84" s="9"/>
      <c r="O84" s="9"/>
      <c r="P84" s="24"/>
      <c r="Q84" s="9"/>
      <c r="R84" s="9"/>
      <c r="S84" s="52"/>
      <c r="T84" s="90"/>
      <c r="U84" s="90"/>
      <c r="V84" s="90"/>
      <c r="W84" s="100"/>
    </row>
    <row r="85" spans="1:23" ht="15">
      <c r="A85" s="276"/>
      <c r="B85" s="277"/>
      <c r="C85" s="74"/>
      <c r="D85" s="260" t="s">
        <v>1</v>
      </c>
      <c r="E85" s="261"/>
      <c r="F85" s="262"/>
      <c r="G85" s="5"/>
      <c r="H85" s="6"/>
      <c r="I85" s="6"/>
      <c r="J85" s="265" t="s">
        <v>2</v>
      </c>
      <c r="K85" s="266"/>
      <c r="L85" s="266"/>
      <c r="M85" s="7"/>
      <c r="N85" s="263" t="s">
        <v>3</v>
      </c>
      <c r="O85" s="263"/>
      <c r="P85" s="24"/>
      <c r="Q85" s="9"/>
      <c r="R85" s="9"/>
      <c r="S85" s="52"/>
      <c r="T85" s="90"/>
      <c r="U85" s="90"/>
      <c r="V85" s="90"/>
      <c r="W85" s="100"/>
    </row>
    <row r="86" spans="1:23" ht="64.5" thickBot="1">
      <c r="A86" s="276"/>
      <c r="B86" s="277"/>
      <c r="C86" s="75" t="s">
        <v>4</v>
      </c>
      <c r="D86" s="187" t="s">
        <v>69</v>
      </c>
      <c r="E86" s="188" t="s">
        <v>70</v>
      </c>
      <c r="F86" s="180" t="s">
        <v>31</v>
      </c>
      <c r="G86" s="14" t="s">
        <v>71</v>
      </c>
      <c r="H86" s="15" t="s">
        <v>72</v>
      </c>
      <c r="I86" s="15"/>
      <c r="J86" s="16" t="s">
        <v>46</v>
      </c>
      <c r="K86" s="16" t="s">
        <v>47</v>
      </c>
      <c r="L86" s="17" t="s">
        <v>7</v>
      </c>
      <c r="M86" s="15"/>
      <c r="N86" s="18" t="s">
        <v>8</v>
      </c>
      <c r="O86" s="18" t="s">
        <v>9</v>
      </c>
      <c r="P86" s="24"/>
      <c r="Q86" s="9"/>
      <c r="R86" s="9"/>
      <c r="S86" s="52"/>
      <c r="T86" s="90"/>
      <c r="U86" s="101" t="s">
        <v>10</v>
      </c>
      <c r="V86" s="101" t="s">
        <v>11</v>
      </c>
      <c r="W86" s="100"/>
    </row>
    <row r="87" spans="1:23" ht="15">
      <c r="A87" s="276"/>
      <c r="B87" s="277"/>
      <c r="C87" s="27">
        <v>2</v>
      </c>
      <c r="D87" s="184">
        <v>0</v>
      </c>
      <c r="E87" s="185">
        <v>0</v>
      </c>
      <c r="F87" s="186">
        <v>1</v>
      </c>
      <c r="G87" s="41">
        <f>D87+E87</f>
        <v>0</v>
      </c>
      <c r="H87" s="42">
        <f>ROUND((G87/F87),2)</f>
        <v>0</v>
      </c>
      <c r="I87" s="42"/>
      <c r="J87" s="38">
        <f>ROUND((H87*3%)*F87,2)</f>
        <v>0</v>
      </c>
      <c r="K87" s="38">
        <f>ROUND((IF(H87-$R$89&lt;0,0,(H87-$R$89))*3.5%)*F87,2)</f>
        <v>0</v>
      </c>
      <c r="L87" s="39">
        <f>J87+K87</f>
        <v>0</v>
      </c>
      <c r="M87" s="42"/>
      <c r="N87" s="47">
        <f>((MIN(H87,$R$90)*0.58%)+IF(H87&gt;$R$90,(H87-$R$90)*1.25%,0))*F87</f>
        <v>0</v>
      </c>
      <c r="O87" s="47">
        <f aca="true" t="shared" si="42" ref="O87:O112">(H87*3.75%)*F87</f>
        <v>0</v>
      </c>
      <c r="P87" s="24" t="str">
        <f>IF(W87&lt;&gt;0,"Error - review!",".")</f>
        <v>.</v>
      </c>
      <c r="Q87" s="268" t="s">
        <v>22</v>
      </c>
      <c r="R87" s="269"/>
      <c r="S87" s="52"/>
      <c r="T87" s="90"/>
      <c r="U87" s="94">
        <f aca="true" t="shared" si="43" ref="U87:U112">((MIN(H87,$R$90)*0.58%))*F87</f>
        <v>0</v>
      </c>
      <c r="V87" s="94">
        <f aca="true" t="shared" si="44" ref="V87:V112">(IF(H87&gt;$R$90,(H87-$R$90)*1.25%,0))*F87</f>
        <v>0</v>
      </c>
      <c r="W87" s="102">
        <f aca="true" t="shared" si="45" ref="W87:W112">(U87+V87)-N87</f>
        <v>0</v>
      </c>
    </row>
    <row r="88" spans="1:23" ht="15">
      <c r="A88" s="276"/>
      <c r="B88" s="277"/>
      <c r="C88" s="27">
        <v>4</v>
      </c>
      <c r="D88" s="184">
        <v>0</v>
      </c>
      <c r="E88" s="185">
        <v>0</v>
      </c>
      <c r="F88" s="186">
        <v>1</v>
      </c>
      <c r="G88" s="41">
        <f aca="true" t="shared" si="46" ref="G88:G112">D88+E88</f>
        <v>0</v>
      </c>
      <c r="H88" s="42">
        <f aca="true" t="shared" si="47" ref="H88:H112">ROUND((G88/F88),2)</f>
        <v>0</v>
      </c>
      <c r="I88" s="42"/>
      <c r="J88" s="38">
        <f aca="true" t="shared" si="48" ref="J88:J112">ROUND((H88*3%)*F88,2)</f>
        <v>0</v>
      </c>
      <c r="K88" s="38">
        <f aca="true" t="shared" si="49" ref="K88:K112">ROUND((IF(H88-$R$89&lt;0,0,(H88-$R$89))*3.5%)*F88,2)</f>
        <v>0</v>
      </c>
      <c r="L88" s="39">
        <f aca="true" t="shared" si="50" ref="L88:L112">J88+K88</f>
        <v>0</v>
      </c>
      <c r="M88" s="42"/>
      <c r="N88" s="47">
        <f aca="true" t="shared" si="51" ref="N88:N112">((MIN(H88,$R$90)*0.58%)+IF(H88&gt;$R$90,(H88-$R$90)*1.25%,0))*F88</f>
        <v>0</v>
      </c>
      <c r="O88" s="47">
        <f t="shared" si="42"/>
        <v>0</v>
      </c>
      <c r="P88" s="24" t="str">
        <f aca="true" t="shared" si="52" ref="P88:P112">IF(W88&lt;&gt;0,"Error - review!",".")</f>
        <v>.</v>
      </c>
      <c r="Q88" s="121" t="s">
        <v>13</v>
      </c>
      <c r="R88" s="164">
        <v>230.3</v>
      </c>
      <c r="S88" s="46"/>
      <c r="T88" s="90"/>
      <c r="U88" s="94">
        <f t="shared" si="43"/>
        <v>0</v>
      </c>
      <c r="V88" s="94">
        <f t="shared" si="44"/>
        <v>0</v>
      </c>
      <c r="W88" s="102">
        <f t="shared" si="45"/>
        <v>0</v>
      </c>
    </row>
    <row r="89" spans="1:23" ht="15">
      <c r="A89" s="276"/>
      <c r="B89" s="277"/>
      <c r="C89" s="27">
        <v>6</v>
      </c>
      <c r="D89" s="184">
        <v>0</v>
      </c>
      <c r="E89" s="185">
        <v>0</v>
      </c>
      <c r="F89" s="186">
        <v>1</v>
      </c>
      <c r="G89" s="41">
        <f t="shared" si="46"/>
        <v>0</v>
      </c>
      <c r="H89" s="42">
        <f t="shared" si="47"/>
        <v>0</v>
      </c>
      <c r="I89" s="42"/>
      <c r="J89" s="38">
        <f t="shared" si="48"/>
        <v>0</v>
      </c>
      <c r="K89" s="38">
        <f t="shared" si="49"/>
        <v>0</v>
      </c>
      <c r="L89" s="39">
        <f t="shared" si="50"/>
        <v>0</v>
      </c>
      <c r="M89" s="42"/>
      <c r="N89" s="47">
        <f t="shared" si="51"/>
        <v>0</v>
      </c>
      <c r="O89" s="47">
        <f t="shared" si="42"/>
        <v>0</v>
      </c>
      <c r="P89" s="24" t="str">
        <f t="shared" si="52"/>
        <v>.</v>
      </c>
      <c r="Q89" s="121" t="s">
        <v>40</v>
      </c>
      <c r="R89" s="164">
        <f>ROUND(($R$88*52.18*2)/26.09,2)</f>
        <v>921.2</v>
      </c>
      <c r="S89" s="46"/>
      <c r="T89" s="90"/>
      <c r="U89" s="94">
        <f t="shared" si="43"/>
        <v>0</v>
      </c>
      <c r="V89" s="94">
        <f t="shared" si="44"/>
        <v>0</v>
      </c>
      <c r="W89" s="102">
        <f t="shared" si="45"/>
        <v>0</v>
      </c>
    </row>
    <row r="90" spans="1:23" ht="13.5" thickBot="1">
      <c r="A90" s="276"/>
      <c r="B90" s="277"/>
      <c r="C90" s="27">
        <v>8</v>
      </c>
      <c r="D90" s="184">
        <v>0</v>
      </c>
      <c r="E90" s="185">
        <v>0</v>
      </c>
      <c r="F90" s="186">
        <v>1</v>
      </c>
      <c r="G90" s="41">
        <f t="shared" si="46"/>
        <v>0</v>
      </c>
      <c r="H90" s="42">
        <f t="shared" si="47"/>
        <v>0</v>
      </c>
      <c r="I90" s="42"/>
      <c r="J90" s="38">
        <f t="shared" si="48"/>
        <v>0</v>
      </c>
      <c r="K90" s="38">
        <f t="shared" si="49"/>
        <v>0</v>
      </c>
      <c r="L90" s="39">
        <f t="shared" si="50"/>
        <v>0</v>
      </c>
      <c r="M90" s="42"/>
      <c r="N90" s="47">
        <f t="shared" si="51"/>
        <v>0</v>
      </c>
      <c r="O90" s="47">
        <f t="shared" si="42"/>
        <v>0</v>
      </c>
      <c r="P90" s="24" t="str">
        <f t="shared" si="52"/>
        <v>.</v>
      </c>
      <c r="Q90" s="122" t="s">
        <v>14</v>
      </c>
      <c r="R90" s="165">
        <f>ROUND(($R$88*52.18*3.74)/26.09,2)</f>
        <v>1722.64</v>
      </c>
      <c r="S90" s="46"/>
      <c r="T90" s="90"/>
      <c r="U90" s="94">
        <f t="shared" si="43"/>
        <v>0</v>
      </c>
      <c r="V90" s="94">
        <f t="shared" si="44"/>
        <v>0</v>
      </c>
      <c r="W90" s="102">
        <f t="shared" si="45"/>
        <v>0</v>
      </c>
    </row>
    <row r="91" spans="1:23" ht="15">
      <c r="A91" s="276"/>
      <c r="B91" s="277"/>
      <c r="C91" s="27">
        <v>10</v>
      </c>
      <c r="D91" s="184">
        <v>0</v>
      </c>
      <c r="E91" s="185">
        <v>0</v>
      </c>
      <c r="F91" s="186">
        <v>1</v>
      </c>
      <c r="G91" s="41">
        <f t="shared" si="46"/>
        <v>0</v>
      </c>
      <c r="H91" s="42">
        <f t="shared" si="47"/>
        <v>0</v>
      </c>
      <c r="I91" s="42"/>
      <c r="J91" s="38">
        <f t="shared" si="48"/>
        <v>0</v>
      </c>
      <c r="K91" s="38">
        <f t="shared" si="49"/>
        <v>0</v>
      </c>
      <c r="L91" s="39">
        <f t="shared" si="50"/>
        <v>0</v>
      </c>
      <c r="M91" s="42"/>
      <c r="N91" s="47">
        <f t="shared" si="51"/>
        <v>0</v>
      </c>
      <c r="O91" s="47">
        <f t="shared" si="42"/>
        <v>0</v>
      </c>
      <c r="P91" s="24" t="str">
        <f t="shared" si="52"/>
        <v>.</v>
      </c>
      <c r="Q91" s="9"/>
      <c r="R91" s="9"/>
      <c r="S91" s="52"/>
      <c r="T91" s="90"/>
      <c r="U91" s="94">
        <f t="shared" si="43"/>
        <v>0</v>
      </c>
      <c r="V91" s="94">
        <f t="shared" si="44"/>
        <v>0</v>
      </c>
      <c r="W91" s="102">
        <f t="shared" si="45"/>
        <v>0</v>
      </c>
    </row>
    <row r="92" spans="1:23" ht="15">
      <c r="A92" s="276"/>
      <c r="B92" s="277"/>
      <c r="C92" s="27">
        <v>12</v>
      </c>
      <c r="D92" s="184">
        <v>0</v>
      </c>
      <c r="E92" s="185">
        <v>0</v>
      </c>
      <c r="F92" s="186">
        <v>1</v>
      </c>
      <c r="G92" s="41">
        <f t="shared" si="46"/>
        <v>0</v>
      </c>
      <c r="H92" s="42">
        <f t="shared" si="47"/>
        <v>0</v>
      </c>
      <c r="I92" s="42"/>
      <c r="J92" s="38">
        <f t="shared" si="48"/>
        <v>0</v>
      </c>
      <c r="K92" s="38">
        <f t="shared" si="49"/>
        <v>0</v>
      </c>
      <c r="L92" s="39">
        <f t="shared" si="50"/>
        <v>0</v>
      </c>
      <c r="M92" s="42"/>
      <c r="N92" s="47">
        <f t="shared" si="51"/>
        <v>0</v>
      </c>
      <c r="O92" s="47">
        <f t="shared" si="42"/>
        <v>0</v>
      </c>
      <c r="P92" s="24" t="str">
        <f t="shared" si="52"/>
        <v>.</v>
      </c>
      <c r="Q92" s="9"/>
      <c r="R92" s="9"/>
      <c r="S92" s="52"/>
      <c r="T92" s="90"/>
      <c r="U92" s="94">
        <f t="shared" si="43"/>
        <v>0</v>
      </c>
      <c r="V92" s="94">
        <f t="shared" si="44"/>
        <v>0</v>
      </c>
      <c r="W92" s="102">
        <f t="shared" si="45"/>
        <v>0</v>
      </c>
    </row>
    <row r="93" spans="1:23" ht="15">
      <c r="A93" s="276"/>
      <c r="B93" s="277"/>
      <c r="C93" s="27">
        <v>14</v>
      </c>
      <c r="D93" s="184">
        <v>0</v>
      </c>
      <c r="E93" s="185">
        <v>0</v>
      </c>
      <c r="F93" s="186">
        <v>1</v>
      </c>
      <c r="G93" s="41">
        <f t="shared" si="46"/>
        <v>0</v>
      </c>
      <c r="H93" s="42">
        <f t="shared" si="47"/>
        <v>0</v>
      </c>
      <c r="I93" s="42"/>
      <c r="J93" s="38">
        <f t="shared" si="48"/>
        <v>0</v>
      </c>
      <c r="K93" s="38">
        <f t="shared" si="49"/>
        <v>0</v>
      </c>
      <c r="L93" s="39">
        <f t="shared" si="50"/>
        <v>0</v>
      </c>
      <c r="M93" s="42"/>
      <c r="N93" s="47">
        <f t="shared" si="51"/>
        <v>0</v>
      </c>
      <c r="O93" s="47">
        <f t="shared" si="42"/>
        <v>0</v>
      </c>
      <c r="P93" s="24" t="str">
        <f t="shared" si="52"/>
        <v>.</v>
      </c>
      <c r="Q93" s="9"/>
      <c r="R93" s="9"/>
      <c r="S93" s="52"/>
      <c r="T93" s="90"/>
      <c r="U93" s="94">
        <f t="shared" si="43"/>
        <v>0</v>
      </c>
      <c r="V93" s="94">
        <f t="shared" si="44"/>
        <v>0</v>
      </c>
      <c r="W93" s="102">
        <f t="shared" si="45"/>
        <v>0</v>
      </c>
    </row>
    <row r="94" spans="1:23" ht="15">
      <c r="A94" s="276"/>
      <c r="B94" s="277"/>
      <c r="C94" s="27">
        <v>16</v>
      </c>
      <c r="D94" s="184">
        <v>0</v>
      </c>
      <c r="E94" s="185">
        <v>0</v>
      </c>
      <c r="F94" s="186">
        <v>1</v>
      </c>
      <c r="G94" s="41">
        <f aca="true" t="shared" si="53" ref="G94:G108">D94+E94</f>
        <v>0</v>
      </c>
      <c r="H94" s="42">
        <f aca="true" t="shared" si="54" ref="H94:H108">ROUND((G94/F94),2)</f>
        <v>0</v>
      </c>
      <c r="I94" s="42"/>
      <c r="J94" s="38">
        <f aca="true" t="shared" si="55" ref="J94:J108">ROUND((H94*3%)*F94,2)</f>
        <v>0</v>
      </c>
      <c r="K94" s="38">
        <f aca="true" t="shared" si="56" ref="K94:K108">ROUND((IF(H94-$R$89&lt;0,0,(H94-$R$89))*3.5%)*F94,2)</f>
        <v>0</v>
      </c>
      <c r="L94" s="39">
        <f aca="true" t="shared" si="57" ref="L94:L108">J94+K94</f>
        <v>0</v>
      </c>
      <c r="M94" s="42"/>
      <c r="N94" s="47">
        <f t="shared" si="51"/>
        <v>0</v>
      </c>
      <c r="O94" s="47">
        <f aca="true" t="shared" si="58" ref="O94:O108">(H94*3.75%)*F94</f>
        <v>0</v>
      </c>
      <c r="P94" s="24" t="str">
        <f aca="true" t="shared" si="59" ref="P94:P108">IF(W94&lt;&gt;0,"Error - review!",".")</f>
        <v>.</v>
      </c>
      <c r="Q94" s="9"/>
      <c r="R94" s="9"/>
      <c r="S94" s="52"/>
      <c r="T94" s="90"/>
      <c r="U94" s="94">
        <f aca="true" t="shared" si="60" ref="U94:U107">((MIN(H94,$R$90)*0.58%))*F94</f>
        <v>0</v>
      </c>
      <c r="V94" s="94">
        <f aca="true" t="shared" si="61" ref="V94:V107">(IF(H94&gt;$R$90,(H94-$R$90)*1.25%,0))*F94</f>
        <v>0</v>
      </c>
      <c r="W94" s="102">
        <f aca="true" t="shared" si="62" ref="W94:W107">(U94+V94)-N94</f>
        <v>0</v>
      </c>
    </row>
    <row r="95" spans="1:23" ht="15">
      <c r="A95" s="276"/>
      <c r="B95" s="277"/>
      <c r="C95" s="27">
        <v>18</v>
      </c>
      <c r="D95" s="184">
        <v>0</v>
      </c>
      <c r="E95" s="185">
        <v>0</v>
      </c>
      <c r="F95" s="186">
        <v>1</v>
      </c>
      <c r="G95" s="41">
        <f t="shared" si="53"/>
        <v>0</v>
      </c>
      <c r="H95" s="42">
        <f t="shared" si="54"/>
        <v>0</v>
      </c>
      <c r="I95" s="42"/>
      <c r="J95" s="38">
        <f t="shared" si="55"/>
        <v>0</v>
      </c>
      <c r="K95" s="38">
        <f t="shared" si="56"/>
        <v>0</v>
      </c>
      <c r="L95" s="39">
        <f t="shared" si="57"/>
        <v>0</v>
      </c>
      <c r="M95" s="42"/>
      <c r="N95" s="47">
        <f t="shared" si="51"/>
        <v>0</v>
      </c>
      <c r="O95" s="47">
        <f t="shared" si="58"/>
        <v>0</v>
      </c>
      <c r="P95" s="24" t="str">
        <f t="shared" si="59"/>
        <v>.</v>
      </c>
      <c r="Q95" s="9"/>
      <c r="R95" s="9"/>
      <c r="S95" s="52"/>
      <c r="T95" s="90"/>
      <c r="U95" s="94">
        <f t="shared" si="60"/>
        <v>0</v>
      </c>
      <c r="V95" s="94">
        <f t="shared" si="61"/>
        <v>0</v>
      </c>
      <c r="W95" s="102">
        <f t="shared" si="62"/>
        <v>0</v>
      </c>
    </row>
    <row r="96" spans="1:23" ht="15">
      <c r="A96" s="276"/>
      <c r="B96" s="277"/>
      <c r="C96" s="27">
        <v>20</v>
      </c>
      <c r="D96" s="184">
        <v>0</v>
      </c>
      <c r="E96" s="185">
        <v>0</v>
      </c>
      <c r="F96" s="186">
        <v>1</v>
      </c>
      <c r="G96" s="41">
        <f t="shared" si="53"/>
        <v>0</v>
      </c>
      <c r="H96" s="42">
        <f t="shared" si="54"/>
        <v>0</v>
      </c>
      <c r="I96" s="42"/>
      <c r="J96" s="38">
        <f t="shared" si="55"/>
        <v>0</v>
      </c>
      <c r="K96" s="38">
        <f t="shared" si="56"/>
        <v>0</v>
      </c>
      <c r="L96" s="39">
        <f t="shared" si="57"/>
        <v>0</v>
      </c>
      <c r="M96" s="42"/>
      <c r="N96" s="47">
        <f t="shared" si="51"/>
        <v>0</v>
      </c>
      <c r="O96" s="47">
        <f t="shared" si="58"/>
        <v>0</v>
      </c>
      <c r="P96" s="24" t="str">
        <f t="shared" si="59"/>
        <v>.</v>
      </c>
      <c r="Q96" s="9"/>
      <c r="R96" s="9"/>
      <c r="S96" s="52"/>
      <c r="T96" s="90"/>
      <c r="U96" s="94">
        <f t="shared" si="60"/>
        <v>0</v>
      </c>
      <c r="V96" s="94">
        <f t="shared" si="61"/>
        <v>0</v>
      </c>
      <c r="W96" s="102">
        <f t="shared" si="62"/>
        <v>0</v>
      </c>
    </row>
    <row r="97" spans="1:23" ht="15">
      <c r="A97" s="276"/>
      <c r="B97" s="277"/>
      <c r="C97" s="27">
        <v>22</v>
      </c>
      <c r="D97" s="184">
        <v>0</v>
      </c>
      <c r="E97" s="185">
        <v>0</v>
      </c>
      <c r="F97" s="186">
        <v>1</v>
      </c>
      <c r="G97" s="41">
        <f t="shared" si="53"/>
        <v>0</v>
      </c>
      <c r="H97" s="42">
        <f t="shared" si="54"/>
        <v>0</v>
      </c>
      <c r="I97" s="42"/>
      <c r="J97" s="38">
        <f t="shared" si="55"/>
        <v>0</v>
      </c>
      <c r="K97" s="38">
        <f t="shared" si="56"/>
        <v>0</v>
      </c>
      <c r="L97" s="39">
        <f t="shared" si="57"/>
        <v>0</v>
      </c>
      <c r="M97" s="42"/>
      <c r="N97" s="47">
        <f t="shared" si="51"/>
        <v>0</v>
      </c>
      <c r="O97" s="47">
        <f t="shared" si="58"/>
        <v>0</v>
      </c>
      <c r="P97" s="24" t="str">
        <f t="shared" si="59"/>
        <v>.</v>
      </c>
      <c r="Q97" s="9"/>
      <c r="R97" s="9"/>
      <c r="S97" s="52"/>
      <c r="T97" s="90"/>
      <c r="U97" s="94">
        <f t="shared" si="60"/>
        <v>0</v>
      </c>
      <c r="V97" s="94">
        <f t="shared" si="61"/>
        <v>0</v>
      </c>
      <c r="W97" s="102">
        <f t="shared" si="62"/>
        <v>0</v>
      </c>
    </row>
    <row r="98" spans="1:23" ht="15">
      <c r="A98" s="276"/>
      <c r="B98" s="277"/>
      <c r="C98" s="27">
        <v>24</v>
      </c>
      <c r="D98" s="184">
        <v>0</v>
      </c>
      <c r="E98" s="185">
        <v>0</v>
      </c>
      <c r="F98" s="186">
        <v>1</v>
      </c>
      <c r="G98" s="41">
        <f t="shared" si="53"/>
        <v>0</v>
      </c>
      <c r="H98" s="42">
        <f t="shared" si="54"/>
        <v>0</v>
      </c>
      <c r="I98" s="42"/>
      <c r="J98" s="38">
        <f t="shared" si="55"/>
        <v>0</v>
      </c>
      <c r="K98" s="38">
        <f t="shared" si="56"/>
        <v>0</v>
      </c>
      <c r="L98" s="39">
        <f t="shared" si="57"/>
        <v>0</v>
      </c>
      <c r="M98" s="42"/>
      <c r="N98" s="47">
        <f t="shared" si="51"/>
        <v>0</v>
      </c>
      <c r="O98" s="47">
        <f t="shared" si="58"/>
        <v>0</v>
      </c>
      <c r="P98" s="24" t="str">
        <f t="shared" si="59"/>
        <v>.</v>
      </c>
      <c r="Q98" s="9"/>
      <c r="R98" s="9"/>
      <c r="S98" s="52"/>
      <c r="T98" s="90"/>
      <c r="U98" s="94">
        <f t="shared" si="60"/>
        <v>0</v>
      </c>
      <c r="V98" s="94">
        <f t="shared" si="61"/>
        <v>0</v>
      </c>
      <c r="W98" s="102">
        <f t="shared" si="62"/>
        <v>0</v>
      </c>
    </row>
    <row r="99" spans="1:23" ht="15">
      <c r="A99" s="276"/>
      <c r="B99" s="277"/>
      <c r="C99" s="27">
        <v>26</v>
      </c>
      <c r="D99" s="184">
        <v>0</v>
      </c>
      <c r="E99" s="185">
        <v>0</v>
      </c>
      <c r="F99" s="186">
        <v>1</v>
      </c>
      <c r="G99" s="41">
        <f t="shared" si="53"/>
        <v>0</v>
      </c>
      <c r="H99" s="42">
        <f t="shared" si="54"/>
        <v>0</v>
      </c>
      <c r="I99" s="42"/>
      <c r="J99" s="38">
        <f t="shared" si="55"/>
        <v>0</v>
      </c>
      <c r="K99" s="38">
        <f t="shared" si="56"/>
        <v>0</v>
      </c>
      <c r="L99" s="39">
        <f t="shared" si="57"/>
        <v>0</v>
      </c>
      <c r="M99" s="42"/>
      <c r="N99" s="47">
        <f t="shared" si="51"/>
        <v>0</v>
      </c>
      <c r="O99" s="47">
        <f t="shared" si="58"/>
        <v>0</v>
      </c>
      <c r="P99" s="24" t="str">
        <f t="shared" si="59"/>
        <v>.</v>
      </c>
      <c r="Q99" s="9"/>
      <c r="R99" s="9"/>
      <c r="S99" s="52"/>
      <c r="T99" s="90"/>
      <c r="U99" s="94">
        <f t="shared" si="60"/>
        <v>0</v>
      </c>
      <c r="V99" s="94">
        <f t="shared" si="61"/>
        <v>0</v>
      </c>
      <c r="W99" s="102">
        <f t="shared" si="62"/>
        <v>0</v>
      </c>
    </row>
    <row r="100" spans="1:23" ht="15">
      <c r="A100" s="276"/>
      <c r="B100" s="277"/>
      <c r="C100" s="27">
        <v>28</v>
      </c>
      <c r="D100" s="184">
        <v>0</v>
      </c>
      <c r="E100" s="185">
        <v>0</v>
      </c>
      <c r="F100" s="186">
        <v>1</v>
      </c>
      <c r="G100" s="41">
        <f t="shared" si="53"/>
        <v>0</v>
      </c>
      <c r="H100" s="42">
        <f t="shared" si="54"/>
        <v>0</v>
      </c>
      <c r="I100" s="42"/>
      <c r="J100" s="38">
        <f t="shared" si="55"/>
        <v>0</v>
      </c>
      <c r="K100" s="38">
        <f t="shared" si="56"/>
        <v>0</v>
      </c>
      <c r="L100" s="39">
        <f t="shared" si="57"/>
        <v>0</v>
      </c>
      <c r="M100" s="42"/>
      <c r="N100" s="47">
        <f t="shared" si="51"/>
        <v>0</v>
      </c>
      <c r="O100" s="47">
        <f t="shared" si="58"/>
        <v>0</v>
      </c>
      <c r="P100" s="24" t="str">
        <f t="shared" si="59"/>
        <v>.</v>
      </c>
      <c r="Q100" s="9"/>
      <c r="R100" s="9"/>
      <c r="S100" s="52"/>
      <c r="T100" s="90"/>
      <c r="U100" s="94">
        <f t="shared" si="60"/>
        <v>0</v>
      </c>
      <c r="V100" s="94">
        <f t="shared" si="61"/>
        <v>0</v>
      </c>
      <c r="W100" s="102">
        <f t="shared" si="62"/>
        <v>0</v>
      </c>
    </row>
    <row r="101" spans="1:23" ht="15">
      <c r="A101" s="276"/>
      <c r="B101" s="277"/>
      <c r="C101" s="27">
        <v>30</v>
      </c>
      <c r="D101" s="184">
        <v>0</v>
      </c>
      <c r="E101" s="185">
        <v>0</v>
      </c>
      <c r="F101" s="186">
        <v>1</v>
      </c>
      <c r="G101" s="41">
        <f t="shared" si="53"/>
        <v>0</v>
      </c>
      <c r="H101" s="42">
        <f t="shared" si="54"/>
        <v>0</v>
      </c>
      <c r="I101" s="42"/>
      <c r="J101" s="38">
        <f t="shared" si="55"/>
        <v>0</v>
      </c>
      <c r="K101" s="38">
        <f t="shared" si="56"/>
        <v>0</v>
      </c>
      <c r="L101" s="39">
        <f t="shared" si="57"/>
        <v>0</v>
      </c>
      <c r="M101" s="42"/>
      <c r="N101" s="47">
        <f t="shared" si="51"/>
        <v>0</v>
      </c>
      <c r="O101" s="47">
        <f t="shared" si="58"/>
        <v>0</v>
      </c>
      <c r="P101" s="24" t="str">
        <f t="shared" si="59"/>
        <v>.</v>
      </c>
      <c r="Q101" s="9"/>
      <c r="R101" s="9"/>
      <c r="S101" s="52"/>
      <c r="T101" s="90"/>
      <c r="U101" s="94">
        <f t="shared" si="60"/>
        <v>0</v>
      </c>
      <c r="V101" s="94">
        <f t="shared" si="61"/>
        <v>0</v>
      </c>
      <c r="W101" s="102">
        <f t="shared" si="62"/>
        <v>0</v>
      </c>
    </row>
    <row r="102" spans="1:23" ht="15">
      <c r="A102" s="276"/>
      <c r="B102" s="277"/>
      <c r="C102" s="27">
        <v>32</v>
      </c>
      <c r="D102" s="184">
        <v>0</v>
      </c>
      <c r="E102" s="185">
        <v>0</v>
      </c>
      <c r="F102" s="186">
        <v>1</v>
      </c>
      <c r="G102" s="41">
        <f t="shared" si="53"/>
        <v>0</v>
      </c>
      <c r="H102" s="42">
        <f t="shared" si="54"/>
        <v>0</v>
      </c>
      <c r="I102" s="42"/>
      <c r="J102" s="38">
        <f t="shared" si="55"/>
        <v>0</v>
      </c>
      <c r="K102" s="38">
        <f t="shared" si="56"/>
        <v>0</v>
      </c>
      <c r="L102" s="39">
        <f t="shared" si="57"/>
        <v>0</v>
      </c>
      <c r="M102" s="42"/>
      <c r="N102" s="47">
        <f t="shared" si="51"/>
        <v>0</v>
      </c>
      <c r="O102" s="47">
        <f t="shared" si="58"/>
        <v>0</v>
      </c>
      <c r="P102" s="24" t="str">
        <f t="shared" si="59"/>
        <v>.</v>
      </c>
      <c r="Q102" s="9"/>
      <c r="R102" s="9"/>
      <c r="S102" s="52"/>
      <c r="T102" s="90"/>
      <c r="U102" s="94">
        <f t="shared" si="60"/>
        <v>0</v>
      </c>
      <c r="V102" s="94">
        <f t="shared" si="61"/>
        <v>0</v>
      </c>
      <c r="W102" s="102">
        <f t="shared" si="62"/>
        <v>0</v>
      </c>
    </row>
    <row r="103" spans="1:23" ht="15">
      <c r="A103" s="276"/>
      <c r="B103" s="277"/>
      <c r="C103" s="27">
        <v>34</v>
      </c>
      <c r="D103" s="184">
        <v>0</v>
      </c>
      <c r="E103" s="185">
        <v>0</v>
      </c>
      <c r="F103" s="186">
        <v>1</v>
      </c>
      <c r="G103" s="41">
        <f t="shared" si="53"/>
        <v>0</v>
      </c>
      <c r="H103" s="42">
        <f t="shared" si="54"/>
        <v>0</v>
      </c>
      <c r="I103" s="42"/>
      <c r="J103" s="38">
        <f t="shared" si="55"/>
        <v>0</v>
      </c>
      <c r="K103" s="38">
        <f t="shared" si="56"/>
        <v>0</v>
      </c>
      <c r="L103" s="39">
        <f t="shared" si="57"/>
        <v>0</v>
      </c>
      <c r="M103" s="42"/>
      <c r="N103" s="47">
        <f t="shared" si="51"/>
        <v>0</v>
      </c>
      <c r="O103" s="47">
        <f t="shared" si="58"/>
        <v>0</v>
      </c>
      <c r="P103" s="24" t="str">
        <f t="shared" si="59"/>
        <v>.</v>
      </c>
      <c r="Q103" s="9"/>
      <c r="R103" s="9"/>
      <c r="S103" s="52"/>
      <c r="T103" s="90"/>
      <c r="U103" s="94">
        <f t="shared" si="60"/>
        <v>0</v>
      </c>
      <c r="V103" s="94">
        <f t="shared" si="61"/>
        <v>0</v>
      </c>
      <c r="W103" s="102">
        <f t="shared" si="62"/>
        <v>0</v>
      </c>
    </row>
    <row r="104" spans="1:23" ht="15">
      <c r="A104" s="276"/>
      <c r="B104" s="277"/>
      <c r="C104" s="27">
        <v>36</v>
      </c>
      <c r="D104" s="184">
        <v>0</v>
      </c>
      <c r="E104" s="185">
        <v>0</v>
      </c>
      <c r="F104" s="186">
        <v>1</v>
      </c>
      <c r="G104" s="41">
        <f t="shared" si="53"/>
        <v>0</v>
      </c>
      <c r="H104" s="42">
        <f t="shared" si="54"/>
        <v>0</v>
      </c>
      <c r="I104" s="42"/>
      <c r="J104" s="38">
        <f t="shared" si="55"/>
        <v>0</v>
      </c>
      <c r="K104" s="38">
        <f t="shared" si="56"/>
        <v>0</v>
      </c>
      <c r="L104" s="39">
        <f t="shared" si="57"/>
        <v>0</v>
      </c>
      <c r="M104" s="42"/>
      <c r="N104" s="47">
        <f t="shared" si="51"/>
        <v>0</v>
      </c>
      <c r="O104" s="47">
        <f t="shared" si="58"/>
        <v>0</v>
      </c>
      <c r="P104" s="24" t="str">
        <f t="shared" si="59"/>
        <v>.</v>
      </c>
      <c r="Q104" s="9"/>
      <c r="R104" s="9"/>
      <c r="S104" s="52"/>
      <c r="T104" s="90"/>
      <c r="U104" s="94">
        <f t="shared" si="60"/>
        <v>0</v>
      </c>
      <c r="V104" s="94">
        <f t="shared" si="61"/>
        <v>0</v>
      </c>
      <c r="W104" s="102">
        <f t="shared" si="62"/>
        <v>0</v>
      </c>
    </row>
    <row r="105" spans="1:23" ht="15">
      <c r="A105" s="276"/>
      <c r="B105" s="277"/>
      <c r="C105" s="27">
        <v>38</v>
      </c>
      <c r="D105" s="184">
        <v>0</v>
      </c>
      <c r="E105" s="185">
        <v>0</v>
      </c>
      <c r="F105" s="186">
        <v>1</v>
      </c>
      <c r="G105" s="41">
        <f t="shared" si="53"/>
        <v>0</v>
      </c>
      <c r="H105" s="42">
        <f t="shared" si="54"/>
        <v>0</v>
      </c>
      <c r="I105" s="42"/>
      <c r="J105" s="38">
        <f t="shared" si="55"/>
        <v>0</v>
      </c>
      <c r="K105" s="38">
        <f t="shared" si="56"/>
        <v>0</v>
      </c>
      <c r="L105" s="39">
        <f t="shared" si="57"/>
        <v>0</v>
      </c>
      <c r="M105" s="42"/>
      <c r="N105" s="47">
        <f t="shared" si="51"/>
        <v>0</v>
      </c>
      <c r="O105" s="47">
        <f t="shared" si="58"/>
        <v>0</v>
      </c>
      <c r="P105" s="24" t="str">
        <f t="shared" si="59"/>
        <v>.</v>
      </c>
      <c r="Q105" s="9"/>
      <c r="R105" s="9"/>
      <c r="S105" s="52"/>
      <c r="T105" s="90"/>
      <c r="U105" s="94">
        <f t="shared" si="60"/>
        <v>0</v>
      </c>
      <c r="V105" s="94">
        <f t="shared" si="61"/>
        <v>0</v>
      </c>
      <c r="W105" s="102">
        <f t="shared" si="62"/>
        <v>0</v>
      </c>
    </row>
    <row r="106" spans="1:23" ht="15">
      <c r="A106" s="276"/>
      <c r="B106" s="277"/>
      <c r="C106" s="27">
        <v>40</v>
      </c>
      <c r="D106" s="184">
        <v>0</v>
      </c>
      <c r="E106" s="185">
        <v>0</v>
      </c>
      <c r="F106" s="186">
        <v>1</v>
      </c>
      <c r="G106" s="41">
        <f t="shared" si="53"/>
        <v>0</v>
      </c>
      <c r="H106" s="42">
        <f t="shared" si="54"/>
        <v>0</v>
      </c>
      <c r="I106" s="42"/>
      <c r="J106" s="38">
        <f t="shared" si="55"/>
        <v>0</v>
      </c>
      <c r="K106" s="38">
        <f t="shared" si="56"/>
        <v>0</v>
      </c>
      <c r="L106" s="39">
        <f t="shared" si="57"/>
        <v>0</v>
      </c>
      <c r="M106" s="42"/>
      <c r="N106" s="47">
        <f t="shared" si="51"/>
        <v>0</v>
      </c>
      <c r="O106" s="47">
        <f t="shared" si="58"/>
        <v>0</v>
      </c>
      <c r="P106" s="24" t="str">
        <f t="shared" si="59"/>
        <v>.</v>
      </c>
      <c r="Q106" s="9"/>
      <c r="R106" s="9"/>
      <c r="S106" s="52"/>
      <c r="T106" s="90"/>
      <c r="U106" s="94">
        <f t="shared" si="60"/>
        <v>0</v>
      </c>
      <c r="V106" s="94">
        <f t="shared" si="61"/>
        <v>0</v>
      </c>
      <c r="W106" s="102">
        <f t="shared" si="62"/>
        <v>0</v>
      </c>
    </row>
    <row r="107" spans="1:23" ht="15">
      <c r="A107" s="276"/>
      <c r="B107" s="277"/>
      <c r="C107" s="27">
        <v>42</v>
      </c>
      <c r="D107" s="184">
        <v>0</v>
      </c>
      <c r="E107" s="185">
        <v>0</v>
      </c>
      <c r="F107" s="186">
        <v>1</v>
      </c>
      <c r="G107" s="41">
        <f t="shared" si="53"/>
        <v>0</v>
      </c>
      <c r="H107" s="42">
        <f t="shared" si="54"/>
        <v>0</v>
      </c>
      <c r="I107" s="42"/>
      <c r="J107" s="38">
        <f t="shared" si="55"/>
        <v>0</v>
      </c>
      <c r="K107" s="38">
        <f t="shared" si="56"/>
        <v>0</v>
      </c>
      <c r="L107" s="39">
        <f t="shared" si="57"/>
        <v>0</v>
      </c>
      <c r="M107" s="42"/>
      <c r="N107" s="47">
        <f t="shared" si="51"/>
        <v>0</v>
      </c>
      <c r="O107" s="47">
        <f t="shared" si="58"/>
        <v>0</v>
      </c>
      <c r="P107" s="24" t="str">
        <f t="shared" si="59"/>
        <v>.</v>
      </c>
      <c r="Q107" s="9"/>
      <c r="R107" s="9"/>
      <c r="S107" s="52"/>
      <c r="T107" s="90"/>
      <c r="U107" s="94">
        <f t="shared" si="60"/>
        <v>0</v>
      </c>
      <c r="V107" s="94">
        <f t="shared" si="61"/>
        <v>0</v>
      </c>
      <c r="W107" s="102">
        <f t="shared" si="62"/>
        <v>0</v>
      </c>
    </row>
    <row r="108" spans="1:23" ht="15" customHeight="1">
      <c r="A108" s="276"/>
      <c r="B108" s="277"/>
      <c r="C108" s="27">
        <v>44</v>
      </c>
      <c r="D108" s="184">
        <v>0</v>
      </c>
      <c r="E108" s="185">
        <v>0</v>
      </c>
      <c r="F108" s="186">
        <v>1</v>
      </c>
      <c r="G108" s="41">
        <f t="shared" si="53"/>
        <v>0</v>
      </c>
      <c r="H108" s="42">
        <f t="shared" si="54"/>
        <v>0</v>
      </c>
      <c r="I108" s="42"/>
      <c r="J108" s="38">
        <f t="shared" si="55"/>
        <v>0</v>
      </c>
      <c r="K108" s="38">
        <f t="shared" si="56"/>
        <v>0</v>
      </c>
      <c r="L108" s="39">
        <f t="shared" si="57"/>
        <v>0</v>
      </c>
      <c r="M108" s="42"/>
      <c r="N108" s="47">
        <f t="shared" si="51"/>
        <v>0</v>
      </c>
      <c r="O108" s="47">
        <f t="shared" si="58"/>
        <v>0</v>
      </c>
      <c r="P108" s="24" t="str">
        <f t="shared" si="59"/>
        <v>.</v>
      </c>
      <c r="Q108" s="9"/>
      <c r="R108" s="9"/>
      <c r="S108" s="52"/>
      <c r="T108" s="90"/>
      <c r="U108" s="94">
        <f t="shared" si="43"/>
        <v>0</v>
      </c>
      <c r="V108" s="94">
        <f t="shared" si="44"/>
        <v>0</v>
      </c>
      <c r="W108" s="102">
        <f t="shared" si="45"/>
        <v>0</v>
      </c>
    </row>
    <row r="109" spans="1:23" ht="15">
      <c r="A109" s="276"/>
      <c r="B109" s="277"/>
      <c r="C109" s="27">
        <v>46</v>
      </c>
      <c r="D109" s="184">
        <v>0</v>
      </c>
      <c r="E109" s="185">
        <v>0</v>
      </c>
      <c r="F109" s="186">
        <v>1</v>
      </c>
      <c r="G109" s="41">
        <f t="shared" si="46"/>
        <v>0</v>
      </c>
      <c r="H109" s="42">
        <f t="shared" si="47"/>
        <v>0</v>
      </c>
      <c r="I109" s="42"/>
      <c r="J109" s="38">
        <f t="shared" si="48"/>
        <v>0</v>
      </c>
      <c r="K109" s="38">
        <f t="shared" si="49"/>
        <v>0</v>
      </c>
      <c r="L109" s="39">
        <f t="shared" si="50"/>
        <v>0</v>
      </c>
      <c r="M109" s="42"/>
      <c r="N109" s="47">
        <f t="shared" si="51"/>
        <v>0</v>
      </c>
      <c r="O109" s="47">
        <f t="shared" si="42"/>
        <v>0</v>
      </c>
      <c r="P109" s="24" t="str">
        <f t="shared" si="52"/>
        <v>.</v>
      </c>
      <c r="Q109" s="9"/>
      <c r="R109" s="9"/>
      <c r="S109" s="52"/>
      <c r="T109" s="90"/>
      <c r="U109" s="94">
        <f t="shared" si="43"/>
        <v>0</v>
      </c>
      <c r="V109" s="94">
        <f t="shared" si="44"/>
        <v>0</v>
      </c>
      <c r="W109" s="102">
        <f t="shared" si="45"/>
        <v>0</v>
      </c>
    </row>
    <row r="110" spans="1:23" ht="15">
      <c r="A110" s="52"/>
      <c r="B110" s="277"/>
      <c r="C110" s="27">
        <v>48</v>
      </c>
      <c r="D110" s="184">
        <v>0</v>
      </c>
      <c r="E110" s="185">
        <v>0</v>
      </c>
      <c r="F110" s="186">
        <v>1</v>
      </c>
      <c r="G110" s="41">
        <f t="shared" si="46"/>
        <v>0</v>
      </c>
      <c r="H110" s="42">
        <f t="shared" si="47"/>
        <v>0</v>
      </c>
      <c r="I110" s="42"/>
      <c r="J110" s="38">
        <f t="shared" si="48"/>
        <v>0</v>
      </c>
      <c r="K110" s="38">
        <f t="shared" si="49"/>
        <v>0</v>
      </c>
      <c r="L110" s="39">
        <f t="shared" si="50"/>
        <v>0</v>
      </c>
      <c r="M110" s="42"/>
      <c r="N110" s="47">
        <f t="shared" si="51"/>
        <v>0</v>
      </c>
      <c r="O110" s="47">
        <f t="shared" si="42"/>
        <v>0</v>
      </c>
      <c r="P110" s="24" t="str">
        <f t="shared" si="52"/>
        <v>.</v>
      </c>
      <c r="Q110" s="9"/>
      <c r="R110" s="9"/>
      <c r="S110" s="52"/>
      <c r="T110" s="90"/>
      <c r="U110" s="94">
        <f t="shared" si="43"/>
        <v>0</v>
      </c>
      <c r="V110" s="94">
        <f t="shared" si="44"/>
        <v>0</v>
      </c>
      <c r="W110" s="102">
        <f t="shared" si="45"/>
        <v>0</v>
      </c>
    </row>
    <row r="111" spans="1:23" ht="15">
      <c r="A111" s="52"/>
      <c r="B111" s="277"/>
      <c r="C111" s="27">
        <v>50</v>
      </c>
      <c r="D111" s="184">
        <v>0</v>
      </c>
      <c r="E111" s="185">
        <v>0</v>
      </c>
      <c r="F111" s="186">
        <v>1</v>
      </c>
      <c r="G111" s="41">
        <f t="shared" si="46"/>
        <v>0</v>
      </c>
      <c r="H111" s="42">
        <f t="shared" si="47"/>
        <v>0</v>
      </c>
      <c r="I111" s="42"/>
      <c r="J111" s="38">
        <f t="shared" si="48"/>
        <v>0</v>
      </c>
      <c r="K111" s="38">
        <f t="shared" si="49"/>
        <v>0</v>
      </c>
      <c r="L111" s="39">
        <f t="shared" si="50"/>
        <v>0</v>
      </c>
      <c r="M111" s="42"/>
      <c r="N111" s="47">
        <f t="shared" si="51"/>
        <v>0</v>
      </c>
      <c r="O111" s="47">
        <f t="shared" si="42"/>
        <v>0</v>
      </c>
      <c r="P111" s="24" t="str">
        <f t="shared" si="52"/>
        <v>.</v>
      </c>
      <c r="Q111" s="9"/>
      <c r="R111" s="9"/>
      <c r="S111" s="52"/>
      <c r="T111" s="90"/>
      <c r="U111" s="94">
        <f t="shared" si="43"/>
        <v>0</v>
      </c>
      <c r="V111" s="94">
        <f t="shared" si="44"/>
        <v>0</v>
      </c>
      <c r="W111" s="102">
        <f t="shared" si="45"/>
        <v>0</v>
      </c>
    </row>
    <row r="112" spans="1:23" ht="15">
      <c r="A112" s="52"/>
      <c r="B112" s="277"/>
      <c r="C112" s="27">
        <v>52</v>
      </c>
      <c r="D112" s="184">
        <v>0</v>
      </c>
      <c r="E112" s="185">
        <v>0</v>
      </c>
      <c r="F112" s="186">
        <v>1</v>
      </c>
      <c r="G112" s="41">
        <f t="shared" si="46"/>
        <v>0</v>
      </c>
      <c r="H112" s="42">
        <f t="shared" si="47"/>
        <v>0</v>
      </c>
      <c r="I112" s="42"/>
      <c r="J112" s="38">
        <f t="shared" si="48"/>
        <v>0</v>
      </c>
      <c r="K112" s="38">
        <f t="shared" si="49"/>
        <v>0</v>
      </c>
      <c r="L112" s="39">
        <f t="shared" si="50"/>
        <v>0</v>
      </c>
      <c r="M112" s="42"/>
      <c r="N112" s="47">
        <f t="shared" si="51"/>
        <v>0</v>
      </c>
      <c r="O112" s="47">
        <f t="shared" si="42"/>
        <v>0</v>
      </c>
      <c r="P112" s="24" t="str">
        <f t="shared" si="52"/>
        <v>.</v>
      </c>
      <c r="Q112" s="9"/>
      <c r="R112" s="9"/>
      <c r="S112" s="52"/>
      <c r="T112" s="90"/>
      <c r="U112" s="94">
        <f t="shared" si="43"/>
        <v>0</v>
      </c>
      <c r="V112" s="94">
        <f t="shared" si="44"/>
        <v>0</v>
      </c>
      <c r="W112" s="102">
        <f t="shared" si="45"/>
        <v>0</v>
      </c>
    </row>
    <row r="113" spans="1:23" ht="15">
      <c r="A113" s="52"/>
      <c r="B113" s="277"/>
      <c r="C113" s="78"/>
      <c r="D113" s="43"/>
      <c r="E113" s="43"/>
      <c r="F113" s="203" t="s">
        <v>54</v>
      </c>
      <c r="G113" s="42">
        <f>SUM(G87:G112)</f>
        <v>0</v>
      </c>
      <c r="H113" s="42">
        <f>SUM(H87:H112)</f>
        <v>0</v>
      </c>
      <c r="I113" s="42"/>
      <c r="J113" s="38">
        <f>SUM(J87:J112)</f>
        <v>0</v>
      </c>
      <c r="K113" s="38">
        <f>SUM(K87:K112)</f>
        <v>0</v>
      </c>
      <c r="L113" s="39">
        <f>SUM(L87:L112)</f>
        <v>0</v>
      </c>
      <c r="M113" s="42"/>
      <c r="N113" s="40">
        <f>SUM(N87:N112)</f>
        <v>0</v>
      </c>
      <c r="O113" s="40">
        <f>SUM(O87:O112)</f>
        <v>0</v>
      </c>
      <c r="P113" s="24"/>
      <c r="Q113" s="9"/>
      <c r="R113" s="9"/>
      <c r="S113" s="52"/>
      <c r="T113" s="90"/>
      <c r="U113" s="96">
        <f>SUM(U87:U112)</f>
        <v>0</v>
      </c>
      <c r="V113" s="96">
        <f>SUM(V87:V112)</f>
        <v>0</v>
      </c>
      <c r="W113" s="97">
        <f>SUM(W87:W112)</f>
        <v>0</v>
      </c>
    </row>
    <row r="114" spans="1:23" ht="12.75" customHeight="1" thickBot="1">
      <c r="A114" s="52"/>
      <c r="B114" s="277"/>
      <c r="C114" s="73"/>
      <c r="D114" s="9"/>
      <c r="E114" s="9"/>
      <c r="F114" s="9"/>
      <c r="G114" s="9"/>
      <c r="H114" s="9"/>
      <c r="I114" s="9"/>
      <c r="J114" s="9"/>
      <c r="K114" s="9"/>
      <c r="L114" s="9"/>
      <c r="M114" s="9"/>
      <c r="N114" s="9"/>
      <c r="O114" s="9"/>
      <c r="P114" s="24"/>
      <c r="Q114" s="9"/>
      <c r="R114" s="9"/>
      <c r="S114" s="52"/>
      <c r="T114" s="90"/>
      <c r="U114" s="90"/>
      <c r="V114" s="90"/>
      <c r="W114" s="100"/>
    </row>
    <row r="115" spans="1:23" ht="58.5" customHeight="1">
      <c r="A115" s="52"/>
      <c r="B115" s="277"/>
      <c r="C115" s="73"/>
      <c r="D115" s="9"/>
      <c r="E115" s="9"/>
      <c r="F115" s="9"/>
      <c r="G115" s="9"/>
      <c r="H115" s="9"/>
      <c r="I115" s="9"/>
      <c r="J115" s="9"/>
      <c r="K115" s="270" t="s">
        <v>113</v>
      </c>
      <c r="L115" s="271"/>
      <c r="M115" s="11" t="s">
        <v>18</v>
      </c>
      <c r="N115" s="12" t="s">
        <v>8</v>
      </c>
      <c r="O115" s="13" t="s">
        <v>9</v>
      </c>
      <c r="P115" s="24"/>
      <c r="Q115" s="9"/>
      <c r="R115" s="9"/>
      <c r="S115" s="52"/>
      <c r="T115" s="90"/>
      <c r="U115" s="90"/>
      <c r="V115" s="90"/>
      <c r="W115" s="100"/>
    </row>
    <row r="116" spans="1:23" ht="15">
      <c r="A116" s="52"/>
      <c r="B116" s="277"/>
      <c r="C116" s="79"/>
      <c r="D116" s="52"/>
      <c r="E116" s="52"/>
      <c r="F116" s="52"/>
      <c r="G116" s="52"/>
      <c r="H116" s="52"/>
      <c r="I116" s="52"/>
      <c r="J116" s="9"/>
      <c r="K116" s="166" t="s">
        <v>17</v>
      </c>
      <c r="L116" s="68"/>
      <c r="M116" s="58">
        <v>0</v>
      </c>
      <c r="N116" s="42">
        <f>ROUND(N113*(1+M116),2)</f>
        <v>0</v>
      </c>
      <c r="O116" s="167">
        <f>ROUND(O113*(1+M116),2)</f>
        <v>0</v>
      </c>
      <c r="P116" s="80"/>
      <c r="Q116" s="52"/>
      <c r="R116" s="52"/>
      <c r="S116" s="52"/>
      <c r="T116" s="90"/>
      <c r="U116" s="90"/>
      <c r="V116" s="90"/>
      <c r="W116" s="100"/>
    </row>
    <row r="117" spans="1:23" ht="13.5" thickBot="1">
      <c r="A117" s="52"/>
      <c r="B117" s="277"/>
      <c r="C117" s="79"/>
      <c r="D117" s="52"/>
      <c r="E117" s="52"/>
      <c r="F117" s="52"/>
      <c r="G117" s="52"/>
      <c r="H117" s="52"/>
      <c r="I117" s="52"/>
      <c r="J117" s="9"/>
      <c r="K117" s="168" t="s">
        <v>85</v>
      </c>
      <c r="L117" s="169"/>
      <c r="M117" s="63">
        <v>0.004</v>
      </c>
      <c r="N117" s="64">
        <f>ROUND(N116*(1+M117),2)</f>
        <v>0</v>
      </c>
      <c r="O117" s="65">
        <f>ROUND(O116*(1+M117),2)</f>
        <v>0</v>
      </c>
      <c r="P117" s="80"/>
      <c r="Q117" s="52"/>
      <c r="R117" s="52"/>
      <c r="S117" s="52"/>
      <c r="T117" s="90"/>
      <c r="U117" s="90"/>
      <c r="V117" s="90"/>
      <c r="W117" s="100"/>
    </row>
    <row r="118" spans="1:23" ht="15">
      <c r="A118" s="52"/>
      <c r="B118" s="277"/>
      <c r="C118" s="79"/>
      <c r="D118" s="52"/>
      <c r="E118" s="52"/>
      <c r="F118" s="52"/>
      <c r="G118" s="52"/>
      <c r="H118" s="52"/>
      <c r="I118" s="52"/>
      <c r="J118" s="52"/>
      <c r="K118" s="52"/>
      <c r="L118" s="52"/>
      <c r="M118" s="32"/>
      <c r="N118" s="33"/>
      <c r="O118" s="33"/>
      <c r="P118" s="80"/>
      <c r="Q118" s="52"/>
      <c r="R118" s="52"/>
      <c r="S118" s="52"/>
      <c r="T118" s="90"/>
      <c r="U118" s="90"/>
      <c r="V118" s="90"/>
      <c r="W118" s="100"/>
    </row>
    <row r="119" spans="1:23" ht="13.5" thickBot="1">
      <c r="A119" s="52"/>
      <c r="B119" s="277"/>
      <c r="C119" s="73"/>
      <c r="D119" s="9"/>
      <c r="E119" s="9"/>
      <c r="F119" s="9"/>
      <c r="G119" s="9"/>
      <c r="H119" s="9"/>
      <c r="I119" s="9"/>
      <c r="J119" s="9"/>
      <c r="K119" s="9"/>
      <c r="L119" s="9"/>
      <c r="M119" s="9"/>
      <c r="N119" s="9"/>
      <c r="O119" s="9"/>
      <c r="P119" s="80"/>
      <c r="Q119" s="52"/>
      <c r="R119" s="52"/>
      <c r="S119" s="52"/>
      <c r="T119" s="90"/>
      <c r="U119" s="90"/>
      <c r="V119" s="90"/>
      <c r="W119" s="100"/>
    </row>
    <row r="120" spans="1:23" ht="14.25">
      <c r="A120" s="52"/>
      <c r="B120" s="277"/>
      <c r="C120" s="163">
        <v>2016</v>
      </c>
      <c r="D120" s="71"/>
      <c r="E120" s="71"/>
      <c r="F120" s="71"/>
      <c r="G120" s="71"/>
      <c r="H120" s="71"/>
      <c r="I120" s="71"/>
      <c r="J120" s="71"/>
      <c r="K120" s="71"/>
      <c r="L120" s="71"/>
      <c r="M120" s="71"/>
      <c r="N120" s="71"/>
      <c r="O120" s="71"/>
      <c r="P120" s="72"/>
      <c r="Q120" s="71"/>
      <c r="R120" s="71"/>
      <c r="S120" s="115"/>
      <c r="T120" s="98"/>
      <c r="U120" s="98"/>
      <c r="V120" s="98"/>
      <c r="W120" s="99"/>
    </row>
    <row r="121" spans="1:23" ht="13.5" thickBot="1">
      <c r="A121" s="52"/>
      <c r="B121" s="277"/>
      <c r="C121" s="73"/>
      <c r="D121" s="9"/>
      <c r="E121" s="9"/>
      <c r="F121" s="9"/>
      <c r="G121" s="9"/>
      <c r="H121" s="9"/>
      <c r="I121" s="9"/>
      <c r="J121" s="9"/>
      <c r="K121" s="9"/>
      <c r="L121" s="9"/>
      <c r="M121" s="9"/>
      <c r="N121" s="9"/>
      <c r="O121" s="9"/>
      <c r="P121" s="24"/>
      <c r="Q121" s="9"/>
      <c r="R121" s="9"/>
      <c r="S121" s="52"/>
      <c r="T121" s="90"/>
      <c r="U121" s="90"/>
      <c r="V121" s="90"/>
      <c r="W121" s="100"/>
    </row>
    <row r="122" spans="1:23" ht="15">
      <c r="A122" s="52"/>
      <c r="B122" s="277"/>
      <c r="C122" s="74"/>
      <c r="D122" s="260" t="s">
        <v>1</v>
      </c>
      <c r="E122" s="261"/>
      <c r="F122" s="262"/>
      <c r="G122" s="5"/>
      <c r="H122" s="6"/>
      <c r="I122" s="6"/>
      <c r="J122" s="265" t="s">
        <v>2</v>
      </c>
      <c r="K122" s="266"/>
      <c r="L122" s="266"/>
      <c r="M122" s="7"/>
      <c r="N122" s="263" t="s">
        <v>3</v>
      </c>
      <c r="O122" s="263"/>
      <c r="P122" s="24"/>
      <c r="Q122" s="9"/>
      <c r="R122" s="9"/>
      <c r="S122" s="52"/>
      <c r="T122" s="90"/>
      <c r="U122" s="90"/>
      <c r="V122" s="90"/>
      <c r="W122" s="100"/>
    </row>
    <row r="123" spans="1:23" ht="64.5" thickBot="1">
      <c r="A123" s="52"/>
      <c r="B123" s="277"/>
      <c r="C123" s="75" t="s">
        <v>4</v>
      </c>
      <c r="D123" s="187" t="s">
        <v>69</v>
      </c>
      <c r="E123" s="188" t="s">
        <v>70</v>
      </c>
      <c r="F123" s="180" t="s">
        <v>31</v>
      </c>
      <c r="G123" s="14" t="s">
        <v>71</v>
      </c>
      <c r="H123" s="15" t="s">
        <v>72</v>
      </c>
      <c r="I123" s="15"/>
      <c r="J123" s="16" t="s">
        <v>46</v>
      </c>
      <c r="K123" s="16" t="s">
        <v>47</v>
      </c>
      <c r="L123" s="17" t="s">
        <v>7</v>
      </c>
      <c r="M123" s="15"/>
      <c r="N123" s="18" t="s">
        <v>8</v>
      </c>
      <c r="O123" s="18" t="s">
        <v>9</v>
      </c>
      <c r="P123" s="24"/>
      <c r="Q123" s="9"/>
      <c r="R123" s="9"/>
      <c r="S123" s="52"/>
      <c r="T123" s="90"/>
      <c r="U123" s="101" t="s">
        <v>10</v>
      </c>
      <c r="V123" s="101" t="s">
        <v>11</v>
      </c>
      <c r="W123" s="100"/>
    </row>
    <row r="124" spans="1:23" ht="15">
      <c r="A124" s="52"/>
      <c r="B124" s="277"/>
      <c r="C124" s="27">
        <v>2</v>
      </c>
      <c r="D124" s="184">
        <v>0</v>
      </c>
      <c r="E124" s="185">
        <v>0</v>
      </c>
      <c r="F124" s="186">
        <v>1</v>
      </c>
      <c r="G124" s="41">
        <f aca="true" t="shared" si="63" ref="G124:G149">D124+E124</f>
        <v>0</v>
      </c>
      <c r="H124" s="42">
        <f aca="true" t="shared" si="64" ref="H124:H149">ROUND((G124/F124),2)</f>
        <v>0</v>
      </c>
      <c r="I124" s="42"/>
      <c r="J124" s="38">
        <f>ROUND((H124*3%)*F124,2)</f>
        <v>0</v>
      </c>
      <c r="K124" s="38">
        <f>ROUND((IF(H124-$R$126&lt;0,0,(H124-$R$126))*3.5%)*F124,2)</f>
        <v>0</v>
      </c>
      <c r="L124" s="39">
        <f aca="true" t="shared" si="65" ref="L124:L149">J124+K124</f>
        <v>0</v>
      </c>
      <c r="M124" s="42"/>
      <c r="N124" s="47">
        <f>((MIN(H124,$R$127)*0.58%)+IF(H124&gt;$R$127,(H124-$R$127)*1.25%,0))*F124</f>
        <v>0</v>
      </c>
      <c r="O124" s="47">
        <f>(H124*3.75%)*F124</f>
        <v>0</v>
      </c>
      <c r="P124" s="24" t="str">
        <f>IF(W124&lt;&gt;0,"Error - review!",".")</f>
        <v>.</v>
      </c>
      <c r="Q124" s="268" t="s">
        <v>23</v>
      </c>
      <c r="R124" s="269"/>
      <c r="S124" s="52"/>
      <c r="T124" s="90"/>
      <c r="U124" s="94">
        <f aca="true" t="shared" si="66" ref="U124:U149">((MIN(H124,$R$127)*0.58%))*F124</f>
        <v>0</v>
      </c>
      <c r="V124" s="94">
        <f aca="true" t="shared" si="67" ref="V124:V149">(IF(H124&gt;$R$127,(H124-$R$127)*1.25%,0))*F124</f>
        <v>0</v>
      </c>
      <c r="W124" s="102">
        <f aca="true" t="shared" si="68" ref="W124:W149">(U124+V124)-N124</f>
        <v>0</v>
      </c>
    </row>
    <row r="125" spans="1:23" ht="15">
      <c r="A125" s="52"/>
      <c r="B125" s="277"/>
      <c r="C125" s="27">
        <v>4</v>
      </c>
      <c r="D125" s="184">
        <v>0</v>
      </c>
      <c r="E125" s="185">
        <v>0</v>
      </c>
      <c r="F125" s="186">
        <v>1</v>
      </c>
      <c r="G125" s="41">
        <f t="shared" si="63"/>
        <v>0</v>
      </c>
      <c r="H125" s="42">
        <f t="shared" si="64"/>
        <v>0</v>
      </c>
      <c r="I125" s="42"/>
      <c r="J125" s="38">
        <f aca="true" t="shared" si="69" ref="J125:J149">ROUND((H125*3%)*F125,2)</f>
        <v>0</v>
      </c>
      <c r="K125" s="38">
        <f aca="true" t="shared" si="70" ref="K125:K149">ROUND((IF(H125-$R$126&lt;0,0,(H125-$R$126))*3.5%)*F125,2)</f>
        <v>0</v>
      </c>
      <c r="L125" s="39">
        <f t="shared" si="65"/>
        <v>0</v>
      </c>
      <c r="M125" s="42"/>
      <c r="N125" s="47">
        <f aca="true" t="shared" si="71" ref="N125:N149">((MIN(H125,$R$127)*0.58%)+IF(H125&gt;$R$127,(H125-$R$127)*1.25%,0))*F125</f>
        <v>0</v>
      </c>
      <c r="O125" s="47">
        <f aca="true" t="shared" si="72" ref="O125:O149">(H125*3.75%)*F125</f>
        <v>0</v>
      </c>
      <c r="P125" s="24" t="str">
        <f aca="true" t="shared" si="73" ref="P125:P149">IF(W125&lt;&gt;0,"Error - review!",".")</f>
        <v>.</v>
      </c>
      <c r="Q125" s="121" t="s">
        <v>13</v>
      </c>
      <c r="R125" s="120">
        <v>233.3</v>
      </c>
      <c r="S125" s="46"/>
      <c r="T125" s="90"/>
      <c r="U125" s="94">
        <f t="shared" si="66"/>
        <v>0</v>
      </c>
      <c r="V125" s="94">
        <f t="shared" si="67"/>
        <v>0</v>
      </c>
      <c r="W125" s="102">
        <f t="shared" si="68"/>
        <v>0</v>
      </c>
    </row>
    <row r="126" spans="1:23" ht="15">
      <c r="A126" s="52"/>
      <c r="B126" s="277"/>
      <c r="C126" s="27">
        <v>6</v>
      </c>
      <c r="D126" s="184">
        <v>0</v>
      </c>
      <c r="E126" s="185">
        <v>0</v>
      </c>
      <c r="F126" s="186">
        <v>1</v>
      </c>
      <c r="G126" s="41">
        <f t="shared" si="63"/>
        <v>0</v>
      </c>
      <c r="H126" s="42">
        <f t="shared" si="64"/>
        <v>0</v>
      </c>
      <c r="I126" s="42"/>
      <c r="J126" s="38">
        <f t="shared" si="69"/>
        <v>0</v>
      </c>
      <c r="K126" s="38">
        <f t="shared" si="70"/>
        <v>0</v>
      </c>
      <c r="L126" s="39">
        <f t="shared" si="65"/>
        <v>0</v>
      </c>
      <c r="M126" s="42"/>
      <c r="N126" s="47">
        <f t="shared" si="71"/>
        <v>0</v>
      </c>
      <c r="O126" s="47">
        <f t="shared" si="72"/>
        <v>0</v>
      </c>
      <c r="P126" s="24" t="str">
        <f t="shared" si="73"/>
        <v>.</v>
      </c>
      <c r="Q126" s="121" t="s">
        <v>40</v>
      </c>
      <c r="R126" s="120">
        <f>ROUND(($R$125*52.18*2)/26.09,2)</f>
        <v>933.2</v>
      </c>
      <c r="S126" s="46"/>
      <c r="T126" s="90"/>
      <c r="U126" s="94">
        <f t="shared" si="66"/>
        <v>0</v>
      </c>
      <c r="V126" s="94">
        <f t="shared" si="67"/>
        <v>0</v>
      </c>
      <c r="W126" s="102">
        <f t="shared" si="68"/>
        <v>0</v>
      </c>
    </row>
    <row r="127" spans="1:23" ht="13.5" thickBot="1">
      <c r="A127" s="52"/>
      <c r="B127" s="277"/>
      <c r="C127" s="27">
        <v>8</v>
      </c>
      <c r="D127" s="184">
        <v>0</v>
      </c>
      <c r="E127" s="185">
        <v>0</v>
      </c>
      <c r="F127" s="186">
        <v>1</v>
      </c>
      <c r="G127" s="41">
        <f t="shared" si="63"/>
        <v>0</v>
      </c>
      <c r="H127" s="42">
        <f t="shared" si="64"/>
        <v>0</v>
      </c>
      <c r="I127" s="42"/>
      <c r="J127" s="38">
        <f t="shared" si="69"/>
        <v>0</v>
      </c>
      <c r="K127" s="38">
        <f t="shared" si="70"/>
        <v>0</v>
      </c>
      <c r="L127" s="39">
        <f t="shared" si="65"/>
        <v>0</v>
      </c>
      <c r="M127" s="42"/>
      <c r="N127" s="47">
        <f t="shared" si="71"/>
        <v>0</v>
      </c>
      <c r="O127" s="47">
        <f t="shared" si="72"/>
        <v>0</v>
      </c>
      <c r="P127" s="24" t="str">
        <f t="shared" si="73"/>
        <v>.</v>
      </c>
      <c r="Q127" s="122" t="s">
        <v>14</v>
      </c>
      <c r="R127" s="123">
        <f>ROUND(($R$125*52.18*3.74)/26.09,2)</f>
        <v>1745.08</v>
      </c>
      <c r="S127" s="46"/>
      <c r="T127" s="90"/>
      <c r="U127" s="94">
        <f t="shared" si="66"/>
        <v>0</v>
      </c>
      <c r="V127" s="94">
        <f t="shared" si="67"/>
        <v>0</v>
      </c>
      <c r="W127" s="102">
        <f t="shared" si="68"/>
        <v>0</v>
      </c>
    </row>
    <row r="128" spans="1:23" ht="15">
      <c r="A128" s="52"/>
      <c r="B128" s="277"/>
      <c r="C128" s="27">
        <v>10</v>
      </c>
      <c r="D128" s="184">
        <v>0</v>
      </c>
      <c r="E128" s="185">
        <v>0</v>
      </c>
      <c r="F128" s="186">
        <v>1</v>
      </c>
      <c r="G128" s="41">
        <f t="shared" si="63"/>
        <v>0</v>
      </c>
      <c r="H128" s="42">
        <f t="shared" si="64"/>
        <v>0</v>
      </c>
      <c r="I128" s="42"/>
      <c r="J128" s="38">
        <f t="shared" si="69"/>
        <v>0</v>
      </c>
      <c r="K128" s="38">
        <f t="shared" si="70"/>
        <v>0</v>
      </c>
      <c r="L128" s="39">
        <f t="shared" si="65"/>
        <v>0</v>
      </c>
      <c r="M128" s="42"/>
      <c r="N128" s="47">
        <f t="shared" si="71"/>
        <v>0</v>
      </c>
      <c r="O128" s="47">
        <f t="shared" si="72"/>
        <v>0</v>
      </c>
      <c r="P128" s="24" t="str">
        <f t="shared" si="73"/>
        <v>.</v>
      </c>
      <c r="Q128" s="9"/>
      <c r="R128" s="9"/>
      <c r="S128" s="52"/>
      <c r="T128" s="90"/>
      <c r="U128" s="94">
        <f t="shared" si="66"/>
        <v>0</v>
      </c>
      <c r="V128" s="94">
        <f t="shared" si="67"/>
        <v>0</v>
      </c>
      <c r="W128" s="102">
        <f t="shared" si="68"/>
        <v>0</v>
      </c>
    </row>
    <row r="129" spans="1:23" ht="15">
      <c r="A129" s="52"/>
      <c r="B129" s="277"/>
      <c r="C129" s="27">
        <v>12</v>
      </c>
      <c r="D129" s="184">
        <v>0</v>
      </c>
      <c r="E129" s="185">
        <v>0</v>
      </c>
      <c r="F129" s="186">
        <v>1</v>
      </c>
      <c r="G129" s="41">
        <f t="shared" si="63"/>
        <v>0</v>
      </c>
      <c r="H129" s="42">
        <f t="shared" si="64"/>
        <v>0</v>
      </c>
      <c r="I129" s="42"/>
      <c r="J129" s="38">
        <f t="shared" si="69"/>
        <v>0</v>
      </c>
      <c r="K129" s="38">
        <f t="shared" si="70"/>
        <v>0</v>
      </c>
      <c r="L129" s="39">
        <f t="shared" si="65"/>
        <v>0</v>
      </c>
      <c r="M129" s="42"/>
      <c r="N129" s="47">
        <f t="shared" si="71"/>
        <v>0</v>
      </c>
      <c r="O129" s="47">
        <f t="shared" si="72"/>
        <v>0</v>
      </c>
      <c r="P129" s="24" t="str">
        <f t="shared" si="73"/>
        <v>.</v>
      </c>
      <c r="Q129" s="9"/>
      <c r="R129" s="9"/>
      <c r="S129" s="52"/>
      <c r="T129" s="90"/>
      <c r="U129" s="94">
        <f t="shared" si="66"/>
        <v>0</v>
      </c>
      <c r="V129" s="94">
        <f t="shared" si="67"/>
        <v>0</v>
      </c>
      <c r="W129" s="102">
        <f t="shared" si="68"/>
        <v>0</v>
      </c>
    </row>
    <row r="130" spans="1:23" ht="15">
      <c r="A130" s="52"/>
      <c r="B130" s="277"/>
      <c r="C130" s="27">
        <v>14</v>
      </c>
      <c r="D130" s="184">
        <v>0</v>
      </c>
      <c r="E130" s="185">
        <v>0</v>
      </c>
      <c r="F130" s="186">
        <v>1</v>
      </c>
      <c r="G130" s="41">
        <f aca="true" t="shared" si="74" ref="G130:G143">D130+E130</f>
        <v>0</v>
      </c>
      <c r="H130" s="42">
        <f aca="true" t="shared" si="75" ref="H130:H143">ROUND((G130/F130),2)</f>
        <v>0</v>
      </c>
      <c r="I130" s="42"/>
      <c r="J130" s="38">
        <f aca="true" t="shared" si="76" ref="J130:J143">ROUND((H130*3%)*F130,2)</f>
        <v>0</v>
      </c>
      <c r="K130" s="38">
        <f aca="true" t="shared" si="77" ref="K130:K142">ROUND((IF(H130-$R$126&lt;0,0,(H130-$R$126))*3.5%)*F130,2)</f>
        <v>0</v>
      </c>
      <c r="L130" s="39">
        <f aca="true" t="shared" si="78" ref="L130:L143">J130+K130</f>
        <v>0</v>
      </c>
      <c r="M130" s="42"/>
      <c r="N130" s="47">
        <f t="shared" si="71"/>
        <v>0</v>
      </c>
      <c r="O130" s="47">
        <f aca="true" t="shared" si="79" ref="O130:O143">(H130*3.75%)*F130</f>
        <v>0</v>
      </c>
      <c r="P130" s="24" t="str">
        <f aca="true" t="shared" si="80" ref="P130:P143">IF(W130&lt;&gt;0,"Error - review!",".")</f>
        <v>.</v>
      </c>
      <c r="Q130" s="9"/>
      <c r="R130" s="9"/>
      <c r="S130" s="52"/>
      <c r="T130" s="90"/>
      <c r="U130" s="94">
        <f aca="true" t="shared" si="81" ref="U130:U144">((MIN(H130,$R$127)*0.58%))*F130</f>
        <v>0</v>
      </c>
      <c r="V130" s="94">
        <f aca="true" t="shared" si="82" ref="V130:V144">(IF(H130&gt;$R$127,(H130-$R$127)*1.25%,0))*F130</f>
        <v>0</v>
      </c>
      <c r="W130" s="102">
        <f aca="true" t="shared" si="83" ref="W130:W144">(U130+V130)-N130</f>
        <v>0</v>
      </c>
    </row>
    <row r="131" spans="1:23" ht="15">
      <c r="A131" s="52"/>
      <c r="B131" s="277"/>
      <c r="C131" s="27">
        <v>16</v>
      </c>
      <c r="D131" s="184">
        <v>0</v>
      </c>
      <c r="E131" s="185">
        <v>0</v>
      </c>
      <c r="F131" s="186">
        <v>1</v>
      </c>
      <c r="G131" s="41">
        <f t="shared" si="74"/>
        <v>0</v>
      </c>
      <c r="H131" s="42">
        <f t="shared" si="75"/>
        <v>0</v>
      </c>
      <c r="I131" s="42"/>
      <c r="J131" s="38">
        <f t="shared" si="76"/>
        <v>0</v>
      </c>
      <c r="K131" s="38">
        <f t="shared" si="77"/>
        <v>0</v>
      </c>
      <c r="L131" s="39">
        <f t="shared" si="78"/>
        <v>0</v>
      </c>
      <c r="M131" s="42"/>
      <c r="N131" s="47">
        <f t="shared" si="71"/>
        <v>0</v>
      </c>
      <c r="O131" s="47">
        <f t="shared" si="79"/>
        <v>0</v>
      </c>
      <c r="P131" s="24" t="str">
        <f t="shared" si="80"/>
        <v>.</v>
      </c>
      <c r="Q131" s="9"/>
      <c r="R131" s="9"/>
      <c r="S131" s="52"/>
      <c r="T131" s="90"/>
      <c r="U131" s="94">
        <f t="shared" si="81"/>
        <v>0</v>
      </c>
      <c r="V131" s="94">
        <f t="shared" si="82"/>
        <v>0</v>
      </c>
      <c r="W131" s="102">
        <f t="shared" si="83"/>
        <v>0</v>
      </c>
    </row>
    <row r="132" spans="1:23" ht="15">
      <c r="A132" s="52"/>
      <c r="B132" s="277"/>
      <c r="C132" s="27">
        <v>18</v>
      </c>
      <c r="D132" s="184">
        <v>0</v>
      </c>
      <c r="E132" s="185">
        <v>0</v>
      </c>
      <c r="F132" s="186">
        <v>1</v>
      </c>
      <c r="G132" s="41">
        <f t="shared" si="74"/>
        <v>0</v>
      </c>
      <c r="H132" s="42">
        <f t="shared" si="75"/>
        <v>0</v>
      </c>
      <c r="I132" s="42"/>
      <c r="J132" s="38">
        <f t="shared" si="76"/>
        <v>0</v>
      </c>
      <c r="K132" s="38">
        <f t="shared" si="77"/>
        <v>0</v>
      </c>
      <c r="L132" s="39">
        <f t="shared" si="78"/>
        <v>0</v>
      </c>
      <c r="M132" s="42"/>
      <c r="N132" s="47">
        <f t="shared" si="71"/>
        <v>0</v>
      </c>
      <c r="O132" s="47">
        <f t="shared" si="79"/>
        <v>0</v>
      </c>
      <c r="P132" s="24" t="str">
        <f t="shared" si="80"/>
        <v>.</v>
      </c>
      <c r="Q132" s="9"/>
      <c r="R132" s="9"/>
      <c r="S132" s="52"/>
      <c r="T132" s="90"/>
      <c r="U132" s="94">
        <f t="shared" si="81"/>
        <v>0</v>
      </c>
      <c r="V132" s="94">
        <f t="shared" si="82"/>
        <v>0</v>
      </c>
      <c r="W132" s="102">
        <f t="shared" si="83"/>
        <v>0</v>
      </c>
    </row>
    <row r="133" spans="1:23" ht="15">
      <c r="A133" s="52"/>
      <c r="B133" s="277"/>
      <c r="C133" s="27">
        <v>20</v>
      </c>
      <c r="D133" s="184">
        <v>0</v>
      </c>
      <c r="E133" s="185">
        <v>0</v>
      </c>
      <c r="F133" s="186">
        <v>1</v>
      </c>
      <c r="G133" s="41">
        <f t="shared" si="74"/>
        <v>0</v>
      </c>
      <c r="H133" s="42">
        <f t="shared" si="75"/>
        <v>0</v>
      </c>
      <c r="I133" s="42"/>
      <c r="J133" s="38">
        <f t="shared" si="76"/>
        <v>0</v>
      </c>
      <c r="K133" s="38">
        <f t="shared" si="77"/>
        <v>0</v>
      </c>
      <c r="L133" s="39">
        <f t="shared" si="78"/>
        <v>0</v>
      </c>
      <c r="M133" s="42"/>
      <c r="N133" s="47">
        <f t="shared" si="71"/>
        <v>0</v>
      </c>
      <c r="O133" s="47">
        <f t="shared" si="79"/>
        <v>0</v>
      </c>
      <c r="P133" s="24" t="str">
        <f t="shared" si="80"/>
        <v>.</v>
      </c>
      <c r="Q133" s="9"/>
      <c r="R133" s="9"/>
      <c r="S133" s="52"/>
      <c r="T133" s="90"/>
      <c r="U133" s="94">
        <f t="shared" si="81"/>
        <v>0</v>
      </c>
      <c r="V133" s="94">
        <f t="shared" si="82"/>
        <v>0</v>
      </c>
      <c r="W133" s="102">
        <f t="shared" si="83"/>
        <v>0</v>
      </c>
    </row>
    <row r="134" spans="1:23" ht="15">
      <c r="A134" s="52"/>
      <c r="B134" s="277"/>
      <c r="C134" s="27">
        <v>22</v>
      </c>
      <c r="D134" s="184">
        <v>0</v>
      </c>
      <c r="E134" s="185">
        <v>0</v>
      </c>
      <c r="F134" s="186">
        <v>1</v>
      </c>
      <c r="G134" s="41">
        <f t="shared" si="74"/>
        <v>0</v>
      </c>
      <c r="H134" s="42">
        <f t="shared" si="75"/>
        <v>0</v>
      </c>
      <c r="I134" s="42"/>
      <c r="J134" s="38">
        <f t="shared" si="76"/>
        <v>0</v>
      </c>
      <c r="K134" s="38">
        <f t="shared" si="77"/>
        <v>0</v>
      </c>
      <c r="L134" s="39">
        <f t="shared" si="78"/>
        <v>0</v>
      </c>
      <c r="M134" s="42"/>
      <c r="N134" s="47">
        <f t="shared" si="71"/>
        <v>0</v>
      </c>
      <c r="O134" s="47">
        <f t="shared" si="79"/>
        <v>0</v>
      </c>
      <c r="P134" s="24" t="str">
        <f t="shared" si="80"/>
        <v>.</v>
      </c>
      <c r="Q134" s="9"/>
      <c r="R134" s="9"/>
      <c r="S134" s="52"/>
      <c r="T134" s="90"/>
      <c r="U134" s="94">
        <f t="shared" si="81"/>
        <v>0</v>
      </c>
      <c r="V134" s="94">
        <f t="shared" si="82"/>
        <v>0</v>
      </c>
      <c r="W134" s="102">
        <f t="shared" si="83"/>
        <v>0</v>
      </c>
    </row>
    <row r="135" spans="1:23" ht="15">
      <c r="A135" s="52"/>
      <c r="B135" s="277"/>
      <c r="C135" s="27">
        <v>24</v>
      </c>
      <c r="D135" s="184">
        <v>0</v>
      </c>
      <c r="E135" s="185">
        <v>0</v>
      </c>
      <c r="F135" s="186">
        <v>1</v>
      </c>
      <c r="G135" s="41">
        <f t="shared" si="74"/>
        <v>0</v>
      </c>
      <c r="H135" s="42">
        <f t="shared" si="75"/>
        <v>0</v>
      </c>
      <c r="I135" s="42"/>
      <c r="J135" s="38">
        <f t="shared" si="76"/>
        <v>0</v>
      </c>
      <c r="K135" s="38">
        <f t="shared" si="77"/>
        <v>0</v>
      </c>
      <c r="L135" s="39">
        <f t="shared" si="78"/>
        <v>0</v>
      </c>
      <c r="M135" s="42"/>
      <c r="N135" s="47">
        <f t="shared" si="71"/>
        <v>0</v>
      </c>
      <c r="O135" s="47">
        <f t="shared" si="79"/>
        <v>0</v>
      </c>
      <c r="P135" s="24" t="str">
        <f t="shared" si="80"/>
        <v>.</v>
      </c>
      <c r="Q135" s="9"/>
      <c r="R135" s="9"/>
      <c r="S135" s="52"/>
      <c r="T135" s="90"/>
      <c r="U135" s="94">
        <f t="shared" si="81"/>
        <v>0</v>
      </c>
      <c r="V135" s="94">
        <f t="shared" si="82"/>
        <v>0</v>
      </c>
      <c r="W135" s="102">
        <f t="shared" si="83"/>
        <v>0</v>
      </c>
    </row>
    <row r="136" spans="1:23" ht="15">
      <c r="A136" s="52"/>
      <c r="B136" s="277"/>
      <c r="C136" s="27">
        <v>26</v>
      </c>
      <c r="D136" s="184">
        <v>0</v>
      </c>
      <c r="E136" s="185">
        <v>0</v>
      </c>
      <c r="F136" s="186">
        <v>1</v>
      </c>
      <c r="G136" s="41">
        <f t="shared" si="74"/>
        <v>0</v>
      </c>
      <c r="H136" s="42">
        <f t="shared" si="75"/>
        <v>0</v>
      </c>
      <c r="I136" s="42"/>
      <c r="J136" s="38">
        <f t="shared" si="76"/>
        <v>0</v>
      </c>
      <c r="K136" s="38">
        <f t="shared" si="77"/>
        <v>0</v>
      </c>
      <c r="L136" s="39">
        <f t="shared" si="78"/>
        <v>0</v>
      </c>
      <c r="M136" s="42"/>
      <c r="N136" s="47">
        <f t="shared" si="71"/>
        <v>0</v>
      </c>
      <c r="O136" s="47">
        <f t="shared" si="79"/>
        <v>0</v>
      </c>
      <c r="P136" s="24" t="str">
        <f t="shared" si="80"/>
        <v>.</v>
      </c>
      <c r="Q136" s="9"/>
      <c r="R136" s="9"/>
      <c r="S136" s="52"/>
      <c r="T136" s="90"/>
      <c r="U136" s="94">
        <f t="shared" si="81"/>
        <v>0</v>
      </c>
      <c r="V136" s="94">
        <f t="shared" si="82"/>
        <v>0</v>
      </c>
      <c r="W136" s="102">
        <f t="shared" si="83"/>
        <v>0</v>
      </c>
    </row>
    <row r="137" spans="1:23" ht="15">
      <c r="A137" s="52"/>
      <c r="B137" s="277"/>
      <c r="C137" s="27">
        <v>28</v>
      </c>
      <c r="D137" s="184">
        <v>0</v>
      </c>
      <c r="E137" s="185">
        <v>0</v>
      </c>
      <c r="F137" s="186">
        <v>1</v>
      </c>
      <c r="G137" s="41">
        <f t="shared" si="74"/>
        <v>0</v>
      </c>
      <c r="H137" s="42">
        <f t="shared" si="75"/>
        <v>0</v>
      </c>
      <c r="I137" s="42"/>
      <c r="J137" s="38">
        <f t="shared" si="76"/>
        <v>0</v>
      </c>
      <c r="K137" s="38">
        <f t="shared" si="77"/>
        <v>0</v>
      </c>
      <c r="L137" s="39">
        <f t="shared" si="78"/>
        <v>0</v>
      </c>
      <c r="M137" s="42"/>
      <c r="N137" s="47">
        <f t="shared" si="71"/>
        <v>0</v>
      </c>
      <c r="O137" s="47">
        <f t="shared" si="79"/>
        <v>0</v>
      </c>
      <c r="P137" s="24" t="str">
        <f t="shared" si="80"/>
        <v>.</v>
      </c>
      <c r="Q137" s="9"/>
      <c r="R137" s="9"/>
      <c r="S137" s="52"/>
      <c r="T137" s="90"/>
      <c r="U137" s="94">
        <f t="shared" si="81"/>
        <v>0</v>
      </c>
      <c r="V137" s="94">
        <f t="shared" si="82"/>
        <v>0</v>
      </c>
      <c r="W137" s="102">
        <f t="shared" si="83"/>
        <v>0</v>
      </c>
    </row>
    <row r="138" spans="1:23" ht="15">
      <c r="A138" s="52"/>
      <c r="B138" s="277"/>
      <c r="C138" s="27">
        <v>30</v>
      </c>
      <c r="D138" s="184">
        <v>0</v>
      </c>
      <c r="E138" s="185">
        <v>0</v>
      </c>
      <c r="F138" s="186">
        <v>1</v>
      </c>
      <c r="G138" s="41">
        <f t="shared" si="74"/>
        <v>0</v>
      </c>
      <c r="H138" s="42">
        <f t="shared" si="75"/>
        <v>0</v>
      </c>
      <c r="I138" s="42"/>
      <c r="J138" s="38">
        <f t="shared" si="76"/>
        <v>0</v>
      </c>
      <c r="K138" s="38">
        <f t="shared" si="77"/>
        <v>0</v>
      </c>
      <c r="L138" s="39">
        <f t="shared" si="78"/>
        <v>0</v>
      </c>
      <c r="M138" s="42"/>
      <c r="N138" s="47">
        <f t="shared" si="71"/>
        <v>0</v>
      </c>
      <c r="O138" s="47">
        <f t="shared" si="79"/>
        <v>0</v>
      </c>
      <c r="P138" s="24" t="str">
        <f t="shared" si="80"/>
        <v>.</v>
      </c>
      <c r="Q138" s="9"/>
      <c r="R138" s="9"/>
      <c r="S138" s="52"/>
      <c r="T138" s="90"/>
      <c r="U138" s="94">
        <f t="shared" si="81"/>
        <v>0</v>
      </c>
      <c r="V138" s="94">
        <f t="shared" si="82"/>
        <v>0</v>
      </c>
      <c r="W138" s="102">
        <f t="shared" si="83"/>
        <v>0</v>
      </c>
    </row>
    <row r="139" spans="1:23" ht="15">
      <c r="A139" s="52"/>
      <c r="B139" s="277"/>
      <c r="C139" s="27">
        <v>32</v>
      </c>
      <c r="D139" s="184">
        <v>0</v>
      </c>
      <c r="E139" s="185">
        <v>0</v>
      </c>
      <c r="F139" s="186">
        <v>1</v>
      </c>
      <c r="G139" s="41">
        <f t="shared" si="74"/>
        <v>0</v>
      </c>
      <c r="H139" s="42">
        <f t="shared" si="75"/>
        <v>0</v>
      </c>
      <c r="I139" s="42"/>
      <c r="J139" s="38">
        <f t="shared" si="76"/>
        <v>0</v>
      </c>
      <c r="K139" s="38">
        <f t="shared" si="77"/>
        <v>0</v>
      </c>
      <c r="L139" s="39">
        <f t="shared" si="78"/>
        <v>0</v>
      </c>
      <c r="M139" s="42"/>
      <c r="N139" s="47">
        <f t="shared" si="71"/>
        <v>0</v>
      </c>
      <c r="O139" s="47">
        <f t="shared" si="79"/>
        <v>0</v>
      </c>
      <c r="P139" s="24" t="str">
        <f t="shared" si="80"/>
        <v>.</v>
      </c>
      <c r="Q139" s="9"/>
      <c r="R139" s="9"/>
      <c r="S139" s="52"/>
      <c r="T139" s="90"/>
      <c r="U139" s="94">
        <f t="shared" si="81"/>
        <v>0</v>
      </c>
      <c r="V139" s="94">
        <f t="shared" si="82"/>
        <v>0</v>
      </c>
      <c r="W139" s="102">
        <f t="shared" si="83"/>
        <v>0</v>
      </c>
    </row>
    <row r="140" spans="1:23" ht="15">
      <c r="A140" s="52"/>
      <c r="B140" s="277"/>
      <c r="C140" s="27">
        <v>34</v>
      </c>
      <c r="D140" s="184">
        <v>0</v>
      </c>
      <c r="E140" s="185">
        <v>0</v>
      </c>
      <c r="F140" s="186">
        <v>1</v>
      </c>
      <c r="G140" s="41">
        <f t="shared" si="74"/>
        <v>0</v>
      </c>
      <c r="H140" s="42">
        <f t="shared" si="75"/>
        <v>0</v>
      </c>
      <c r="I140" s="42"/>
      <c r="J140" s="38">
        <f t="shared" si="76"/>
        <v>0</v>
      </c>
      <c r="K140" s="38">
        <f t="shared" si="77"/>
        <v>0</v>
      </c>
      <c r="L140" s="39">
        <f t="shared" si="78"/>
        <v>0</v>
      </c>
      <c r="M140" s="42"/>
      <c r="N140" s="47">
        <f t="shared" si="71"/>
        <v>0</v>
      </c>
      <c r="O140" s="47">
        <f t="shared" si="79"/>
        <v>0</v>
      </c>
      <c r="P140" s="24" t="str">
        <f t="shared" si="80"/>
        <v>.</v>
      </c>
      <c r="Q140" s="9"/>
      <c r="R140" s="9"/>
      <c r="S140" s="52"/>
      <c r="T140" s="90"/>
      <c r="U140" s="94">
        <f t="shared" si="81"/>
        <v>0</v>
      </c>
      <c r="V140" s="94">
        <f t="shared" si="82"/>
        <v>0</v>
      </c>
      <c r="W140" s="102">
        <f t="shared" si="83"/>
        <v>0</v>
      </c>
    </row>
    <row r="141" spans="1:23" ht="15">
      <c r="A141" s="52"/>
      <c r="B141" s="277"/>
      <c r="C141" s="27">
        <v>36</v>
      </c>
      <c r="D141" s="184">
        <v>0</v>
      </c>
      <c r="E141" s="185">
        <v>0</v>
      </c>
      <c r="F141" s="186">
        <v>1</v>
      </c>
      <c r="G141" s="41">
        <f t="shared" si="74"/>
        <v>0</v>
      </c>
      <c r="H141" s="42">
        <f t="shared" si="75"/>
        <v>0</v>
      </c>
      <c r="I141" s="42"/>
      <c r="J141" s="38">
        <f t="shared" si="76"/>
        <v>0</v>
      </c>
      <c r="K141" s="38">
        <f t="shared" si="77"/>
        <v>0</v>
      </c>
      <c r="L141" s="39">
        <f t="shared" si="78"/>
        <v>0</v>
      </c>
      <c r="M141" s="42"/>
      <c r="N141" s="47">
        <f t="shared" si="71"/>
        <v>0</v>
      </c>
      <c r="O141" s="47">
        <f t="shared" si="79"/>
        <v>0</v>
      </c>
      <c r="P141" s="24" t="str">
        <f t="shared" si="80"/>
        <v>.</v>
      </c>
      <c r="Q141" s="9"/>
      <c r="R141" s="9"/>
      <c r="S141" s="52"/>
      <c r="T141" s="90"/>
      <c r="U141" s="94">
        <f t="shared" si="81"/>
        <v>0</v>
      </c>
      <c r="V141" s="94">
        <f t="shared" si="82"/>
        <v>0</v>
      </c>
      <c r="W141" s="102">
        <f t="shared" si="83"/>
        <v>0</v>
      </c>
    </row>
    <row r="142" spans="1:23" ht="15">
      <c r="A142" s="52"/>
      <c r="B142" s="277"/>
      <c r="C142" s="27">
        <v>38</v>
      </c>
      <c r="D142" s="184">
        <v>0</v>
      </c>
      <c r="E142" s="185">
        <v>0</v>
      </c>
      <c r="F142" s="186">
        <v>1</v>
      </c>
      <c r="G142" s="41">
        <f t="shared" si="74"/>
        <v>0</v>
      </c>
      <c r="H142" s="42">
        <f t="shared" si="75"/>
        <v>0</v>
      </c>
      <c r="I142" s="42"/>
      <c r="J142" s="38">
        <f t="shared" si="76"/>
        <v>0</v>
      </c>
      <c r="K142" s="38">
        <f t="shared" si="77"/>
        <v>0</v>
      </c>
      <c r="L142" s="39">
        <f t="shared" si="78"/>
        <v>0</v>
      </c>
      <c r="M142" s="42"/>
      <c r="N142" s="47">
        <f t="shared" si="71"/>
        <v>0</v>
      </c>
      <c r="O142" s="47">
        <f t="shared" si="79"/>
        <v>0</v>
      </c>
      <c r="P142" s="24" t="str">
        <f t="shared" si="80"/>
        <v>.</v>
      </c>
      <c r="Q142" s="9"/>
      <c r="R142" s="9"/>
      <c r="S142" s="52"/>
      <c r="T142" s="90"/>
      <c r="U142" s="94">
        <f t="shared" si="81"/>
        <v>0</v>
      </c>
      <c r="V142" s="94">
        <f t="shared" si="82"/>
        <v>0</v>
      </c>
      <c r="W142" s="102">
        <f t="shared" si="83"/>
        <v>0</v>
      </c>
    </row>
    <row r="143" spans="1:23" ht="15">
      <c r="A143" s="52"/>
      <c r="B143" s="277"/>
      <c r="C143" s="27">
        <v>40</v>
      </c>
      <c r="D143" s="184">
        <v>0</v>
      </c>
      <c r="E143" s="185">
        <v>0</v>
      </c>
      <c r="F143" s="186">
        <v>1</v>
      </c>
      <c r="G143" s="41">
        <f t="shared" si="74"/>
        <v>0</v>
      </c>
      <c r="H143" s="42">
        <f t="shared" si="75"/>
        <v>0</v>
      </c>
      <c r="I143" s="42"/>
      <c r="J143" s="38">
        <f t="shared" si="76"/>
        <v>0</v>
      </c>
      <c r="K143" s="38">
        <f>ROUND((IF(H143-$R$126&lt;0,0,(H143-$R$126))*3.5%)*F143,2)</f>
        <v>0</v>
      </c>
      <c r="L143" s="39">
        <f t="shared" si="78"/>
        <v>0</v>
      </c>
      <c r="M143" s="42"/>
      <c r="N143" s="47">
        <f t="shared" si="71"/>
        <v>0</v>
      </c>
      <c r="O143" s="47">
        <f t="shared" si="79"/>
        <v>0</v>
      </c>
      <c r="P143" s="24" t="str">
        <f t="shared" si="80"/>
        <v>.</v>
      </c>
      <c r="Q143" s="9"/>
      <c r="R143" s="9"/>
      <c r="S143" s="52"/>
      <c r="T143" s="90"/>
      <c r="U143" s="94">
        <f t="shared" si="81"/>
        <v>0</v>
      </c>
      <c r="V143" s="94">
        <f t="shared" si="82"/>
        <v>0</v>
      </c>
      <c r="W143" s="102">
        <f t="shared" si="83"/>
        <v>0</v>
      </c>
    </row>
    <row r="144" spans="1:23" ht="15">
      <c r="A144" s="52"/>
      <c r="B144" s="277"/>
      <c r="C144" s="27">
        <v>42</v>
      </c>
      <c r="D144" s="184">
        <v>0</v>
      </c>
      <c r="E144" s="185">
        <v>0</v>
      </c>
      <c r="F144" s="186">
        <v>1</v>
      </c>
      <c r="G144" s="41">
        <f t="shared" si="63"/>
        <v>0</v>
      </c>
      <c r="H144" s="42">
        <f t="shared" si="64"/>
        <v>0</v>
      </c>
      <c r="I144" s="42"/>
      <c r="J144" s="38">
        <f t="shared" si="69"/>
        <v>0</v>
      </c>
      <c r="K144" s="38">
        <f t="shared" si="70"/>
        <v>0</v>
      </c>
      <c r="L144" s="39">
        <f t="shared" si="65"/>
        <v>0</v>
      </c>
      <c r="M144" s="42"/>
      <c r="N144" s="47">
        <f t="shared" si="71"/>
        <v>0</v>
      </c>
      <c r="O144" s="47">
        <f t="shared" si="72"/>
        <v>0</v>
      </c>
      <c r="P144" s="24" t="str">
        <f t="shared" si="73"/>
        <v>.</v>
      </c>
      <c r="Q144" s="9"/>
      <c r="R144" s="9"/>
      <c r="S144" s="52"/>
      <c r="T144" s="90"/>
      <c r="U144" s="94">
        <f t="shared" si="81"/>
        <v>0</v>
      </c>
      <c r="V144" s="94">
        <f t="shared" si="82"/>
        <v>0</v>
      </c>
      <c r="W144" s="102">
        <f t="shared" si="83"/>
        <v>0</v>
      </c>
    </row>
    <row r="145" spans="1:23" ht="15">
      <c r="A145" s="52"/>
      <c r="B145" s="277"/>
      <c r="C145" s="27">
        <v>44</v>
      </c>
      <c r="D145" s="184">
        <v>0</v>
      </c>
      <c r="E145" s="185">
        <v>0</v>
      </c>
      <c r="F145" s="186">
        <v>1</v>
      </c>
      <c r="G145" s="41">
        <f t="shared" si="63"/>
        <v>0</v>
      </c>
      <c r="H145" s="42">
        <f t="shared" si="64"/>
        <v>0</v>
      </c>
      <c r="I145" s="42"/>
      <c r="J145" s="38">
        <f t="shared" si="69"/>
        <v>0</v>
      </c>
      <c r="K145" s="38">
        <f t="shared" si="70"/>
        <v>0</v>
      </c>
      <c r="L145" s="39">
        <f t="shared" si="65"/>
        <v>0</v>
      </c>
      <c r="M145" s="42"/>
      <c r="N145" s="47">
        <f t="shared" si="71"/>
        <v>0</v>
      </c>
      <c r="O145" s="47">
        <f t="shared" si="72"/>
        <v>0</v>
      </c>
      <c r="P145" s="24" t="str">
        <f t="shared" si="73"/>
        <v>.</v>
      </c>
      <c r="Q145" s="9"/>
      <c r="R145" s="9"/>
      <c r="S145" s="52"/>
      <c r="T145" s="90"/>
      <c r="U145" s="94">
        <f t="shared" si="66"/>
        <v>0</v>
      </c>
      <c r="V145" s="94">
        <f t="shared" si="67"/>
        <v>0</v>
      </c>
      <c r="W145" s="102">
        <f t="shared" si="68"/>
        <v>0</v>
      </c>
    </row>
    <row r="146" spans="1:23" ht="15">
      <c r="A146" s="52"/>
      <c r="B146" s="277"/>
      <c r="C146" s="27">
        <v>46</v>
      </c>
      <c r="D146" s="184">
        <v>0</v>
      </c>
      <c r="E146" s="185">
        <v>0</v>
      </c>
      <c r="F146" s="186">
        <v>1</v>
      </c>
      <c r="G146" s="41">
        <f t="shared" si="63"/>
        <v>0</v>
      </c>
      <c r="H146" s="42">
        <f t="shared" si="64"/>
        <v>0</v>
      </c>
      <c r="I146" s="42"/>
      <c r="J146" s="38">
        <f t="shared" si="69"/>
        <v>0</v>
      </c>
      <c r="K146" s="38">
        <f t="shared" si="70"/>
        <v>0</v>
      </c>
      <c r="L146" s="39">
        <f t="shared" si="65"/>
        <v>0</v>
      </c>
      <c r="M146" s="42"/>
      <c r="N146" s="47">
        <f t="shared" si="71"/>
        <v>0</v>
      </c>
      <c r="O146" s="47">
        <f t="shared" si="72"/>
        <v>0</v>
      </c>
      <c r="P146" s="24" t="str">
        <f t="shared" si="73"/>
        <v>.</v>
      </c>
      <c r="Q146" s="9"/>
      <c r="R146" s="9"/>
      <c r="S146" s="52"/>
      <c r="T146" s="90"/>
      <c r="U146" s="94">
        <f t="shared" si="66"/>
        <v>0</v>
      </c>
      <c r="V146" s="94">
        <f t="shared" si="67"/>
        <v>0</v>
      </c>
      <c r="W146" s="102">
        <f t="shared" si="68"/>
        <v>0</v>
      </c>
    </row>
    <row r="147" spans="3:23" ht="15">
      <c r="C147" s="27">
        <v>48</v>
      </c>
      <c r="D147" s="184">
        <v>0</v>
      </c>
      <c r="E147" s="185">
        <v>0</v>
      </c>
      <c r="F147" s="186">
        <v>1</v>
      </c>
      <c r="G147" s="41">
        <f t="shared" si="63"/>
        <v>0</v>
      </c>
      <c r="H147" s="42">
        <f t="shared" si="64"/>
        <v>0</v>
      </c>
      <c r="I147" s="42"/>
      <c r="J147" s="38">
        <f t="shared" si="69"/>
        <v>0</v>
      </c>
      <c r="K147" s="38">
        <f t="shared" si="70"/>
        <v>0</v>
      </c>
      <c r="L147" s="39">
        <f t="shared" si="65"/>
        <v>0</v>
      </c>
      <c r="M147" s="42"/>
      <c r="N147" s="47">
        <f t="shared" si="71"/>
        <v>0</v>
      </c>
      <c r="O147" s="47">
        <f t="shared" si="72"/>
        <v>0</v>
      </c>
      <c r="P147" s="24" t="str">
        <f t="shared" si="73"/>
        <v>.</v>
      </c>
      <c r="Q147" s="9"/>
      <c r="R147" s="9"/>
      <c r="S147" s="52"/>
      <c r="T147" s="90"/>
      <c r="U147" s="94">
        <f t="shared" si="66"/>
        <v>0</v>
      </c>
      <c r="V147" s="94">
        <f t="shared" si="67"/>
        <v>0</v>
      </c>
      <c r="W147" s="102">
        <f t="shared" si="68"/>
        <v>0</v>
      </c>
    </row>
    <row r="148" spans="3:23" ht="15">
      <c r="C148" s="27">
        <v>50</v>
      </c>
      <c r="D148" s="184">
        <v>0</v>
      </c>
      <c r="E148" s="185">
        <v>0</v>
      </c>
      <c r="F148" s="186">
        <v>1</v>
      </c>
      <c r="G148" s="41">
        <f t="shared" si="63"/>
        <v>0</v>
      </c>
      <c r="H148" s="42">
        <f t="shared" si="64"/>
        <v>0</v>
      </c>
      <c r="I148" s="42"/>
      <c r="J148" s="38">
        <f t="shared" si="69"/>
        <v>0</v>
      </c>
      <c r="K148" s="38">
        <f t="shared" si="70"/>
        <v>0</v>
      </c>
      <c r="L148" s="39">
        <f t="shared" si="65"/>
        <v>0</v>
      </c>
      <c r="M148" s="42"/>
      <c r="N148" s="47">
        <f t="shared" si="71"/>
        <v>0</v>
      </c>
      <c r="O148" s="47">
        <f t="shared" si="72"/>
        <v>0</v>
      </c>
      <c r="P148" s="24" t="str">
        <f t="shared" si="73"/>
        <v>.</v>
      </c>
      <c r="Q148" s="9"/>
      <c r="R148" s="9"/>
      <c r="S148" s="52"/>
      <c r="T148" s="90"/>
      <c r="U148" s="94">
        <f t="shared" si="66"/>
        <v>0</v>
      </c>
      <c r="V148" s="94">
        <f t="shared" si="67"/>
        <v>0</v>
      </c>
      <c r="W148" s="102">
        <f t="shared" si="68"/>
        <v>0</v>
      </c>
    </row>
    <row r="149" spans="3:23" ht="15">
      <c r="C149" s="27">
        <v>52</v>
      </c>
      <c r="D149" s="184">
        <v>0</v>
      </c>
      <c r="E149" s="185">
        <v>0</v>
      </c>
      <c r="F149" s="186">
        <v>1</v>
      </c>
      <c r="G149" s="41">
        <f t="shared" si="63"/>
        <v>0</v>
      </c>
      <c r="H149" s="42">
        <f t="shared" si="64"/>
        <v>0</v>
      </c>
      <c r="I149" s="42"/>
      <c r="J149" s="38">
        <f t="shared" si="69"/>
        <v>0</v>
      </c>
      <c r="K149" s="38">
        <f t="shared" si="70"/>
        <v>0</v>
      </c>
      <c r="L149" s="39">
        <f t="shared" si="65"/>
        <v>0</v>
      </c>
      <c r="M149" s="42"/>
      <c r="N149" s="47">
        <f t="shared" si="71"/>
        <v>0</v>
      </c>
      <c r="O149" s="47">
        <f t="shared" si="72"/>
        <v>0</v>
      </c>
      <c r="P149" s="24" t="str">
        <f t="shared" si="73"/>
        <v>.</v>
      </c>
      <c r="Q149" s="9"/>
      <c r="R149" s="9"/>
      <c r="S149" s="52"/>
      <c r="T149" s="90"/>
      <c r="U149" s="94">
        <f t="shared" si="66"/>
        <v>0</v>
      </c>
      <c r="V149" s="94">
        <f t="shared" si="67"/>
        <v>0</v>
      </c>
      <c r="W149" s="102">
        <f t="shared" si="68"/>
        <v>0</v>
      </c>
    </row>
    <row r="150" spans="3:23" ht="15">
      <c r="C150" s="78"/>
      <c r="D150" s="43"/>
      <c r="E150" s="43"/>
      <c r="F150" s="203" t="s">
        <v>54</v>
      </c>
      <c r="G150" s="42">
        <f>SUM(G124:G149)</f>
        <v>0</v>
      </c>
      <c r="H150" s="42">
        <f>SUM(H124:H149)</f>
        <v>0</v>
      </c>
      <c r="I150" s="42"/>
      <c r="J150" s="38">
        <f>SUM(J124:J149)</f>
        <v>0</v>
      </c>
      <c r="K150" s="38">
        <f>SUM(K124:K149)</f>
        <v>0</v>
      </c>
      <c r="L150" s="39">
        <f>SUM(L124:L149)</f>
        <v>0</v>
      </c>
      <c r="M150" s="42"/>
      <c r="N150" s="40">
        <f>SUM(N124:N149)</f>
        <v>0</v>
      </c>
      <c r="O150" s="40">
        <f>SUM(O124:O149)</f>
        <v>0</v>
      </c>
      <c r="P150" s="24"/>
      <c r="Q150" s="9"/>
      <c r="R150" s="9"/>
      <c r="S150" s="52"/>
      <c r="T150" s="90"/>
      <c r="U150" s="96">
        <f>SUM(U124:U149)</f>
        <v>0</v>
      </c>
      <c r="V150" s="96">
        <f>SUM(V124:V149)</f>
        <v>0</v>
      </c>
      <c r="W150" s="97">
        <f>SUM(W124:W149)</f>
        <v>0</v>
      </c>
    </row>
    <row r="151" spans="3:23" ht="13.5" thickBot="1">
      <c r="C151" s="73"/>
      <c r="D151" s="44"/>
      <c r="E151" s="44"/>
      <c r="F151" s="44"/>
      <c r="G151" s="44"/>
      <c r="H151" s="44"/>
      <c r="I151" s="44"/>
      <c r="J151" s="46"/>
      <c r="K151" s="46"/>
      <c r="L151" s="69"/>
      <c r="M151" s="46"/>
      <c r="N151" s="69"/>
      <c r="O151" s="69"/>
      <c r="P151" s="24"/>
      <c r="Q151" s="9"/>
      <c r="R151" s="9"/>
      <c r="S151" s="52"/>
      <c r="T151" s="90"/>
      <c r="U151" s="94"/>
      <c r="V151" s="94"/>
      <c r="W151" s="102"/>
    </row>
    <row r="152" spans="3:23" ht="54" customHeight="1">
      <c r="C152" s="73"/>
      <c r="D152" s="44"/>
      <c r="E152" s="44"/>
      <c r="F152" s="44"/>
      <c r="G152" s="44"/>
      <c r="H152" s="44"/>
      <c r="I152" s="44"/>
      <c r="J152" s="9"/>
      <c r="K152" s="270" t="s">
        <v>115</v>
      </c>
      <c r="L152" s="271"/>
      <c r="M152" s="11" t="s">
        <v>18</v>
      </c>
      <c r="N152" s="12" t="s">
        <v>8</v>
      </c>
      <c r="O152" s="13" t="s">
        <v>9</v>
      </c>
      <c r="P152" s="24"/>
      <c r="Q152" s="9"/>
      <c r="R152" s="9"/>
      <c r="S152" s="52"/>
      <c r="T152" s="90"/>
      <c r="U152" s="94"/>
      <c r="V152" s="94"/>
      <c r="W152" s="102"/>
    </row>
    <row r="153" spans="3:23" ht="13.5" thickBot="1">
      <c r="C153" s="73"/>
      <c r="D153" s="44"/>
      <c r="E153" s="44"/>
      <c r="F153" s="44"/>
      <c r="G153" s="44"/>
      <c r="H153" s="44"/>
      <c r="I153" s="44"/>
      <c r="J153" s="9"/>
      <c r="K153" s="168" t="s">
        <v>17</v>
      </c>
      <c r="L153" s="169"/>
      <c r="M153" s="63">
        <v>0.004</v>
      </c>
      <c r="N153" s="64">
        <f>ROUND(N150*(1+M153),2)</f>
        <v>0</v>
      </c>
      <c r="O153" s="65">
        <f>ROUND(O150*(1+M153),2)</f>
        <v>0</v>
      </c>
      <c r="P153" s="24"/>
      <c r="Q153" s="9"/>
      <c r="R153" s="9"/>
      <c r="S153" s="52"/>
      <c r="T153" s="90"/>
      <c r="U153" s="94"/>
      <c r="V153" s="94"/>
      <c r="W153" s="102"/>
    </row>
    <row r="154" spans="3:23" ht="15">
      <c r="C154" s="73"/>
      <c r="D154" s="44"/>
      <c r="E154" s="44"/>
      <c r="F154" s="44"/>
      <c r="G154" s="44"/>
      <c r="H154" s="44"/>
      <c r="I154" s="44"/>
      <c r="J154" s="9"/>
      <c r="K154" s="177"/>
      <c r="L154" s="177"/>
      <c r="M154" s="178"/>
      <c r="N154" s="179"/>
      <c r="O154" s="179"/>
      <c r="P154" s="24"/>
      <c r="Q154" s="9"/>
      <c r="R154" s="9"/>
      <c r="S154" s="52"/>
      <c r="T154" s="90"/>
      <c r="U154" s="94"/>
      <c r="V154" s="94"/>
      <c r="W154" s="102"/>
    </row>
    <row r="155" spans="3:23" ht="13.5" thickBot="1">
      <c r="C155" s="73"/>
      <c r="D155" s="44"/>
      <c r="E155" s="44"/>
      <c r="F155" s="44"/>
      <c r="G155" s="44"/>
      <c r="H155" s="44"/>
      <c r="I155" s="44"/>
      <c r="J155" s="9"/>
      <c r="K155" s="177"/>
      <c r="L155" s="177"/>
      <c r="M155" s="178"/>
      <c r="N155" s="179"/>
      <c r="O155" s="179"/>
      <c r="P155" s="24"/>
      <c r="Q155" s="9"/>
      <c r="R155" s="9"/>
      <c r="S155" s="52"/>
      <c r="T155" s="90"/>
      <c r="U155" s="94"/>
      <c r="V155" s="94"/>
      <c r="W155" s="102"/>
    </row>
    <row r="156" spans="3:23" ht="14.25">
      <c r="C156" s="218">
        <v>2017</v>
      </c>
      <c r="D156" s="71"/>
      <c r="E156" s="71"/>
      <c r="F156" s="71"/>
      <c r="G156" s="71"/>
      <c r="H156" s="71"/>
      <c r="I156" s="71"/>
      <c r="J156" s="71"/>
      <c r="K156" s="71"/>
      <c r="L156" s="71"/>
      <c r="M156" s="71"/>
      <c r="N156" s="71"/>
      <c r="O156" s="71"/>
      <c r="P156" s="72"/>
      <c r="Q156" s="71"/>
      <c r="R156" s="71"/>
      <c r="S156" s="115"/>
      <c r="T156" s="98"/>
      <c r="U156" s="98"/>
      <c r="V156" s="98"/>
      <c r="W156" s="99"/>
    </row>
    <row r="157" spans="3:23" ht="13.5" thickBot="1">
      <c r="C157" s="73"/>
      <c r="D157" s="9"/>
      <c r="E157" s="9"/>
      <c r="F157" s="9"/>
      <c r="G157" s="9"/>
      <c r="H157" s="9"/>
      <c r="I157" s="9"/>
      <c r="J157" s="9"/>
      <c r="K157" s="9"/>
      <c r="L157" s="9"/>
      <c r="M157" s="9"/>
      <c r="N157" s="9"/>
      <c r="O157" s="9"/>
      <c r="P157" s="24"/>
      <c r="Q157" s="9"/>
      <c r="R157" s="9"/>
      <c r="S157" s="52"/>
      <c r="T157" s="90"/>
      <c r="U157" s="90"/>
      <c r="V157" s="90"/>
      <c r="W157" s="100"/>
    </row>
    <row r="158" spans="3:23" ht="13.5" thickBot="1">
      <c r="C158" s="74"/>
      <c r="D158" s="260" t="s">
        <v>1</v>
      </c>
      <c r="E158" s="261"/>
      <c r="F158" s="262"/>
      <c r="G158" s="5"/>
      <c r="H158" s="6"/>
      <c r="I158" s="6"/>
      <c r="J158" s="265" t="s">
        <v>2</v>
      </c>
      <c r="K158" s="266"/>
      <c r="L158" s="266"/>
      <c r="M158" s="7"/>
      <c r="N158" s="278" t="s">
        <v>3</v>
      </c>
      <c r="O158" s="279"/>
      <c r="P158" s="24"/>
      <c r="Q158" s="9"/>
      <c r="R158" s="9"/>
      <c r="S158" s="52"/>
      <c r="T158" s="90"/>
      <c r="U158" s="90"/>
      <c r="V158" s="90"/>
      <c r="W158" s="100"/>
    </row>
    <row r="159" spans="3:23" ht="63.75">
      <c r="C159" s="75" t="s">
        <v>4</v>
      </c>
      <c r="D159" s="187" t="s">
        <v>69</v>
      </c>
      <c r="E159" s="188" t="s">
        <v>70</v>
      </c>
      <c r="F159" s="180" t="s">
        <v>31</v>
      </c>
      <c r="G159" s="14" t="s">
        <v>71</v>
      </c>
      <c r="H159" s="15" t="s">
        <v>72</v>
      </c>
      <c r="I159" s="15"/>
      <c r="J159" s="16" t="s">
        <v>46</v>
      </c>
      <c r="K159" s="16" t="s">
        <v>47</v>
      </c>
      <c r="L159" s="17" t="s">
        <v>7</v>
      </c>
      <c r="M159" s="15"/>
      <c r="N159" s="18" t="s">
        <v>8</v>
      </c>
      <c r="O159" s="18" t="s">
        <v>9</v>
      </c>
      <c r="P159" s="24"/>
      <c r="Q159" s="280" t="s">
        <v>50</v>
      </c>
      <c r="R159" s="281"/>
      <c r="S159" s="153"/>
      <c r="T159" s="90"/>
      <c r="U159" s="101" t="s">
        <v>10</v>
      </c>
      <c r="V159" s="101" t="s">
        <v>11</v>
      </c>
      <c r="W159" s="100"/>
    </row>
    <row r="160" spans="3:23" ht="15">
      <c r="C160" s="27">
        <v>2</v>
      </c>
      <c r="D160" s="184">
        <v>0</v>
      </c>
      <c r="E160" s="185">
        <v>0</v>
      </c>
      <c r="F160" s="186">
        <v>1</v>
      </c>
      <c r="G160" s="41">
        <f aca="true" t="shared" si="84" ref="G160:G185">D160+E160</f>
        <v>0</v>
      </c>
      <c r="H160" s="42">
        <f aca="true" t="shared" si="85" ref="H160:H164">ROUND((G160/F160),2)</f>
        <v>0</v>
      </c>
      <c r="I160" s="42"/>
      <c r="J160" s="38">
        <f aca="true" t="shared" si="86" ref="J160:J165">ROUND((H160*3%)*F160,2)</f>
        <v>0</v>
      </c>
      <c r="K160" s="38">
        <f>ROUND((IF(H160-$R$162&lt;0,0,(H160-$R$162))*3.5%)*F160,2)</f>
        <v>0</v>
      </c>
      <c r="L160" s="39">
        <f aca="true" t="shared" si="87" ref="L160:L185">J160+K160</f>
        <v>0</v>
      </c>
      <c r="M160" s="42"/>
      <c r="N160" s="47">
        <f>((MIN(H160,$R$163)*0.58%)+IF(H160&gt;$R$163,(H160-$R$163)*1.25%,0))*F160</f>
        <v>0</v>
      </c>
      <c r="O160" s="47">
        <f aca="true" t="shared" si="88" ref="O160:O185">(H160*3.75%)*F160</f>
        <v>0</v>
      </c>
      <c r="P160" s="24" t="str">
        <f>IF(W160&lt;&gt;0,"Error - review!",".")</f>
        <v>.</v>
      </c>
      <c r="Q160" s="119" t="s">
        <v>87</v>
      </c>
      <c r="R160" s="120"/>
      <c r="S160" s="52"/>
      <c r="T160" s="90"/>
      <c r="U160" s="94">
        <f>((MIN(H160,$R$163)*0.58%))*F160</f>
        <v>0</v>
      </c>
      <c r="V160" s="94">
        <f>(IF(H160&gt;$R$163,(H160-$R$163)*1.25%,0))*F160</f>
        <v>0</v>
      </c>
      <c r="W160" s="102">
        <f aca="true" t="shared" si="89" ref="W160:W185">(U160+V160)-N160</f>
        <v>0</v>
      </c>
    </row>
    <row r="161" spans="3:23" ht="15">
      <c r="C161" s="27">
        <v>4</v>
      </c>
      <c r="D161" s="184">
        <v>0</v>
      </c>
      <c r="E161" s="185">
        <v>0</v>
      </c>
      <c r="F161" s="186">
        <v>1</v>
      </c>
      <c r="G161" s="41">
        <f t="shared" si="84"/>
        <v>0</v>
      </c>
      <c r="H161" s="42">
        <f t="shared" si="85"/>
        <v>0</v>
      </c>
      <c r="I161" s="42"/>
      <c r="J161" s="38">
        <f t="shared" si="86"/>
        <v>0</v>
      </c>
      <c r="K161" s="38">
        <f aca="true" t="shared" si="90" ref="K161:K164">ROUND((IF(H161-$R$162&lt;0,0,(H161-$R$162))*3.5%)*F161,2)</f>
        <v>0</v>
      </c>
      <c r="L161" s="39">
        <f t="shared" si="87"/>
        <v>0</v>
      </c>
      <c r="M161" s="42"/>
      <c r="N161" s="47">
        <f aca="true" t="shared" si="91" ref="N161:N164">((MIN(H161,$R$163)*0.58%)+IF(H161&gt;$R$163,(H161-$R$163)*1.25%,0))*F161</f>
        <v>0</v>
      </c>
      <c r="O161" s="47">
        <f t="shared" si="88"/>
        <v>0</v>
      </c>
      <c r="P161" s="24" t="str">
        <f aca="true" t="shared" si="92" ref="P161:P185">IF(W161&lt;&gt;0,"Error - review!",".")</f>
        <v>.</v>
      </c>
      <c r="Q161" s="121" t="s">
        <v>13</v>
      </c>
      <c r="R161" s="164">
        <v>233.3</v>
      </c>
      <c r="S161" s="52"/>
      <c r="T161" s="90"/>
      <c r="U161" s="94">
        <f aca="true" t="shared" si="93" ref="U161:U164">((MIN(H161,$R$163)*0.58%))*F161</f>
        <v>0</v>
      </c>
      <c r="V161" s="94">
        <f aca="true" t="shared" si="94" ref="V161:V164">(IF(H161&gt;$R$163,(H161-$R$163)*1.25%,0))*F161</f>
        <v>0</v>
      </c>
      <c r="W161" s="102">
        <f t="shared" si="89"/>
        <v>0</v>
      </c>
    </row>
    <row r="162" spans="3:23" ht="15">
      <c r="C162" s="27">
        <v>6</v>
      </c>
      <c r="D162" s="184">
        <v>0</v>
      </c>
      <c r="E162" s="185">
        <v>0</v>
      </c>
      <c r="F162" s="186">
        <v>1</v>
      </c>
      <c r="G162" s="41">
        <f t="shared" si="84"/>
        <v>0</v>
      </c>
      <c r="H162" s="42">
        <f t="shared" si="85"/>
        <v>0</v>
      </c>
      <c r="I162" s="42"/>
      <c r="J162" s="38">
        <f t="shared" si="86"/>
        <v>0</v>
      </c>
      <c r="K162" s="38">
        <f t="shared" si="90"/>
        <v>0</v>
      </c>
      <c r="L162" s="39">
        <f t="shared" si="87"/>
        <v>0</v>
      </c>
      <c r="M162" s="42"/>
      <c r="N162" s="47">
        <f t="shared" si="91"/>
        <v>0</v>
      </c>
      <c r="O162" s="47">
        <f t="shared" si="88"/>
        <v>0</v>
      </c>
      <c r="P162" s="24" t="str">
        <f t="shared" si="92"/>
        <v>.</v>
      </c>
      <c r="Q162" s="121" t="s">
        <v>40</v>
      </c>
      <c r="R162" s="164">
        <f>ROUND(($R$161*52.18*2)/26.09,2)</f>
        <v>933.2</v>
      </c>
      <c r="S162" s="52"/>
      <c r="T162" s="90"/>
      <c r="U162" s="94">
        <f t="shared" si="93"/>
        <v>0</v>
      </c>
      <c r="V162" s="94">
        <f t="shared" si="94"/>
        <v>0</v>
      </c>
      <c r="W162" s="102">
        <f t="shared" si="89"/>
        <v>0</v>
      </c>
    </row>
    <row r="163" spans="3:23" ht="15">
      <c r="C163" s="27">
        <v>8</v>
      </c>
      <c r="D163" s="184">
        <v>0</v>
      </c>
      <c r="E163" s="185">
        <v>0</v>
      </c>
      <c r="F163" s="186">
        <v>1</v>
      </c>
      <c r="G163" s="41">
        <f t="shared" si="84"/>
        <v>0</v>
      </c>
      <c r="H163" s="42">
        <f t="shared" si="85"/>
        <v>0</v>
      </c>
      <c r="I163" s="42"/>
      <c r="J163" s="38">
        <f t="shared" si="86"/>
        <v>0</v>
      </c>
      <c r="K163" s="38">
        <f t="shared" si="90"/>
        <v>0</v>
      </c>
      <c r="L163" s="39">
        <f t="shared" si="87"/>
        <v>0</v>
      </c>
      <c r="M163" s="42"/>
      <c r="N163" s="47">
        <f t="shared" si="91"/>
        <v>0</v>
      </c>
      <c r="O163" s="47">
        <f t="shared" si="88"/>
        <v>0</v>
      </c>
      <c r="P163" s="24" t="str">
        <f t="shared" si="92"/>
        <v>.</v>
      </c>
      <c r="Q163" s="121" t="s">
        <v>33</v>
      </c>
      <c r="R163" s="164">
        <f>ROUND(($R$161*52.18*3.74)/26.09,2)</f>
        <v>1745.08</v>
      </c>
      <c r="S163" s="52"/>
      <c r="T163" s="90"/>
      <c r="U163" s="94">
        <f t="shared" si="93"/>
        <v>0</v>
      </c>
      <c r="V163" s="94">
        <f t="shared" si="94"/>
        <v>0</v>
      </c>
      <c r="W163" s="102">
        <f t="shared" si="89"/>
        <v>0</v>
      </c>
    </row>
    <row r="164" spans="3:23" ht="15">
      <c r="C164" s="27">
        <v>10</v>
      </c>
      <c r="D164" s="184">
        <v>0</v>
      </c>
      <c r="E164" s="185">
        <v>0</v>
      </c>
      <c r="F164" s="186">
        <v>1</v>
      </c>
      <c r="G164" s="41">
        <f t="shared" si="84"/>
        <v>0</v>
      </c>
      <c r="H164" s="42">
        <f t="shared" si="85"/>
        <v>0</v>
      </c>
      <c r="I164" s="42"/>
      <c r="J164" s="38">
        <f t="shared" si="86"/>
        <v>0</v>
      </c>
      <c r="K164" s="38">
        <f t="shared" si="90"/>
        <v>0</v>
      </c>
      <c r="L164" s="39">
        <f t="shared" si="87"/>
        <v>0</v>
      </c>
      <c r="M164" s="42"/>
      <c r="N164" s="47">
        <f t="shared" si="91"/>
        <v>0</v>
      </c>
      <c r="O164" s="47">
        <f t="shared" si="88"/>
        <v>0</v>
      </c>
      <c r="P164" s="24" t="str">
        <f t="shared" si="92"/>
        <v>.</v>
      </c>
      <c r="Q164" s="119" t="s">
        <v>52</v>
      </c>
      <c r="R164" s="164"/>
      <c r="S164" s="52"/>
      <c r="T164" s="90"/>
      <c r="U164" s="94">
        <f t="shared" si="93"/>
        <v>0</v>
      </c>
      <c r="V164" s="94">
        <f t="shared" si="94"/>
        <v>0</v>
      </c>
      <c r="W164" s="102">
        <f t="shared" si="89"/>
        <v>0</v>
      </c>
    </row>
    <row r="165" spans="3:23" ht="15">
      <c r="C165" s="27">
        <v>12</v>
      </c>
      <c r="D165" s="184">
        <v>0</v>
      </c>
      <c r="E165" s="185">
        <v>0</v>
      </c>
      <c r="F165" s="186">
        <v>1</v>
      </c>
      <c r="G165" s="41">
        <f t="shared" si="84"/>
        <v>0</v>
      </c>
      <c r="H165" s="42">
        <f>ROUND((G165/F165),2)</f>
        <v>0</v>
      </c>
      <c r="I165" s="42"/>
      <c r="J165" s="38">
        <f t="shared" si="86"/>
        <v>0</v>
      </c>
      <c r="K165" s="38">
        <f>ROUND((IF(H165-$R$166&lt;0,0,(H165-$R$166))*3.5%)*F165,2)</f>
        <v>0</v>
      </c>
      <c r="L165" s="39">
        <f t="shared" si="87"/>
        <v>0</v>
      </c>
      <c r="M165" s="42"/>
      <c r="N165" s="47">
        <f>((MIN(H165,$R$167)*0.58%)+IF(H165&gt;$R$167,(H165-$R$167)*1.25%,0))*F165</f>
        <v>0</v>
      </c>
      <c r="O165" s="47">
        <f t="shared" si="88"/>
        <v>0</v>
      </c>
      <c r="P165" s="24" t="str">
        <f t="shared" si="92"/>
        <v>.</v>
      </c>
      <c r="Q165" s="121" t="s">
        <v>37</v>
      </c>
      <c r="R165" s="164">
        <v>238.3</v>
      </c>
      <c r="S165" s="52"/>
      <c r="T165" s="90"/>
      <c r="U165" s="94">
        <f>((MIN(H165,$R$167)*0.58%))*F165</f>
        <v>0</v>
      </c>
      <c r="V165" s="94">
        <f>(IF(H165&gt;$R$167,(H165-$R$167)*1.25%,0))*F165</f>
        <v>0</v>
      </c>
      <c r="W165" s="102">
        <f t="shared" si="89"/>
        <v>0</v>
      </c>
    </row>
    <row r="166" spans="3:23" ht="15">
      <c r="C166" s="27">
        <v>14</v>
      </c>
      <c r="D166" s="184">
        <v>0</v>
      </c>
      <c r="E166" s="185">
        <v>0</v>
      </c>
      <c r="F166" s="186">
        <v>1</v>
      </c>
      <c r="G166" s="41">
        <f t="shared" si="84"/>
        <v>0</v>
      </c>
      <c r="H166" s="42">
        <f aca="true" t="shared" si="95" ref="H166:H185">ROUND((G166/F166),2)</f>
        <v>0</v>
      </c>
      <c r="I166" s="42"/>
      <c r="J166" s="38">
        <f>ROUND((H166*3%)*F166,2)</f>
        <v>0</v>
      </c>
      <c r="K166" s="38">
        <f aca="true" t="shared" si="96" ref="K166:K185">ROUND((IF(H166-$R$166&lt;0,0,(H166-$R$166))*3.5%)*F166,2)</f>
        <v>0</v>
      </c>
      <c r="L166" s="39">
        <f t="shared" si="87"/>
        <v>0</v>
      </c>
      <c r="M166" s="42"/>
      <c r="N166" s="47">
        <f aca="true" t="shared" si="97" ref="N166:N185">((MIN(H166,$R$167)*0.58%)+IF(H166&gt;$R$167,(H166-$R$167)*1.25%,0))*F166</f>
        <v>0</v>
      </c>
      <c r="O166" s="47">
        <f t="shared" si="88"/>
        <v>0</v>
      </c>
      <c r="P166" s="24" t="str">
        <f t="shared" si="92"/>
        <v>.</v>
      </c>
      <c r="Q166" s="121" t="s">
        <v>66</v>
      </c>
      <c r="R166" s="164">
        <f>ROUND(($R$217*52.18*2)/26.09,2)</f>
        <v>953.2</v>
      </c>
      <c r="S166" s="52"/>
      <c r="T166" s="90"/>
      <c r="U166" s="94">
        <f aca="true" t="shared" si="98" ref="U166:U185">((MIN(H166,$R$167)*0.58%))*F166</f>
        <v>0</v>
      </c>
      <c r="V166" s="94">
        <f aca="true" t="shared" si="99" ref="V166:V185">(IF(H166&gt;$R$167,(H166-$R$167)*1.25%,0))*F166</f>
        <v>0</v>
      </c>
      <c r="W166" s="102">
        <f t="shared" si="89"/>
        <v>0</v>
      </c>
    </row>
    <row r="167" spans="3:23" ht="13.5" thickBot="1">
      <c r="C167" s="27">
        <v>16</v>
      </c>
      <c r="D167" s="184">
        <v>0</v>
      </c>
      <c r="E167" s="185">
        <v>0</v>
      </c>
      <c r="F167" s="186">
        <v>1</v>
      </c>
      <c r="G167" s="41">
        <f t="shared" si="84"/>
        <v>0</v>
      </c>
      <c r="H167" s="42">
        <f t="shared" si="95"/>
        <v>0</v>
      </c>
      <c r="I167" s="42"/>
      <c r="J167" s="38">
        <f aca="true" t="shared" si="100" ref="J167:J185">ROUND((H167*3%)*F167,2)</f>
        <v>0</v>
      </c>
      <c r="K167" s="38">
        <f t="shared" si="96"/>
        <v>0</v>
      </c>
      <c r="L167" s="39">
        <f t="shared" si="87"/>
        <v>0</v>
      </c>
      <c r="M167" s="42"/>
      <c r="N167" s="47">
        <f t="shared" si="97"/>
        <v>0</v>
      </c>
      <c r="O167" s="47">
        <f t="shared" si="88"/>
        <v>0</v>
      </c>
      <c r="P167" s="24" t="str">
        <f t="shared" si="92"/>
        <v>.</v>
      </c>
      <c r="Q167" s="122" t="s">
        <v>28</v>
      </c>
      <c r="R167" s="165">
        <f>ROUND(($R$217*52.18*3.74)/26.09,2)</f>
        <v>1782.48</v>
      </c>
      <c r="S167" s="52"/>
      <c r="T167" s="90"/>
      <c r="U167" s="94">
        <f t="shared" si="98"/>
        <v>0</v>
      </c>
      <c r="V167" s="94">
        <f t="shared" si="99"/>
        <v>0</v>
      </c>
      <c r="W167" s="102">
        <f t="shared" si="89"/>
        <v>0</v>
      </c>
    </row>
    <row r="168" spans="3:23" ht="15">
      <c r="C168" s="27">
        <v>18</v>
      </c>
      <c r="D168" s="184">
        <v>0</v>
      </c>
      <c r="E168" s="185">
        <v>0</v>
      </c>
      <c r="F168" s="186">
        <v>1</v>
      </c>
      <c r="G168" s="41">
        <f t="shared" si="84"/>
        <v>0</v>
      </c>
      <c r="H168" s="42">
        <f t="shared" si="95"/>
        <v>0</v>
      </c>
      <c r="I168" s="42"/>
      <c r="J168" s="38">
        <f t="shared" si="100"/>
        <v>0</v>
      </c>
      <c r="K168" s="38">
        <f t="shared" si="96"/>
        <v>0</v>
      </c>
      <c r="L168" s="39">
        <f t="shared" si="87"/>
        <v>0</v>
      </c>
      <c r="M168" s="42"/>
      <c r="N168" s="47">
        <f t="shared" si="97"/>
        <v>0</v>
      </c>
      <c r="O168" s="47">
        <f t="shared" si="88"/>
        <v>0</v>
      </c>
      <c r="P168" s="24" t="str">
        <f t="shared" si="92"/>
        <v>.</v>
      </c>
      <c r="S168" s="52"/>
      <c r="T168" s="90"/>
      <c r="U168" s="94">
        <f t="shared" si="98"/>
        <v>0</v>
      </c>
      <c r="V168" s="94">
        <f t="shared" si="99"/>
        <v>0</v>
      </c>
      <c r="W168" s="102">
        <f t="shared" si="89"/>
        <v>0</v>
      </c>
    </row>
    <row r="169" spans="3:23" ht="15">
      <c r="C169" s="27">
        <v>20</v>
      </c>
      <c r="D169" s="184">
        <v>0</v>
      </c>
      <c r="E169" s="185">
        <v>0</v>
      </c>
      <c r="F169" s="186">
        <v>1</v>
      </c>
      <c r="G169" s="41">
        <f t="shared" si="84"/>
        <v>0</v>
      </c>
      <c r="H169" s="42">
        <f t="shared" si="95"/>
        <v>0</v>
      </c>
      <c r="I169" s="42"/>
      <c r="J169" s="38">
        <f t="shared" si="100"/>
        <v>0</v>
      </c>
      <c r="K169" s="38">
        <f t="shared" si="96"/>
        <v>0</v>
      </c>
      <c r="L169" s="39">
        <f t="shared" si="87"/>
        <v>0</v>
      </c>
      <c r="M169" s="42"/>
      <c r="N169" s="47">
        <f t="shared" si="97"/>
        <v>0</v>
      </c>
      <c r="O169" s="47">
        <f t="shared" si="88"/>
        <v>0</v>
      </c>
      <c r="P169" s="24" t="str">
        <f t="shared" si="92"/>
        <v>.</v>
      </c>
      <c r="S169" s="52"/>
      <c r="T169" s="90"/>
      <c r="U169" s="94">
        <f t="shared" si="98"/>
        <v>0</v>
      </c>
      <c r="V169" s="94">
        <f t="shared" si="99"/>
        <v>0</v>
      </c>
      <c r="W169" s="102">
        <f t="shared" si="89"/>
        <v>0</v>
      </c>
    </row>
    <row r="170" spans="3:23" ht="15">
      <c r="C170" s="27">
        <v>22</v>
      </c>
      <c r="D170" s="184">
        <v>0</v>
      </c>
      <c r="E170" s="185">
        <v>0</v>
      </c>
      <c r="F170" s="186">
        <v>1</v>
      </c>
      <c r="G170" s="41">
        <f t="shared" si="84"/>
        <v>0</v>
      </c>
      <c r="H170" s="42">
        <f t="shared" si="95"/>
        <v>0</v>
      </c>
      <c r="I170" s="42"/>
      <c r="J170" s="38">
        <f t="shared" si="100"/>
        <v>0</v>
      </c>
      <c r="K170" s="38">
        <f t="shared" si="96"/>
        <v>0</v>
      </c>
      <c r="L170" s="39">
        <f t="shared" si="87"/>
        <v>0</v>
      </c>
      <c r="M170" s="42"/>
      <c r="N170" s="47">
        <f t="shared" si="97"/>
        <v>0</v>
      </c>
      <c r="O170" s="47">
        <f t="shared" si="88"/>
        <v>0</v>
      </c>
      <c r="P170" s="24" t="str">
        <f t="shared" si="92"/>
        <v>.</v>
      </c>
      <c r="S170" s="52"/>
      <c r="T170" s="90"/>
      <c r="U170" s="94">
        <f t="shared" si="98"/>
        <v>0</v>
      </c>
      <c r="V170" s="94">
        <f t="shared" si="99"/>
        <v>0</v>
      </c>
      <c r="W170" s="102">
        <f t="shared" si="89"/>
        <v>0</v>
      </c>
    </row>
    <row r="171" spans="3:23" ht="15">
      <c r="C171" s="27">
        <v>24</v>
      </c>
      <c r="D171" s="184">
        <v>0</v>
      </c>
      <c r="E171" s="185">
        <v>0</v>
      </c>
      <c r="F171" s="186">
        <v>1</v>
      </c>
      <c r="G171" s="41">
        <f t="shared" si="84"/>
        <v>0</v>
      </c>
      <c r="H171" s="42">
        <f t="shared" si="95"/>
        <v>0</v>
      </c>
      <c r="I171" s="42"/>
      <c r="J171" s="38">
        <f t="shared" si="100"/>
        <v>0</v>
      </c>
      <c r="K171" s="38">
        <f t="shared" si="96"/>
        <v>0</v>
      </c>
      <c r="L171" s="39">
        <f t="shared" si="87"/>
        <v>0</v>
      </c>
      <c r="M171" s="42"/>
      <c r="N171" s="47">
        <f t="shared" si="97"/>
        <v>0</v>
      </c>
      <c r="O171" s="47">
        <f t="shared" si="88"/>
        <v>0</v>
      </c>
      <c r="P171" s="24" t="str">
        <f t="shared" si="92"/>
        <v>.</v>
      </c>
      <c r="S171" s="52"/>
      <c r="T171" s="90"/>
      <c r="U171" s="94">
        <f t="shared" si="98"/>
        <v>0</v>
      </c>
      <c r="V171" s="94">
        <f t="shared" si="99"/>
        <v>0</v>
      </c>
      <c r="W171" s="102">
        <f t="shared" si="89"/>
        <v>0</v>
      </c>
    </row>
    <row r="172" spans="3:23" ht="15">
      <c r="C172" s="27">
        <v>26</v>
      </c>
      <c r="D172" s="184">
        <v>0</v>
      </c>
      <c r="E172" s="185">
        <v>0</v>
      </c>
      <c r="F172" s="186">
        <v>1</v>
      </c>
      <c r="G172" s="41">
        <f t="shared" si="84"/>
        <v>0</v>
      </c>
      <c r="H172" s="42">
        <f t="shared" si="95"/>
        <v>0</v>
      </c>
      <c r="I172" s="42"/>
      <c r="J172" s="38">
        <f t="shared" si="100"/>
        <v>0</v>
      </c>
      <c r="K172" s="38">
        <f t="shared" si="96"/>
        <v>0</v>
      </c>
      <c r="L172" s="39">
        <f t="shared" si="87"/>
        <v>0</v>
      </c>
      <c r="M172" s="42"/>
      <c r="N172" s="47">
        <f t="shared" si="97"/>
        <v>0</v>
      </c>
      <c r="O172" s="47">
        <f t="shared" si="88"/>
        <v>0</v>
      </c>
      <c r="P172" s="24" t="str">
        <f t="shared" si="92"/>
        <v>.</v>
      </c>
      <c r="S172" s="52"/>
      <c r="T172" s="90"/>
      <c r="U172" s="94">
        <f t="shared" si="98"/>
        <v>0</v>
      </c>
      <c r="V172" s="94">
        <f t="shared" si="99"/>
        <v>0</v>
      </c>
      <c r="W172" s="102">
        <f t="shared" si="89"/>
        <v>0</v>
      </c>
    </row>
    <row r="173" spans="3:23" ht="15">
      <c r="C173" s="27">
        <v>28</v>
      </c>
      <c r="D173" s="184">
        <v>0</v>
      </c>
      <c r="E173" s="185">
        <v>0</v>
      </c>
      <c r="F173" s="186">
        <v>1</v>
      </c>
      <c r="G173" s="41">
        <f t="shared" si="84"/>
        <v>0</v>
      </c>
      <c r="H173" s="42">
        <f t="shared" si="95"/>
        <v>0</v>
      </c>
      <c r="I173" s="42"/>
      <c r="J173" s="38">
        <f t="shared" si="100"/>
        <v>0</v>
      </c>
      <c r="K173" s="38">
        <f t="shared" si="96"/>
        <v>0</v>
      </c>
      <c r="L173" s="39">
        <f t="shared" si="87"/>
        <v>0</v>
      </c>
      <c r="M173" s="42"/>
      <c r="N173" s="47">
        <f t="shared" si="97"/>
        <v>0</v>
      </c>
      <c r="O173" s="47">
        <f t="shared" si="88"/>
        <v>0</v>
      </c>
      <c r="P173" s="24" t="str">
        <f t="shared" si="92"/>
        <v>.</v>
      </c>
      <c r="S173" s="52"/>
      <c r="T173" s="90"/>
      <c r="U173" s="94">
        <f t="shared" si="98"/>
        <v>0</v>
      </c>
      <c r="V173" s="94">
        <f t="shared" si="99"/>
        <v>0</v>
      </c>
      <c r="W173" s="102">
        <f t="shared" si="89"/>
        <v>0</v>
      </c>
    </row>
    <row r="174" spans="3:23" ht="15">
      <c r="C174" s="27">
        <v>30</v>
      </c>
      <c r="D174" s="184">
        <v>0</v>
      </c>
      <c r="E174" s="185">
        <v>0</v>
      </c>
      <c r="F174" s="186">
        <v>1</v>
      </c>
      <c r="G174" s="41">
        <f t="shared" si="84"/>
        <v>0</v>
      </c>
      <c r="H174" s="42">
        <f t="shared" si="95"/>
        <v>0</v>
      </c>
      <c r="I174" s="42"/>
      <c r="J174" s="38">
        <f t="shared" si="100"/>
        <v>0</v>
      </c>
      <c r="K174" s="38">
        <f t="shared" si="96"/>
        <v>0</v>
      </c>
      <c r="L174" s="39">
        <f t="shared" si="87"/>
        <v>0</v>
      </c>
      <c r="M174" s="42"/>
      <c r="N174" s="47">
        <f t="shared" si="97"/>
        <v>0</v>
      </c>
      <c r="O174" s="47">
        <f t="shared" si="88"/>
        <v>0</v>
      </c>
      <c r="P174" s="24" t="str">
        <f t="shared" si="92"/>
        <v>.</v>
      </c>
      <c r="S174" s="52"/>
      <c r="T174" s="90"/>
      <c r="U174" s="94">
        <f t="shared" si="98"/>
        <v>0</v>
      </c>
      <c r="V174" s="94">
        <f t="shared" si="99"/>
        <v>0</v>
      </c>
      <c r="W174" s="102">
        <f t="shared" si="89"/>
        <v>0</v>
      </c>
    </row>
    <row r="175" spans="3:23" ht="15">
      <c r="C175" s="27">
        <v>32</v>
      </c>
      <c r="D175" s="184">
        <v>0</v>
      </c>
      <c r="E175" s="185">
        <v>0</v>
      </c>
      <c r="F175" s="186">
        <v>1</v>
      </c>
      <c r="G175" s="41">
        <f t="shared" si="84"/>
        <v>0</v>
      </c>
      <c r="H175" s="42">
        <f t="shared" si="95"/>
        <v>0</v>
      </c>
      <c r="I175" s="42"/>
      <c r="J175" s="38">
        <f t="shared" si="100"/>
        <v>0</v>
      </c>
      <c r="K175" s="38">
        <f t="shared" si="96"/>
        <v>0</v>
      </c>
      <c r="L175" s="39">
        <f t="shared" si="87"/>
        <v>0</v>
      </c>
      <c r="M175" s="42"/>
      <c r="N175" s="47">
        <f t="shared" si="97"/>
        <v>0</v>
      </c>
      <c r="O175" s="47">
        <f t="shared" si="88"/>
        <v>0</v>
      </c>
      <c r="P175" s="24" t="str">
        <f t="shared" si="92"/>
        <v>.</v>
      </c>
      <c r="S175" s="52"/>
      <c r="T175" s="90"/>
      <c r="U175" s="94">
        <f t="shared" si="98"/>
        <v>0</v>
      </c>
      <c r="V175" s="94">
        <f t="shared" si="99"/>
        <v>0</v>
      </c>
      <c r="W175" s="102">
        <f t="shared" si="89"/>
        <v>0</v>
      </c>
    </row>
    <row r="176" spans="3:23" ht="15">
      <c r="C176" s="27">
        <v>34</v>
      </c>
      <c r="D176" s="184">
        <v>0</v>
      </c>
      <c r="E176" s="185">
        <v>0</v>
      </c>
      <c r="F176" s="186">
        <v>1</v>
      </c>
      <c r="G176" s="41">
        <f>D176+E176</f>
        <v>0</v>
      </c>
      <c r="H176" s="42">
        <f>ROUND((G176/F176),2)</f>
        <v>0</v>
      </c>
      <c r="I176" s="42"/>
      <c r="J176" s="38">
        <f t="shared" si="100"/>
        <v>0</v>
      </c>
      <c r="K176" s="38">
        <f t="shared" si="96"/>
        <v>0</v>
      </c>
      <c r="L176" s="39">
        <f t="shared" si="87"/>
        <v>0</v>
      </c>
      <c r="M176" s="42"/>
      <c r="N176" s="47">
        <f t="shared" si="97"/>
        <v>0</v>
      </c>
      <c r="O176" s="47">
        <f t="shared" si="88"/>
        <v>0</v>
      </c>
      <c r="P176" s="24" t="str">
        <f t="shared" si="92"/>
        <v>.</v>
      </c>
      <c r="S176" s="52"/>
      <c r="T176" s="90"/>
      <c r="U176" s="94">
        <f t="shared" si="98"/>
        <v>0</v>
      </c>
      <c r="V176" s="94">
        <f t="shared" si="99"/>
        <v>0</v>
      </c>
      <c r="W176" s="102">
        <f t="shared" si="89"/>
        <v>0</v>
      </c>
    </row>
    <row r="177" spans="3:23" ht="15">
      <c r="C177" s="27">
        <v>36</v>
      </c>
      <c r="D177" s="184">
        <v>0</v>
      </c>
      <c r="E177" s="185">
        <v>0</v>
      </c>
      <c r="F177" s="186">
        <v>1</v>
      </c>
      <c r="G177" s="41">
        <f t="shared" si="84"/>
        <v>0</v>
      </c>
      <c r="H177" s="42">
        <f t="shared" si="95"/>
        <v>0</v>
      </c>
      <c r="I177" s="42"/>
      <c r="J177" s="38">
        <f t="shared" si="100"/>
        <v>0</v>
      </c>
      <c r="K177" s="38">
        <f t="shared" si="96"/>
        <v>0</v>
      </c>
      <c r="L177" s="39">
        <f t="shared" si="87"/>
        <v>0</v>
      </c>
      <c r="M177" s="42"/>
      <c r="N177" s="47">
        <f t="shared" si="97"/>
        <v>0</v>
      </c>
      <c r="O177" s="47">
        <f t="shared" si="88"/>
        <v>0</v>
      </c>
      <c r="P177" s="24" t="str">
        <f t="shared" si="92"/>
        <v>.</v>
      </c>
      <c r="S177" s="52"/>
      <c r="T177" s="90"/>
      <c r="U177" s="94">
        <f t="shared" si="98"/>
        <v>0</v>
      </c>
      <c r="V177" s="94">
        <f t="shared" si="99"/>
        <v>0</v>
      </c>
      <c r="W177" s="102">
        <f t="shared" si="89"/>
        <v>0</v>
      </c>
    </row>
    <row r="178" spans="3:23" ht="15">
      <c r="C178" s="27">
        <v>38</v>
      </c>
      <c r="D178" s="184">
        <v>0</v>
      </c>
      <c r="E178" s="185">
        <v>0</v>
      </c>
      <c r="F178" s="186">
        <v>1</v>
      </c>
      <c r="G178" s="41">
        <f t="shared" si="84"/>
        <v>0</v>
      </c>
      <c r="H178" s="42">
        <f t="shared" si="95"/>
        <v>0</v>
      </c>
      <c r="I178" s="42"/>
      <c r="J178" s="38">
        <f t="shared" si="100"/>
        <v>0</v>
      </c>
      <c r="K178" s="38">
        <f t="shared" si="96"/>
        <v>0</v>
      </c>
      <c r="L178" s="39">
        <f t="shared" si="87"/>
        <v>0</v>
      </c>
      <c r="M178" s="42"/>
      <c r="N178" s="47">
        <f t="shared" si="97"/>
        <v>0</v>
      </c>
      <c r="O178" s="47">
        <f t="shared" si="88"/>
        <v>0</v>
      </c>
      <c r="P178" s="24" t="str">
        <f t="shared" si="92"/>
        <v>.</v>
      </c>
      <c r="S178" s="52"/>
      <c r="T178" s="90"/>
      <c r="U178" s="94">
        <f t="shared" si="98"/>
        <v>0</v>
      </c>
      <c r="V178" s="94">
        <f t="shared" si="99"/>
        <v>0</v>
      </c>
      <c r="W178" s="102">
        <f t="shared" si="89"/>
        <v>0</v>
      </c>
    </row>
    <row r="179" spans="3:23" ht="15">
      <c r="C179" s="27">
        <v>40</v>
      </c>
      <c r="D179" s="184">
        <v>0</v>
      </c>
      <c r="E179" s="185">
        <v>0</v>
      </c>
      <c r="F179" s="186">
        <v>1</v>
      </c>
      <c r="G179" s="41">
        <f t="shared" si="84"/>
        <v>0</v>
      </c>
      <c r="H179" s="42">
        <f t="shared" si="95"/>
        <v>0</v>
      </c>
      <c r="I179" s="42"/>
      <c r="J179" s="38">
        <f t="shared" si="100"/>
        <v>0</v>
      </c>
      <c r="K179" s="38">
        <f t="shared" si="96"/>
        <v>0</v>
      </c>
      <c r="L179" s="39">
        <f t="shared" si="87"/>
        <v>0</v>
      </c>
      <c r="M179" s="42"/>
      <c r="N179" s="47">
        <f t="shared" si="97"/>
        <v>0</v>
      </c>
      <c r="O179" s="47">
        <f t="shared" si="88"/>
        <v>0</v>
      </c>
      <c r="P179" s="24" t="str">
        <f t="shared" si="92"/>
        <v>.</v>
      </c>
      <c r="S179" s="52"/>
      <c r="T179" s="90"/>
      <c r="U179" s="94">
        <f t="shared" si="98"/>
        <v>0</v>
      </c>
      <c r="V179" s="94">
        <f t="shared" si="99"/>
        <v>0</v>
      </c>
      <c r="W179" s="102">
        <f t="shared" si="89"/>
        <v>0</v>
      </c>
    </row>
    <row r="180" spans="3:23" ht="15">
      <c r="C180" s="27">
        <v>42</v>
      </c>
      <c r="D180" s="184">
        <v>0</v>
      </c>
      <c r="E180" s="185">
        <v>0</v>
      </c>
      <c r="F180" s="186">
        <v>1</v>
      </c>
      <c r="G180" s="41">
        <f t="shared" si="84"/>
        <v>0</v>
      </c>
      <c r="H180" s="42">
        <f t="shared" si="95"/>
        <v>0</v>
      </c>
      <c r="I180" s="42"/>
      <c r="J180" s="38">
        <f t="shared" si="100"/>
        <v>0</v>
      </c>
      <c r="K180" s="38">
        <f t="shared" si="96"/>
        <v>0</v>
      </c>
      <c r="L180" s="39">
        <f t="shared" si="87"/>
        <v>0</v>
      </c>
      <c r="M180" s="42"/>
      <c r="N180" s="47">
        <f t="shared" si="97"/>
        <v>0</v>
      </c>
      <c r="O180" s="47">
        <f t="shared" si="88"/>
        <v>0</v>
      </c>
      <c r="P180" s="24" t="str">
        <f t="shared" si="92"/>
        <v>.</v>
      </c>
      <c r="S180" s="52"/>
      <c r="T180" s="90"/>
      <c r="U180" s="94">
        <f t="shared" si="98"/>
        <v>0</v>
      </c>
      <c r="V180" s="94">
        <f t="shared" si="99"/>
        <v>0</v>
      </c>
      <c r="W180" s="102">
        <f t="shared" si="89"/>
        <v>0</v>
      </c>
    </row>
    <row r="181" spans="3:23" ht="15">
      <c r="C181" s="27">
        <v>44</v>
      </c>
      <c r="D181" s="184">
        <v>0</v>
      </c>
      <c r="E181" s="185">
        <v>0</v>
      </c>
      <c r="F181" s="186">
        <v>1</v>
      </c>
      <c r="G181" s="41">
        <f t="shared" si="84"/>
        <v>0</v>
      </c>
      <c r="H181" s="42">
        <f t="shared" si="95"/>
        <v>0</v>
      </c>
      <c r="I181" s="42"/>
      <c r="J181" s="38">
        <f t="shared" si="100"/>
        <v>0</v>
      </c>
      <c r="K181" s="38">
        <f t="shared" si="96"/>
        <v>0</v>
      </c>
      <c r="L181" s="39">
        <f t="shared" si="87"/>
        <v>0</v>
      </c>
      <c r="M181" s="42"/>
      <c r="N181" s="47">
        <f t="shared" si="97"/>
        <v>0</v>
      </c>
      <c r="O181" s="47">
        <f t="shared" si="88"/>
        <v>0</v>
      </c>
      <c r="P181" s="24" t="str">
        <f t="shared" si="92"/>
        <v>.</v>
      </c>
      <c r="S181" s="52"/>
      <c r="T181" s="90"/>
      <c r="U181" s="94">
        <f t="shared" si="98"/>
        <v>0</v>
      </c>
      <c r="V181" s="94">
        <f t="shared" si="99"/>
        <v>0</v>
      </c>
      <c r="W181" s="102">
        <f t="shared" si="89"/>
        <v>0</v>
      </c>
    </row>
    <row r="182" spans="3:23" ht="15">
      <c r="C182" s="27">
        <v>46</v>
      </c>
      <c r="D182" s="184">
        <v>0</v>
      </c>
      <c r="E182" s="185">
        <v>0</v>
      </c>
      <c r="F182" s="186">
        <v>1</v>
      </c>
      <c r="G182" s="41">
        <f t="shared" si="84"/>
        <v>0</v>
      </c>
      <c r="H182" s="42">
        <f t="shared" si="95"/>
        <v>0</v>
      </c>
      <c r="I182" s="42"/>
      <c r="J182" s="38">
        <f t="shared" si="100"/>
        <v>0</v>
      </c>
      <c r="K182" s="38">
        <f t="shared" si="96"/>
        <v>0</v>
      </c>
      <c r="L182" s="39">
        <f t="shared" si="87"/>
        <v>0</v>
      </c>
      <c r="M182" s="42"/>
      <c r="N182" s="47">
        <f t="shared" si="97"/>
        <v>0</v>
      </c>
      <c r="O182" s="47">
        <f t="shared" si="88"/>
        <v>0</v>
      </c>
      <c r="P182" s="24" t="str">
        <f t="shared" si="92"/>
        <v>.</v>
      </c>
      <c r="S182" s="52"/>
      <c r="T182" s="90"/>
      <c r="U182" s="94">
        <f t="shared" si="98"/>
        <v>0</v>
      </c>
      <c r="V182" s="94">
        <f t="shared" si="99"/>
        <v>0</v>
      </c>
      <c r="W182" s="102">
        <f t="shared" si="89"/>
        <v>0</v>
      </c>
    </row>
    <row r="183" spans="3:23" ht="15">
      <c r="C183" s="27">
        <v>48</v>
      </c>
      <c r="D183" s="184">
        <v>0</v>
      </c>
      <c r="E183" s="185">
        <v>0</v>
      </c>
      <c r="F183" s="186">
        <v>1</v>
      </c>
      <c r="G183" s="41">
        <f t="shared" si="84"/>
        <v>0</v>
      </c>
      <c r="H183" s="42">
        <f t="shared" si="95"/>
        <v>0</v>
      </c>
      <c r="I183" s="42"/>
      <c r="J183" s="38">
        <f t="shared" si="100"/>
        <v>0</v>
      </c>
      <c r="K183" s="38">
        <f t="shared" si="96"/>
        <v>0</v>
      </c>
      <c r="L183" s="39">
        <f t="shared" si="87"/>
        <v>0</v>
      </c>
      <c r="M183" s="42"/>
      <c r="N183" s="47">
        <f t="shared" si="97"/>
        <v>0</v>
      </c>
      <c r="O183" s="47">
        <f t="shared" si="88"/>
        <v>0</v>
      </c>
      <c r="P183" s="24" t="str">
        <f t="shared" si="92"/>
        <v>.</v>
      </c>
      <c r="S183" s="52"/>
      <c r="T183" s="90"/>
      <c r="U183" s="94">
        <f t="shared" si="98"/>
        <v>0</v>
      </c>
      <c r="V183" s="94">
        <f t="shared" si="99"/>
        <v>0</v>
      </c>
      <c r="W183" s="102">
        <f t="shared" si="89"/>
        <v>0</v>
      </c>
    </row>
    <row r="184" spans="3:23" ht="15">
      <c r="C184" s="27">
        <v>50</v>
      </c>
      <c r="D184" s="184">
        <v>0</v>
      </c>
      <c r="E184" s="185">
        <v>0</v>
      </c>
      <c r="F184" s="186">
        <v>1</v>
      </c>
      <c r="G184" s="41">
        <f t="shared" si="84"/>
        <v>0</v>
      </c>
      <c r="H184" s="42">
        <f t="shared" si="95"/>
        <v>0</v>
      </c>
      <c r="I184" s="42"/>
      <c r="J184" s="38">
        <f t="shared" si="100"/>
        <v>0</v>
      </c>
      <c r="K184" s="38">
        <f t="shared" si="96"/>
        <v>0</v>
      </c>
      <c r="L184" s="39">
        <f t="shared" si="87"/>
        <v>0</v>
      </c>
      <c r="M184" s="42"/>
      <c r="N184" s="47">
        <f t="shared" si="97"/>
        <v>0</v>
      </c>
      <c r="O184" s="47">
        <f t="shared" si="88"/>
        <v>0</v>
      </c>
      <c r="P184" s="24" t="str">
        <f t="shared" si="92"/>
        <v>.</v>
      </c>
      <c r="S184" s="52"/>
      <c r="T184" s="90"/>
      <c r="U184" s="94">
        <f t="shared" si="98"/>
        <v>0</v>
      </c>
      <c r="V184" s="94">
        <f t="shared" si="99"/>
        <v>0</v>
      </c>
      <c r="W184" s="102">
        <f t="shared" si="89"/>
        <v>0</v>
      </c>
    </row>
    <row r="185" spans="3:23" ht="15">
      <c r="C185" s="27">
        <v>52</v>
      </c>
      <c r="D185" s="184">
        <v>0</v>
      </c>
      <c r="E185" s="185">
        <v>0</v>
      </c>
      <c r="F185" s="186">
        <v>1</v>
      </c>
      <c r="G185" s="41">
        <f t="shared" si="84"/>
        <v>0</v>
      </c>
      <c r="H185" s="42">
        <f t="shared" si="95"/>
        <v>0</v>
      </c>
      <c r="I185" s="42"/>
      <c r="J185" s="38">
        <f t="shared" si="100"/>
        <v>0</v>
      </c>
      <c r="K185" s="38">
        <f t="shared" si="96"/>
        <v>0</v>
      </c>
      <c r="L185" s="39">
        <f t="shared" si="87"/>
        <v>0</v>
      </c>
      <c r="M185" s="42"/>
      <c r="N185" s="47">
        <f t="shared" si="97"/>
        <v>0</v>
      </c>
      <c r="O185" s="47">
        <f t="shared" si="88"/>
        <v>0</v>
      </c>
      <c r="P185" s="24" t="str">
        <f t="shared" si="92"/>
        <v>.</v>
      </c>
      <c r="S185" s="52"/>
      <c r="T185" s="90"/>
      <c r="U185" s="94">
        <f t="shared" si="98"/>
        <v>0</v>
      </c>
      <c r="V185" s="94">
        <f t="shared" si="99"/>
        <v>0</v>
      </c>
      <c r="W185" s="102">
        <f t="shared" si="89"/>
        <v>0</v>
      </c>
    </row>
    <row r="186" spans="3:23" ht="15">
      <c r="C186" s="78"/>
      <c r="D186" s="43"/>
      <c r="E186" s="43"/>
      <c r="F186" s="203" t="s">
        <v>54</v>
      </c>
      <c r="G186" s="42">
        <f>SUM(G160:G185)</f>
        <v>0</v>
      </c>
      <c r="H186" s="42">
        <f>SUM(H160:H185)</f>
        <v>0</v>
      </c>
      <c r="I186" s="42"/>
      <c r="J186" s="38">
        <f>SUM(J160:J185)</f>
        <v>0</v>
      </c>
      <c r="K186" s="38">
        <f>SUM(K160:K185)</f>
        <v>0</v>
      </c>
      <c r="L186" s="39">
        <f>SUM(L160:L185)</f>
        <v>0</v>
      </c>
      <c r="M186" s="42"/>
      <c r="N186" s="40">
        <f>SUM(N160:N185)</f>
        <v>0</v>
      </c>
      <c r="O186" s="40">
        <f>SUM(O160:O185)</f>
        <v>0</v>
      </c>
      <c r="P186" s="24"/>
      <c r="S186" s="52"/>
      <c r="T186" s="90"/>
      <c r="U186" s="96">
        <f>SUM(U160:U185)</f>
        <v>0</v>
      </c>
      <c r="V186" s="96">
        <f>SUM(V160:V185)</f>
        <v>0</v>
      </c>
      <c r="W186" s="154">
        <f>SUM(W160:W185)</f>
        <v>0</v>
      </c>
    </row>
    <row r="187" spans="3:23" ht="13.5" thickBot="1">
      <c r="C187" s="79"/>
      <c r="D187" s="46"/>
      <c r="E187" s="46"/>
      <c r="F187" s="46"/>
      <c r="G187" s="46"/>
      <c r="H187" s="46"/>
      <c r="I187" s="46"/>
      <c r="J187" s="46"/>
      <c r="K187" s="46"/>
      <c r="L187" s="69"/>
      <c r="M187" s="46"/>
      <c r="N187" s="69"/>
      <c r="O187" s="69"/>
      <c r="P187" s="80"/>
      <c r="S187" s="46"/>
      <c r="T187" s="90"/>
      <c r="U187" s="94"/>
      <c r="V187" s="94"/>
      <c r="W187" s="102"/>
    </row>
    <row r="188" spans="3:23" s="9" customFormat="1" ht="38.25">
      <c r="C188" s="79"/>
      <c r="D188" s="46"/>
      <c r="E188" s="46"/>
      <c r="F188" s="46"/>
      <c r="G188" s="46"/>
      <c r="H188" s="46"/>
      <c r="I188" s="46"/>
      <c r="J188" s="46"/>
      <c r="K188" s="270" t="s">
        <v>95</v>
      </c>
      <c r="L188" s="271"/>
      <c r="M188" s="11" t="s">
        <v>18</v>
      </c>
      <c r="N188" s="12" t="s">
        <v>8</v>
      </c>
      <c r="O188" s="13" t="s">
        <v>9</v>
      </c>
      <c r="P188" s="80"/>
      <c r="Q188" s="52"/>
      <c r="R188" s="46"/>
      <c r="S188" s="46"/>
      <c r="T188" s="90"/>
      <c r="U188" s="94"/>
      <c r="V188" s="94"/>
      <c r="W188" s="94"/>
    </row>
    <row r="189" spans="3:23" ht="13.5" thickBot="1">
      <c r="C189" s="73"/>
      <c r="D189" s="44"/>
      <c r="E189" s="44"/>
      <c r="F189" s="44"/>
      <c r="G189" s="44"/>
      <c r="H189" s="44"/>
      <c r="I189" s="44"/>
      <c r="J189" s="9"/>
      <c r="K189" s="168" t="s">
        <v>85</v>
      </c>
      <c r="L189" s="169"/>
      <c r="M189" s="228" t="s">
        <v>32</v>
      </c>
      <c r="N189" s="64">
        <f>$N$186</f>
        <v>0</v>
      </c>
      <c r="O189" s="65">
        <f>$O$186</f>
        <v>0</v>
      </c>
      <c r="P189" s="24"/>
      <c r="Q189" s="9"/>
      <c r="R189" s="9"/>
      <c r="S189" s="52"/>
      <c r="T189" s="90"/>
      <c r="U189" s="94"/>
      <c r="V189" s="94"/>
      <c r="W189" s="102"/>
    </row>
    <row r="190" spans="3:23" ht="15">
      <c r="C190" s="73"/>
      <c r="D190" s="44"/>
      <c r="E190" s="44"/>
      <c r="F190" s="44"/>
      <c r="G190" s="44"/>
      <c r="H190" s="44"/>
      <c r="I190" s="44"/>
      <c r="J190" s="9"/>
      <c r="K190" s="177"/>
      <c r="L190" s="177"/>
      <c r="M190" s="178"/>
      <c r="N190" s="179"/>
      <c r="O190" s="179"/>
      <c r="P190" s="24"/>
      <c r="Q190" s="9"/>
      <c r="R190" s="9"/>
      <c r="S190" s="52"/>
      <c r="T190" s="90"/>
      <c r="U190" s="94"/>
      <c r="V190" s="94"/>
      <c r="W190" s="102"/>
    </row>
    <row r="191" spans="3:23" ht="13.5" thickBot="1">
      <c r="C191" s="81"/>
      <c r="D191" s="45"/>
      <c r="E191" s="45"/>
      <c r="F191" s="45"/>
      <c r="G191" s="45"/>
      <c r="H191" s="45"/>
      <c r="I191" s="45"/>
      <c r="J191" s="54"/>
      <c r="K191" s="51"/>
      <c r="L191" s="51"/>
      <c r="M191" s="37"/>
      <c r="N191" s="66"/>
      <c r="O191" s="66"/>
      <c r="P191" s="82"/>
      <c r="Q191" s="54"/>
      <c r="R191" s="54"/>
      <c r="S191" s="116"/>
      <c r="T191" s="103"/>
      <c r="U191" s="105"/>
      <c r="V191" s="105"/>
      <c r="W191" s="106"/>
    </row>
    <row r="192" spans="3:23" ht="14.25">
      <c r="C192" s="286" t="s">
        <v>75</v>
      </c>
      <c r="D192" s="287"/>
      <c r="E192" s="287"/>
      <c r="F192" s="287"/>
      <c r="G192" s="287"/>
      <c r="H192" s="113"/>
      <c r="I192" s="113"/>
      <c r="J192" s="113"/>
      <c r="K192" s="113"/>
      <c r="L192" s="113"/>
      <c r="M192" s="113"/>
      <c r="N192" s="113"/>
      <c r="O192" s="113"/>
      <c r="P192" s="137"/>
      <c r="Q192" s="113"/>
      <c r="R192" s="113"/>
      <c r="S192" s="52"/>
      <c r="T192" s="90"/>
      <c r="U192" s="90"/>
      <c r="V192" s="90"/>
      <c r="W192" s="100"/>
    </row>
    <row r="193" spans="3:23" ht="15">
      <c r="C193" s="117"/>
      <c r="D193" s="113"/>
      <c r="E193" s="113"/>
      <c r="F193" s="136"/>
      <c r="G193" s="113"/>
      <c r="H193" s="113"/>
      <c r="I193" s="113"/>
      <c r="J193" s="113"/>
      <c r="K193" s="113"/>
      <c r="L193" s="113"/>
      <c r="M193" s="113"/>
      <c r="N193" s="113"/>
      <c r="O193" s="113"/>
      <c r="P193" s="137"/>
      <c r="Q193" s="113"/>
      <c r="R193" s="113"/>
      <c r="S193" s="52"/>
      <c r="T193" s="90"/>
      <c r="U193" s="90"/>
      <c r="V193" s="90"/>
      <c r="W193" s="100"/>
    </row>
    <row r="194" spans="3:23" ht="14.25">
      <c r="C194" s="138"/>
      <c r="D194" s="113"/>
      <c r="E194" s="113"/>
      <c r="F194" s="136"/>
      <c r="G194" s="113"/>
      <c r="H194" s="113"/>
      <c r="I194" s="113"/>
      <c r="J194" s="113"/>
      <c r="K194" s="113"/>
      <c r="L194" s="113"/>
      <c r="M194" s="113"/>
      <c r="N194" s="113"/>
      <c r="O194" s="113"/>
      <c r="P194" s="137"/>
      <c r="Q194" s="113"/>
      <c r="R194" s="113"/>
      <c r="S194" s="52"/>
      <c r="T194" s="90"/>
      <c r="U194" s="90"/>
      <c r="V194" s="90"/>
      <c r="W194" s="100"/>
    </row>
    <row r="195" spans="3:23" ht="15">
      <c r="C195" s="117"/>
      <c r="D195" s="113"/>
      <c r="E195" s="113"/>
      <c r="F195" s="136"/>
      <c r="G195" s="113"/>
      <c r="H195" s="113"/>
      <c r="I195" s="113"/>
      <c r="J195" s="113"/>
      <c r="K195" s="113"/>
      <c r="L195" s="113"/>
      <c r="M195" s="113"/>
      <c r="N195" s="113"/>
      <c r="O195" s="113"/>
      <c r="P195" s="137"/>
      <c r="Q195" s="113"/>
      <c r="R195" s="113"/>
      <c r="S195" s="52"/>
      <c r="T195" s="90"/>
      <c r="U195" s="90"/>
      <c r="V195" s="90"/>
      <c r="W195" s="100"/>
    </row>
    <row r="196" spans="3:23" ht="15">
      <c r="C196" s="117"/>
      <c r="D196" s="113"/>
      <c r="E196" s="113"/>
      <c r="F196" s="113"/>
      <c r="G196" s="113"/>
      <c r="H196" s="113"/>
      <c r="I196" s="113"/>
      <c r="J196" s="113"/>
      <c r="K196" s="113"/>
      <c r="L196" s="113"/>
      <c r="M196" s="113"/>
      <c r="N196" s="113"/>
      <c r="O196" s="113"/>
      <c r="P196" s="137"/>
      <c r="Q196" s="113"/>
      <c r="R196" s="113"/>
      <c r="S196" s="52"/>
      <c r="T196" s="90"/>
      <c r="U196" s="90"/>
      <c r="V196" s="90"/>
      <c r="W196" s="100"/>
    </row>
    <row r="197" spans="3:23" ht="15">
      <c r="C197" s="117"/>
      <c r="D197" s="113"/>
      <c r="E197" s="113"/>
      <c r="F197" s="113"/>
      <c r="G197" s="113"/>
      <c r="H197" s="113"/>
      <c r="I197" s="113"/>
      <c r="J197" s="113"/>
      <c r="K197" s="113"/>
      <c r="L197" s="113"/>
      <c r="M197" s="113"/>
      <c r="N197" s="113"/>
      <c r="O197" s="113"/>
      <c r="P197" s="137"/>
      <c r="Q197" s="113"/>
      <c r="R197" s="113"/>
      <c r="S197" s="52"/>
      <c r="T197" s="90"/>
      <c r="U197" s="90"/>
      <c r="V197" s="90"/>
      <c r="W197" s="100"/>
    </row>
    <row r="198" spans="3:23" ht="15">
      <c r="C198" s="117"/>
      <c r="D198" s="113"/>
      <c r="E198" s="113"/>
      <c r="F198" s="113"/>
      <c r="G198" s="113"/>
      <c r="H198" s="113"/>
      <c r="I198" s="113"/>
      <c r="J198" s="113"/>
      <c r="K198" s="113"/>
      <c r="L198" s="113"/>
      <c r="M198" s="113"/>
      <c r="N198" s="113"/>
      <c r="O198" s="113"/>
      <c r="P198" s="137"/>
      <c r="Q198" s="113"/>
      <c r="R198" s="113"/>
      <c r="S198" s="52"/>
      <c r="T198" s="90"/>
      <c r="U198" s="90"/>
      <c r="V198" s="90"/>
      <c r="W198" s="100"/>
    </row>
    <row r="199" spans="3:23" ht="13.5" thickBot="1">
      <c r="C199" s="117"/>
      <c r="D199" s="113"/>
      <c r="E199" s="113"/>
      <c r="F199" s="113"/>
      <c r="G199" s="113"/>
      <c r="H199" s="113"/>
      <c r="I199" s="113"/>
      <c r="J199" s="113"/>
      <c r="K199" s="113"/>
      <c r="L199" s="113"/>
      <c r="M199" s="113"/>
      <c r="N199" s="113"/>
      <c r="O199" s="113"/>
      <c r="P199" s="137"/>
      <c r="Q199" s="113"/>
      <c r="R199" s="113"/>
      <c r="S199" s="52"/>
      <c r="T199" s="90"/>
      <c r="U199" s="90"/>
      <c r="V199" s="90"/>
      <c r="W199" s="100"/>
    </row>
    <row r="200" spans="3:23" ht="39" thickBot="1">
      <c r="C200" s="288"/>
      <c r="D200" s="289"/>
      <c r="E200" s="136"/>
      <c r="F200" s="136"/>
      <c r="G200" s="136"/>
      <c r="H200" s="113"/>
      <c r="I200" s="113"/>
      <c r="J200" s="136"/>
      <c r="K200" s="282" t="s">
        <v>24</v>
      </c>
      <c r="L200" s="283"/>
      <c r="M200" s="129">
        <v>2017</v>
      </c>
      <c r="N200" s="130" t="s">
        <v>29</v>
      </c>
      <c r="O200" s="131" t="s">
        <v>77</v>
      </c>
      <c r="P200" s="137"/>
      <c r="Q200" s="175" t="s">
        <v>86</v>
      </c>
      <c r="R200" s="113"/>
      <c r="S200" s="52"/>
      <c r="T200" s="90"/>
      <c r="U200" s="109"/>
      <c r="V200" s="109"/>
      <c r="W200" s="110"/>
    </row>
    <row r="201" spans="3:23" ht="15">
      <c r="C201" s="284"/>
      <c r="D201" s="285"/>
      <c r="E201" s="139"/>
      <c r="F201" s="139"/>
      <c r="G201" s="139"/>
      <c r="H201" s="113"/>
      <c r="I201" s="113"/>
      <c r="J201" s="136"/>
      <c r="K201" s="124" t="s">
        <v>25</v>
      </c>
      <c r="L201" s="125"/>
      <c r="M201" s="134">
        <f>$L$186</f>
        <v>0</v>
      </c>
      <c r="N201" s="134">
        <f>$L$113+$L$75+$L$36+$L$150</f>
        <v>0</v>
      </c>
      <c r="O201" s="148">
        <f>M201+N201</f>
        <v>0</v>
      </c>
      <c r="P201" s="137"/>
      <c r="Q201" s="146"/>
      <c r="R201" s="113"/>
      <c r="S201" s="52"/>
      <c r="T201" s="90"/>
      <c r="U201" s="109"/>
      <c r="V201" s="109"/>
      <c r="W201" s="110"/>
    </row>
    <row r="202" spans="3:23" ht="69" customHeight="1">
      <c r="C202" s="288"/>
      <c r="D202" s="289"/>
      <c r="E202" s="136"/>
      <c r="F202" s="140"/>
      <c r="G202" s="136"/>
      <c r="H202" s="113"/>
      <c r="I202" s="113"/>
      <c r="J202" s="136"/>
      <c r="K202" s="294" t="s">
        <v>3</v>
      </c>
      <c r="L202" s="295"/>
      <c r="M202" s="53">
        <v>2017</v>
      </c>
      <c r="N202" s="132" t="s">
        <v>76</v>
      </c>
      <c r="O202" s="133" t="s">
        <v>77</v>
      </c>
      <c r="P202" s="137"/>
      <c r="Q202" s="146"/>
      <c r="R202" s="113"/>
      <c r="S202" s="52"/>
      <c r="T202" s="90"/>
      <c r="U202" s="109"/>
      <c r="V202" s="109"/>
      <c r="W202" s="110"/>
    </row>
    <row r="203" spans="3:23" ht="15">
      <c r="C203" s="284"/>
      <c r="D203" s="285"/>
      <c r="E203" s="139"/>
      <c r="F203" s="113"/>
      <c r="G203" s="139"/>
      <c r="H203" s="113"/>
      <c r="I203" s="113"/>
      <c r="J203" s="136"/>
      <c r="K203" s="127" t="s">
        <v>27</v>
      </c>
      <c r="L203" s="128"/>
      <c r="M203" s="47">
        <f>$O$189</f>
        <v>0</v>
      </c>
      <c r="N203" s="47">
        <f>$O$117+$O$80+$O$42+$O$153</f>
        <v>0</v>
      </c>
      <c r="O203" s="149">
        <f>M203+N203</f>
        <v>0</v>
      </c>
      <c r="P203" s="137"/>
      <c r="Q203" s="146"/>
      <c r="R203" s="113"/>
      <c r="S203" s="52"/>
      <c r="T203" s="90"/>
      <c r="U203" s="109"/>
      <c r="V203" s="109"/>
      <c r="W203" s="110"/>
    </row>
    <row r="204" spans="3:23" ht="13.5" thickBot="1">
      <c r="C204" s="284"/>
      <c r="D204" s="285"/>
      <c r="E204" s="139"/>
      <c r="F204" s="113"/>
      <c r="G204" s="139"/>
      <c r="H204" s="113"/>
      <c r="I204" s="113"/>
      <c r="J204" s="136"/>
      <c r="K204" s="272" t="s">
        <v>26</v>
      </c>
      <c r="L204" s="273"/>
      <c r="M204" s="48">
        <f>$N$189</f>
        <v>0</v>
      </c>
      <c r="N204" s="48">
        <f>$N$117+$N$80+$N$42+$N$153</f>
        <v>0</v>
      </c>
      <c r="O204" s="150">
        <f>M204+N204</f>
        <v>0</v>
      </c>
      <c r="P204" s="137"/>
      <c r="Q204" s="146"/>
      <c r="R204" s="113"/>
      <c r="S204" s="52"/>
      <c r="T204" s="90"/>
      <c r="U204" s="109"/>
      <c r="V204" s="109"/>
      <c r="W204" s="110"/>
    </row>
    <row r="205" spans="3:23" ht="15">
      <c r="C205" s="141"/>
      <c r="D205" s="142"/>
      <c r="E205" s="113"/>
      <c r="F205" s="113"/>
      <c r="G205" s="113"/>
      <c r="H205" s="113"/>
      <c r="I205" s="113"/>
      <c r="J205" s="136"/>
      <c r="K205" s="113"/>
      <c r="L205" s="113"/>
      <c r="M205" s="113"/>
      <c r="N205" s="113"/>
      <c r="O205" s="146"/>
      <c r="P205" s="146"/>
      <c r="Q205" s="146"/>
      <c r="R205" s="113"/>
      <c r="S205" s="52"/>
      <c r="T205" s="90"/>
      <c r="U205" s="109"/>
      <c r="V205" s="109"/>
      <c r="W205" s="110"/>
    </row>
    <row r="206" spans="3:23" ht="15">
      <c r="C206" s="141"/>
      <c r="D206" s="142"/>
      <c r="E206" s="113"/>
      <c r="F206" s="113"/>
      <c r="G206" s="113"/>
      <c r="H206" s="113"/>
      <c r="I206" s="113"/>
      <c r="J206" s="113"/>
      <c r="K206" s="113"/>
      <c r="L206" s="113"/>
      <c r="M206" s="113"/>
      <c r="N206" s="113"/>
      <c r="O206" s="146"/>
      <c r="P206" s="146"/>
      <c r="Q206" s="146"/>
      <c r="R206" s="113"/>
      <c r="S206" s="52"/>
      <c r="T206" s="90"/>
      <c r="U206" s="109"/>
      <c r="V206" s="109"/>
      <c r="W206" s="110"/>
    </row>
    <row r="207" spans="3:23" ht="13.5" thickBot="1">
      <c r="C207" s="143"/>
      <c r="D207" s="144"/>
      <c r="E207" s="145"/>
      <c r="F207" s="145"/>
      <c r="G207" s="145"/>
      <c r="H207" s="145"/>
      <c r="I207" s="145"/>
      <c r="J207" s="145"/>
      <c r="K207" s="145"/>
      <c r="L207" s="145"/>
      <c r="M207" s="145"/>
      <c r="N207" s="145"/>
      <c r="O207" s="147"/>
      <c r="P207" s="147"/>
      <c r="Q207" s="147"/>
      <c r="R207" s="145"/>
      <c r="S207" s="116"/>
      <c r="T207" s="103"/>
      <c r="U207" s="111"/>
      <c r="V207" s="111"/>
      <c r="W207" s="112"/>
    </row>
    <row r="208" spans="3:23" ht="14.25">
      <c r="C208" s="163">
        <v>2018</v>
      </c>
      <c r="D208" s="71"/>
      <c r="E208" s="71"/>
      <c r="F208" s="71"/>
      <c r="G208" s="71"/>
      <c r="H208" s="71"/>
      <c r="I208" s="71"/>
      <c r="J208" s="71"/>
      <c r="K208" s="71"/>
      <c r="L208" s="71"/>
      <c r="M208" s="71"/>
      <c r="N208" s="71"/>
      <c r="O208" s="71"/>
      <c r="P208" s="72"/>
      <c r="Q208" s="71"/>
      <c r="R208" s="71"/>
      <c r="S208" s="115"/>
      <c r="T208" s="98"/>
      <c r="U208" s="98"/>
      <c r="V208" s="98"/>
      <c r="W208" s="99"/>
    </row>
    <row r="209" spans="3:23" ht="13.5" thickBot="1">
      <c r="C209" s="73"/>
      <c r="D209" s="9"/>
      <c r="E209" s="9"/>
      <c r="F209" s="9"/>
      <c r="G209" s="9"/>
      <c r="H209" s="9"/>
      <c r="I209" s="9"/>
      <c r="J209" s="9"/>
      <c r="K209" s="9"/>
      <c r="L209" s="9"/>
      <c r="M209" s="9"/>
      <c r="N209" s="9"/>
      <c r="O209" s="9"/>
      <c r="P209" s="24"/>
      <c r="Q209" s="9"/>
      <c r="R209" s="9"/>
      <c r="S209" s="52"/>
      <c r="T209" s="90"/>
      <c r="U209" s="90"/>
      <c r="V209" s="90"/>
      <c r="W209" s="100"/>
    </row>
    <row r="210" spans="3:23" ht="13.5" thickBot="1">
      <c r="C210" s="74"/>
      <c r="D210" s="260" t="s">
        <v>1</v>
      </c>
      <c r="E210" s="261"/>
      <c r="F210" s="262"/>
      <c r="G210" s="5"/>
      <c r="H210" s="6"/>
      <c r="I210" s="6"/>
      <c r="J210" s="265" t="s">
        <v>2</v>
      </c>
      <c r="K210" s="266"/>
      <c r="L210" s="266"/>
      <c r="M210" s="7"/>
      <c r="N210" s="278" t="s">
        <v>3</v>
      </c>
      <c r="O210" s="279"/>
      <c r="P210" s="24"/>
      <c r="Q210" s="9"/>
      <c r="R210" s="9"/>
      <c r="S210" s="52"/>
      <c r="T210" s="90"/>
      <c r="U210" s="90"/>
      <c r="V210" s="90"/>
      <c r="W210" s="100"/>
    </row>
    <row r="211" spans="3:23" ht="63.75">
      <c r="C211" s="75" t="s">
        <v>4</v>
      </c>
      <c r="D211" s="187" t="s">
        <v>69</v>
      </c>
      <c r="E211" s="188" t="s">
        <v>70</v>
      </c>
      <c r="F211" s="180" t="s">
        <v>31</v>
      </c>
      <c r="G211" s="14" t="s">
        <v>71</v>
      </c>
      <c r="H211" s="15" t="s">
        <v>72</v>
      </c>
      <c r="I211" s="15"/>
      <c r="J211" s="16" t="s">
        <v>46</v>
      </c>
      <c r="K211" s="16" t="s">
        <v>47</v>
      </c>
      <c r="L211" s="17" t="s">
        <v>7</v>
      </c>
      <c r="M211" s="15"/>
      <c r="N211" s="18" t="s">
        <v>8</v>
      </c>
      <c r="O211" s="18" t="s">
        <v>9</v>
      </c>
      <c r="P211" s="24"/>
      <c r="Q211" s="280" t="s">
        <v>88</v>
      </c>
      <c r="R211" s="281"/>
      <c r="S211" s="153"/>
      <c r="T211" s="90"/>
      <c r="U211" s="101" t="s">
        <v>10</v>
      </c>
      <c r="V211" s="101" t="s">
        <v>11</v>
      </c>
      <c r="W211" s="100"/>
    </row>
    <row r="212" spans="3:23" ht="15">
      <c r="C212" s="27">
        <v>2</v>
      </c>
      <c r="D212" s="184">
        <v>0</v>
      </c>
      <c r="E212" s="185">
        <v>0</v>
      </c>
      <c r="F212" s="186">
        <v>1</v>
      </c>
      <c r="G212" s="41">
        <f aca="true" t="shared" si="101" ref="G212">D212+E212</f>
        <v>0</v>
      </c>
      <c r="H212" s="42">
        <f aca="true" t="shared" si="102" ref="H212">ROUND((G212/F212),2)</f>
        <v>0</v>
      </c>
      <c r="I212" s="42"/>
      <c r="J212" s="38">
        <f>ROUND((H212*3%)*F212,2)</f>
        <v>0</v>
      </c>
      <c r="K212" s="38">
        <f aca="true" t="shared" si="103" ref="K212:K217">ROUND((IF(H212-$R$214&lt;0,0,(H212-$R$214))*3.5%)*F212,2)</f>
        <v>0</v>
      </c>
      <c r="L212" s="39">
        <f aca="true" t="shared" si="104" ref="L212">J212+K212</f>
        <v>0</v>
      </c>
      <c r="M212" s="42"/>
      <c r="N212" s="47">
        <f aca="true" t="shared" si="105" ref="N212:N217">((MIN(H212,$R$215)*0.58%)+IF(H212&gt;$R$215,(H212-$R$215)*1.25%,0))*F212</f>
        <v>0</v>
      </c>
      <c r="O212" s="47">
        <f aca="true" t="shared" si="106" ref="O212">(H212*3.75%)*F212</f>
        <v>0</v>
      </c>
      <c r="P212" s="24" t="str">
        <f>IF(W212&lt;&gt;0,"Error - review!",".")</f>
        <v>.</v>
      </c>
      <c r="Q212" s="119" t="s">
        <v>80</v>
      </c>
      <c r="R212" s="120"/>
      <c r="S212" s="52"/>
      <c r="T212" s="90"/>
      <c r="U212" s="94">
        <f aca="true" t="shared" si="107" ref="U212:U217">((MIN(H212,$R$215)*0.58%))*F212</f>
        <v>0</v>
      </c>
      <c r="V212" s="94">
        <f aca="true" t="shared" si="108" ref="V212:V217">(IF(H212&gt;$R$215,(H212-$R$215)*1.25%,0))*F212</f>
        <v>0</v>
      </c>
      <c r="W212" s="102">
        <f aca="true" t="shared" si="109" ref="W212:W237">(U212+V212)-N212</f>
        <v>0</v>
      </c>
    </row>
    <row r="213" spans="3:23" ht="15">
      <c r="C213" s="27">
        <v>4</v>
      </c>
      <c r="D213" s="184">
        <v>0</v>
      </c>
      <c r="E213" s="185">
        <v>0</v>
      </c>
      <c r="F213" s="186">
        <v>1</v>
      </c>
      <c r="G213" s="41">
        <f aca="true" t="shared" si="110" ref="G213:G237">D213+E213</f>
        <v>0</v>
      </c>
      <c r="H213" s="42">
        <f aca="true" t="shared" si="111" ref="H213:H237">ROUND((G213/F213),2)</f>
        <v>0</v>
      </c>
      <c r="I213" s="42"/>
      <c r="J213" s="38">
        <f aca="true" t="shared" si="112" ref="J213:J237">ROUND((H213*3%)*F213,2)</f>
        <v>0</v>
      </c>
      <c r="K213" s="38">
        <f t="shared" si="103"/>
        <v>0</v>
      </c>
      <c r="L213" s="39">
        <f aca="true" t="shared" si="113" ref="L213:L237">J213+K213</f>
        <v>0</v>
      </c>
      <c r="M213" s="42"/>
      <c r="N213" s="47">
        <f t="shared" si="105"/>
        <v>0</v>
      </c>
      <c r="O213" s="47">
        <f aca="true" t="shared" si="114" ref="O213:O237">(H213*3.75%)*F213</f>
        <v>0</v>
      </c>
      <c r="P213" s="24" t="str">
        <f aca="true" t="shared" si="115" ref="P213:P237">IF(W213&lt;&gt;0,"Error - review!",".")</f>
        <v>.</v>
      </c>
      <c r="Q213" s="121" t="s">
        <v>13</v>
      </c>
      <c r="R213" s="164">
        <v>238.3</v>
      </c>
      <c r="S213" s="52"/>
      <c r="T213" s="90"/>
      <c r="U213" s="94">
        <f t="shared" si="107"/>
        <v>0</v>
      </c>
      <c r="V213" s="94">
        <f t="shared" si="108"/>
        <v>0</v>
      </c>
      <c r="W213" s="102">
        <f t="shared" si="109"/>
        <v>0</v>
      </c>
    </row>
    <row r="214" spans="3:23" ht="15">
      <c r="C214" s="27">
        <v>6</v>
      </c>
      <c r="D214" s="184">
        <v>0</v>
      </c>
      <c r="E214" s="185">
        <v>0</v>
      </c>
      <c r="F214" s="186">
        <v>1</v>
      </c>
      <c r="G214" s="41">
        <f t="shared" si="110"/>
        <v>0</v>
      </c>
      <c r="H214" s="42">
        <f t="shared" si="111"/>
        <v>0</v>
      </c>
      <c r="I214" s="42"/>
      <c r="J214" s="38">
        <f t="shared" si="112"/>
        <v>0</v>
      </c>
      <c r="K214" s="38">
        <f t="shared" si="103"/>
        <v>0</v>
      </c>
      <c r="L214" s="39">
        <f t="shared" si="113"/>
        <v>0</v>
      </c>
      <c r="M214" s="42"/>
      <c r="N214" s="47">
        <f t="shared" si="105"/>
        <v>0</v>
      </c>
      <c r="O214" s="47">
        <f t="shared" si="114"/>
        <v>0</v>
      </c>
      <c r="P214" s="24" t="str">
        <f t="shared" si="115"/>
        <v>.</v>
      </c>
      <c r="Q214" s="121" t="s">
        <v>40</v>
      </c>
      <c r="R214" s="164">
        <f>SUM(R213*52.18*2)/26.09</f>
        <v>953.2</v>
      </c>
      <c r="S214" s="52"/>
      <c r="T214" s="90"/>
      <c r="U214" s="94">
        <f t="shared" si="107"/>
        <v>0</v>
      </c>
      <c r="V214" s="94">
        <f t="shared" si="108"/>
        <v>0</v>
      </c>
      <c r="W214" s="102">
        <f t="shared" si="109"/>
        <v>0</v>
      </c>
    </row>
    <row r="215" spans="3:23" ht="15">
      <c r="C215" s="27">
        <v>8</v>
      </c>
      <c r="D215" s="184">
        <v>0</v>
      </c>
      <c r="E215" s="185">
        <v>0</v>
      </c>
      <c r="F215" s="186">
        <v>1</v>
      </c>
      <c r="G215" s="41">
        <f t="shared" si="110"/>
        <v>0</v>
      </c>
      <c r="H215" s="42">
        <f t="shared" si="111"/>
        <v>0</v>
      </c>
      <c r="I215" s="42"/>
      <c r="J215" s="38">
        <f t="shared" si="112"/>
        <v>0</v>
      </c>
      <c r="K215" s="38">
        <f t="shared" si="103"/>
        <v>0</v>
      </c>
      <c r="L215" s="39">
        <f t="shared" si="113"/>
        <v>0</v>
      </c>
      <c r="M215" s="42"/>
      <c r="N215" s="47">
        <f t="shared" si="105"/>
        <v>0</v>
      </c>
      <c r="O215" s="47">
        <f t="shared" si="114"/>
        <v>0</v>
      </c>
      <c r="P215" s="24" t="str">
        <f t="shared" si="115"/>
        <v>.</v>
      </c>
      <c r="Q215" s="121" t="s">
        <v>33</v>
      </c>
      <c r="R215" s="164">
        <f>SUM(R213*3.74*52.18)/26.09</f>
        <v>1782.4840000000002</v>
      </c>
      <c r="S215" s="52"/>
      <c r="T215" s="90"/>
      <c r="U215" s="94">
        <f t="shared" si="107"/>
        <v>0</v>
      </c>
      <c r="V215" s="94">
        <f t="shared" si="108"/>
        <v>0</v>
      </c>
      <c r="W215" s="102">
        <f t="shared" si="109"/>
        <v>0</v>
      </c>
    </row>
    <row r="216" spans="3:23" ht="15">
      <c r="C216" s="27">
        <v>10</v>
      </c>
      <c r="D216" s="184">
        <v>0</v>
      </c>
      <c r="E216" s="185">
        <v>0</v>
      </c>
      <c r="F216" s="186">
        <v>1</v>
      </c>
      <c r="G216" s="41">
        <f t="shared" si="110"/>
        <v>0</v>
      </c>
      <c r="H216" s="42">
        <f t="shared" si="111"/>
        <v>0</v>
      </c>
      <c r="I216" s="42"/>
      <c r="J216" s="38">
        <f t="shared" si="112"/>
        <v>0</v>
      </c>
      <c r="K216" s="38">
        <f t="shared" si="103"/>
        <v>0</v>
      </c>
      <c r="L216" s="39">
        <f t="shared" si="113"/>
        <v>0</v>
      </c>
      <c r="M216" s="42"/>
      <c r="N216" s="47">
        <f t="shared" si="105"/>
        <v>0</v>
      </c>
      <c r="O216" s="47">
        <f t="shared" si="114"/>
        <v>0</v>
      </c>
      <c r="P216" s="24" t="str">
        <f t="shared" si="115"/>
        <v>.</v>
      </c>
      <c r="Q216" s="220">
        <v>43160</v>
      </c>
      <c r="R216" s="164"/>
      <c r="S216" s="52"/>
      <c r="T216" s="90"/>
      <c r="U216" s="94">
        <f t="shared" si="107"/>
        <v>0</v>
      </c>
      <c r="V216" s="94">
        <f t="shared" si="108"/>
        <v>0</v>
      </c>
      <c r="W216" s="102">
        <f t="shared" si="109"/>
        <v>0</v>
      </c>
    </row>
    <row r="217" spans="3:23" ht="15">
      <c r="C217" s="27">
        <v>12</v>
      </c>
      <c r="D217" s="184">
        <v>0</v>
      </c>
      <c r="E217" s="185">
        <v>0</v>
      </c>
      <c r="F217" s="186">
        <v>1</v>
      </c>
      <c r="G217" s="41">
        <f t="shared" si="110"/>
        <v>0</v>
      </c>
      <c r="H217" s="42">
        <f>ROUND((G217/F217),2)</f>
        <v>0</v>
      </c>
      <c r="I217" s="42"/>
      <c r="J217" s="38">
        <f t="shared" si="112"/>
        <v>0</v>
      </c>
      <c r="K217" s="38">
        <f t="shared" si="103"/>
        <v>0</v>
      </c>
      <c r="L217" s="39">
        <f t="shared" si="113"/>
        <v>0</v>
      </c>
      <c r="M217" s="42"/>
      <c r="N217" s="47">
        <f t="shared" si="105"/>
        <v>0</v>
      </c>
      <c r="O217" s="47">
        <f t="shared" si="114"/>
        <v>0</v>
      </c>
      <c r="P217" s="24" t="str">
        <f t="shared" si="115"/>
        <v>.</v>
      </c>
      <c r="Q217" s="121" t="s">
        <v>78</v>
      </c>
      <c r="R217" s="164">
        <f>R213</f>
        <v>238.3</v>
      </c>
      <c r="S217" s="52"/>
      <c r="T217" s="90"/>
      <c r="U217" s="94">
        <f t="shared" si="107"/>
        <v>0</v>
      </c>
      <c r="V217" s="94">
        <f t="shared" si="108"/>
        <v>0</v>
      </c>
      <c r="W217" s="102">
        <f t="shared" si="109"/>
        <v>0</v>
      </c>
    </row>
    <row r="218" spans="3:23" ht="15">
      <c r="C218" s="230">
        <v>14</v>
      </c>
      <c r="D218" s="184">
        <v>0</v>
      </c>
      <c r="E218" s="185">
        <v>0</v>
      </c>
      <c r="F218" s="186">
        <v>1</v>
      </c>
      <c r="G218" s="41">
        <f t="shared" si="110"/>
        <v>0</v>
      </c>
      <c r="H218" s="42">
        <f t="shared" si="111"/>
        <v>0</v>
      </c>
      <c r="I218" s="42"/>
      <c r="J218" s="38">
        <f>ROUND((H218*3%)*F218,2)</f>
        <v>0</v>
      </c>
      <c r="K218" s="38">
        <f>ROUND((IF(H218-$R$219&lt;0,0,(H218-$R$219))*3.5%)*F218,2)</f>
        <v>0</v>
      </c>
      <c r="L218" s="39">
        <f t="shared" si="113"/>
        <v>0</v>
      </c>
      <c r="M218" s="42"/>
      <c r="N218" s="47">
        <f>((MIN(H218,$R$220)*0.58%)+IF(H218&gt;$R$220,(H218-$R$220)*1.25%,0))*F218</f>
        <v>0</v>
      </c>
      <c r="O218" s="47">
        <f t="shared" si="114"/>
        <v>0</v>
      </c>
      <c r="P218" s="24" t="str">
        <f t="shared" si="115"/>
        <v>.</v>
      </c>
      <c r="Q218" s="121" t="s">
        <v>79</v>
      </c>
      <c r="R218" s="164">
        <v>243.3</v>
      </c>
      <c r="S218" s="52"/>
      <c r="T218" s="90"/>
      <c r="U218" s="94">
        <f>((MIN(H218,$R$220)*0.58%))*F218</f>
        <v>0</v>
      </c>
      <c r="V218" s="94">
        <f>(IF(H218&gt;$R$220,(H218-$R$220)*1.25%,0))*F218</f>
        <v>0</v>
      </c>
      <c r="W218" s="102">
        <f>(U218+V218)-N218</f>
        <v>0</v>
      </c>
    </row>
    <row r="219" spans="3:23" ht="15">
      <c r="C219" s="27">
        <v>16</v>
      </c>
      <c r="D219" s="184">
        <v>0</v>
      </c>
      <c r="E219" s="185">
        <v>0</v>
      </c>
      <c r="F219" s="186">
        <v>1</v>
      </c>
      <c r="G219" s="41">
        <f t="shared" si="110"/>
        <v>0</v>
      </c>
      <c r="H219" s="42">
        <f t="shared" si="111"/>
        <v>0</v>
      </c>
      <c r="I219" s="42"/>
      <c r="J219" s="38">
        <f>ROUND((H219*3%)*F219,2)</f>
        <v>0</v>
      </c>
      <c r="K219" s="38">
        <f>ROUND((IF(H219-$R$223&lt;0,0,(H219-$R$223))*3.5%)*F219,2)</f>
        <v>0</v>
      </c>
      <c r="L219" s="39">
        <f t="shared" si="113"/>
        <v>0</v>
      </c>
      <c r="M219" s="42"/>
      <c r="N219" s="47">
        <f>((MIN(H219,$R$224)*0.58%)+IF(H219&gt;$R$224,(H219-$R$224)*1.25%,0))*F219</f>
        <v>0</v>
      </c>
      <c r="O219" s="47">
        <f t="shared" si="114"/>
        <v>0</v>
      </c>
      <c r="P219" s="24" t="str">
        <f t="shared" si="115"/>
        <v>.</v>
      </c>
      <c r="Q219" s="121" t="s">
        <v>90</v>
      </c>
      <c r="R219" s="164">
        <f>ROUND(((((($R$217*(3/14))+($R$218*(11/14)))*52.18)/26.09)*2),2)</f>
        <v>968.91</v>
      </c>
      <c r="S219" s="52"/>
      <c r="T219" s="90"/>
      <c r="U219" s="94">
        <f>((MIN(H219,$R$224)*0.58%))*F219</f>
        <v>0</v>
      </c>
      <c r="V219" s="94">
        <f>(IF(H219&gt;$R$224,(H219-$R$224)*1.25%,0))*F219</f>
        <v>0</v>
      </c>
      <c r="W219" s="102">
        <f>(U219+V219)-N219</f>
        <v>0</v>
      </c>
    </row>
    <row r="220" spans="3:23" ht="15">
      <c r="C220" s="27">
        <v>18</v>
      </c>
      <c r="D220" s="184">
        <v>0</v>
      </c>
      <c r="E220" s="185">
        <v>0</v>
      </c>
      <c r="F220" s="186">
        <v>1</v>
      </c>
      <c r="G220" s="41">
        <f t="shared" si="110"/>
        <v>0</v>
      </c>
      <c r="H220" s="42">
        <f t="shared" si="111"/>
        <v>0</v>
      </c>
      <c r="I220" s="42"/>
      <c r="J220" s="38">
        <f t="shared" si="112"/>
        <v>0</v>
      </c>
      <c r="K220" s="38">
        <f>ROUND((IF(H220-$R$223&lt;0,0,(H220-$R$223))*3.5%)*F220,2)</f>
        <v>0</v>
      </c>
      <c r="L220" s="39">
        <f t="shared" si="113"/>
        <v>0</v>
      </c>
      <c r="M220" s="42"/>
      <c r="N220" s="47">
        <f aca="true" t="shared" si="116" ref="N220:N237">((MIN(H220,$R$224)*0.58%)+IF(H220&gt;$R$224,(H220-$R$224)*1.25%,0))*F220</f>
        <v>0</v>
      </c>
      <c r="O220" s="47">
        <f t="shared" si="114"/>
        <v>0</v>
      </c>
      <c r="P220" s="24" t="str">
        <f t="shared" si="115"/>
        <v>.</v>
      </c>
      <c r="Q220" s="121" t="s">
        <v>39</v>
      </c>
      <c r="R220" s="164">
        <f>ROUND(((((($R$217*(3/14))+($R$218*(11/14)))*52.18)/26.09)*3.74),2)</f>
        <v>1811.87</v>
      </c>
      <c r="S220" s="52"/>
      <c r="T220" s="90"/>
      <c r="U220" s="94">
        <f aca="true" t="shared" si="117" ref="U220:U237">((MIN(H220,$R$224)*0.58%))*F220</f>
        <v>0</v>
      </c>
      <c r="V220" s="94">
        <f aca="true" t="shared" si="118" ref="V220:V237">(IF(H220&gt;$R$224,(H220-$R$224)*1.25%,0))*F220</f>
        <v>0</v>
      </c>
      <c r="W220" s="102">
        <f t="shared" si="109"/>
        <v>0</v>
      </c>
    </row>
    <row r="221" spans="3:23" ht="15">
      <c r="C221" s="27">
        <v>20</v>
      </c>
      <c r="D221" s="184">
        <v>0</v>
      </c>
      <c r="E221" s="185">
        <v>0</v>
      </c>
      <c r="F221" s="186">
        <v>1</v>
      </c>
      <c r="G221" s="41">
        <f t="shared" si="110"/>
        <v>0</v>
      </c>
      <c r="H221" s="42">
        <f t="shared" si="111"/>
        <v>0</v>
      </c>
      <c r="I221" s="42"/>
      <c r="J221" s="38">
        <f t="shared" si="112"/>
        <v>0</v>
      </c>
      <c r="K221" s="38">
        <f aca="true" t="shared" si="119" ref="K221:K237">ROUND((IF(H221-$R$223&lt;0,0,(H221-$R$223))*3.5%)*F221,2)</f>
        <v>0</v>
      </c>
      <c r="L221" s="39">
        <f t="shared" si="113"/>
        <v>0</v>
      </c>
      <c r="M221" s="42"/>
      <c r="N221" s="47">
        <f t="shared" si="116"/>
        <v>0</v>
      </c>
      <c r="O221" s="47">
        <f t="shared" si="114"/>
        <v>0</v>
      </c>
      <c r="P221" s="24" t="str">
        <f t="shared" si="115"/>
        <v>.</v>
      </c>
      <c r="Q221" s="119" t="s">
        <v>81</v>
      </c>
      <c r="R221" s="164"/>
      <c r="S221" s="52"/>
      <c r="T221" s="90"/>
      <c r="U221" s="94">
        <f t="shared" si="117"/>
        <v>0</v>
      </c>
      <c r="V221" s="94">
        <f t="shared" si="118"/>
        <v>0</v>
      </c>
      <c r="W221" s="102">
        <f t="shared" si="109"/>
        <v>0</v>
      </c>
    </row>
    <row r="222" spans="3:23" ht="15">
      <c r="C222" s="27">
        <v>22</v>
      </c>
      <c r="D222" s="184">
        <v>0</v>
      </c>
      <c r="E222" s="185">
        <v>0</v>
      </c>
      <c r="F222" s="186">
        <v>1</v>
      </c>
      <c r="G222" s="41">
        <f t="shared" si="110"/>
        <v>0</v>
      </c>
      <c r="H222" s="42">
        <f t="shared" si="111"/>
        <v>0</v>
      </c>
      <c r="I222" s="42"/>
      <c r="J222" s="38">
        <f t="shared" si="112"/>
        <v>0</v>
      </c>
      <c r="K222" s="38">
        <f aca="true" t="shared" si="120" ref="K222:K228">ROUND((IF(H222-$R$223&lt;0,0,(H222-$R$223))*3.5%)*F222,2)</f>
        <v>0</v>
      </c>
      <c r="L222" s="39">
        <f t="shared" si="113"/>
        <v>0</v>
      </c>
      <c r="M222" s="42"/>
      <c r="N222" s="47">
        <f t="shared" si="116"/>
        <v>0</v>
      </c>
      <c r="O222" s="47">
        <f t="shared" si="114"/>
        <v>0</v>
      </c>
      <c r="P222" s="24" t="str">
        <f t="shared" si="115"/>
        <v>.</v>
      </c>
      <c r="Q222" s="121" t="s">
        <v>37</v>
      </c>
      <c r="R222" s="164">
        <v>243.3</v>
      </c>
      <c r="S222" s="52"/>
      <c r="T222" s="90"/>
      <c r="U222" s="94">
        <f t="shared" si="117"/>
        <v>0</v>
      </c>
      <c r="V222" s="94">
        <f t="shared" si="118"/>
        <v>0</v>
      </c>
      <c r="W222" s="102">
        <f t="shared" si="109"/>
        <v>0</v>
      </c>
    </row>
    <row r="223" spans="3:23" ht="15">
      <c r="C223" s="27">
        <v>24</v>
      </c>
      <c r="D223" s="184">
        <v>0</v>
      </c>
      <c r="E223" s="185">
        <v>0</v>
      </c>
      <c r="F223" s="186">
        <v>1</v>
      </c>
      <c r="G223" s="41">
        <f t="shared" si="110"/>
        <v>0</v>
      </c>
      <c r="H223" s="42">
        <f t="shared" si="111"/>
        <v>0</v>
      </c>
      <c r="I223" s="42"/>
      <c r="J223" s="38">
        <f t="shared" si="112"/>
        <v>0</v>
      </c>
      <c r="K223" s="38">
        <f t="shared" si="120"/>
        <v>0</v>
      </c>
      <c r="L223" s="39">
        <f t="shared" si="113"/>
        <v>0</v>
      </c>
      <c r="M223" s="42"/>
      <c r="N223" s="47">
        <f t="shared" si="116"/>
        <v>0</v>
      </c>
      <c r="O223" s="47">
        <f t="shared" si="114"/>
        <v>0</v>
      </c>
      <c r="P223" s="24" t="str">
        <f t="shared" si="115"/>
        <v>.</v>
      </c>
      <c r="Q223" s="121" t="s">
        <v>66</v>
      </c>
      <c r="R223" s="164">
        <f>ROUND(($R$222*52.18*2)/26.09,2)</f>
        <v>973.2</v>
      </c>
      <c r="S223" s="52"/>
      <c r="T223" s="90"/>
      <c r="U223" s="94">
        <f t="shared" si="117"/>
        <v>0</v>
      </c>
      <c r="V223" s="94">
        <f t="shared" si="118"/>
        <v>0</v>
      </c>
      <c r="W223" s="102">
        <f t="shared" si="109"/>
        <v>0</v>
      </c>
    </row>
    <row r="224" spans="3:23" ht="13.5" thickBot="1">
      <c r="C224" s="27">
        <v>26</v>
      </c>
      <c r="D224" s="184">
        <v>0</v>
      </c>
      <c r="E224" s="185">
        <v>0</v>
      </c>
      <c r="F224" s="186">
        <v>1</v>
      </c>
      <c r="G224" s="41">
        <f t="shared" si="110"/>
        <v>0</v>
      </c>
      <c r="H224" s="42">
        <f t="shared" si="111"/>
        <v>0</v>
      </c>
      <c r="I224" s="42"/>
      <c r="J224" s="38">
        <f t="shared" si="112"/>
        <v>0</v>
      </c>
      <c r="K224" s="38">
        <f t="shared" si="120"/>
        <v>0</v>
      </c>
      <c r="L224" s="39">
        <f t="shared" si="113"/>
        <v>0</v>
      </c>
      <c r="M224" s="42"/>
      <c r="N224" s="47">
        <f t="shared" si="116"/>
        <v>0</v>
      </c>
      <c r="O224" s="47">
        <f t="shared" si="114"/>
        <v>0</v>
      </c>
      <c r="P224" s="24" t="str">
        <f t="shared" si="115"/>
        <v>.</v>
      </c>
      <c r="Q224" s="122" t="s">
        <v>28</v>
      </c>
      <c r="R224" s="165">
        <f>ROUND(($R$222*52.18*3.74)/26.09,2)</f>
        <v>1819.88</v>
      </c>
      <c r="S224" s="52"/>
      <c r="T224" s="90"/>
      <c r="U224" s="94">
        <f t="shared" si="117"/>
        <v>0</v>
      </c>
      <c r="V224" s="94">
        <f t="shared" si="118"/>
        <v>0</v>
      </c>
      <c r="W224" s="102">
        <f t="shared" si="109"/>
        <v>0</v>
      </c>
    </row>
    <row r="225" spans="3:23" ht="15">
      <c r="C225" s="27">
        <v>28</v>
      </c>
      <c r="D225" s="184">
        <v>0</v>
      </c>
      <c r="E225" s="185">
        <v>0</v>
      </c>
      <c r="F225" s="186">
        <v>1</v>
      </c>
      <c r="G225" s="41">
        <f t="shared" si="110"/>
        <v>0</v>
      </c>
      <c r="H225" s="42">
        <f t="shared" si="111"/>
        <v>0</v>
      </c>
      <c r="I225" s="42"/>
      <c r="J225" s="38">
        <f t="shared" si="112"/>
        <v>0</v>
      </c>
      <c r="K225" s="38">
        <f t="shared" si="120"/>
        <v>0</v>
      </c>
      <c r="L225" s="39">
        <f t="shared" si="113"/>
        <v>0</v>
      </c>
      <c r="M225" s="42"/>
      <c r="N225" s="47">
        <f t="shared" si="116"/>
        <v>0</v>
      </c>
      <c r="O225" s="47">
        <f t="shared" si="114"/>
        <v>0</v>
      </c>
      <c r="P225" s="24" t="str">
        <f t="shared" si="115"/>
        <v>.</v>
      </c>
      <c r="S225" s="52"/>
      <c r="T225" s="90"/>
      <c r="U225" s="94">
        <f t="shared" si="117"/>
        <v>0</v>
      </c>
      <c r="V225" s="94">
        <f t="shared" si="118"/>
        <v>0</v>
      </c>
      <c r="W225" s="102">
        <f t="shared" si="109"/>
        <v>0</v>
      </c>
    </row>
    <row r="226" spans="3:23" ht="15">
      <c r="C226" s="27">
        <v>30</v>
      </c>
      <c r="D226" s="184">
        <v>0</v>
      </c>
      <c r="E226" s="185">
        <v>0</v>
      </c>
      <c r="F226" s="186">
        <v>1</v>
      </c>
      <c r="G226" s="41">
        <f t="shared" si="110"/>
        <v>0</v>
      </c>
      <c r="H226" s="42">
        <f t="shared" si="111"/>
        <v>0</v>
      </c>
      <c r="I226" s="42"/>
      <c r="J226" s="38">
        <f t="shared" si="112"/>
        <v>0</v>
      </c>
      <c r="K226" s="38">
        <f t="shared" si="120"/>
        <v>0</v>
      </c>
      <c r="L226" s="39">
        <f t="shared" si="113"/>
        <v>0</v>
      </c>
      <c r="M226" s="42"/>
      <c r="N226" s="47">
        <f t="shared" si="116"/>
        <v>0</v>
      </c>
      <c r="O226" s="47">
        <f t="shared" si="114"/>
        <v>0</v>
      </c>
      <c r="P226" s="24" t="str">
        <f t="shared" si="115"/>
        <v>.</v>
      </c>
      <c r="S226" s="52"/>
      <c r="T226" s="90"/>
      <c r="U226" s="94">
        <f t="shared" si="117"/>
        <v>0</v>
      </c>
      <c r="V226" s="94">
        <f t="shared" si="118"/>
        <v>0</v>
      </c>
      <c r="W226" s="102">
        <f t="shared" si="109"/>
        <v>0</v>
      </c>
    </row>
    <row r="227" spans="3:23" ht="15">
      <c r="C227" s="27">
        <v>32</v>
      </c>
      <c r="D227" s="184">
        <v>0</v>
      </c>
      <c r="E227" s="185">
        <v>0</v>
      </c>
      <c r="F227" s="186">
        <v>1</v>
      </c>
      <c r="G227" s="41">
        <f t="shared" si="110"/>
        <v>0</v>
      </c>
      <c r="H227" s="42">
        <f t="shared" si="111"/>
        <v>0</v>
      </c>
      <c r="I227" s="42"/>
      <c r="J227" s="38">
        <f t="shared" si="112"/>
        <v>0</v>
      </c>
      <c r="K227" s="38">
        <f t="shared" si="120"/>
        <v>0</v>
      </c>
      <c r="L227" s="39">
        <f t="shared" si="113"/>
        <v>0</v>
      </c>
      <c r="M227" s="42"/>
      <c r="N227" s="47">
        <f t="shared" si="116"/>
        <v>0</v>
      </c>
      <c r="O227" s="47">
        <f t="shared" si="114"/>
        <v>0</v>
      </c>
      <c r="P227" s="24" t="str">
        <f t="shared" si="115"/>
        <v>.</v>
      </c>
      <c r="S227" s="52"/>
      <c r="T227" s="90"/>
      <c r="U227" s="94">
        <f t="shared" si="117"/>
        <v>0</v>
      </c>
      <c r="V227" s="94">
        <f t="shared" si="118"/>
        <v>0</v>
      </c>
      <c r="W227" s="102">
        <f t="shared" si="109"/>
        <v>0</v>
      </c>
    </row>
    <row r="228" spans="3:23" ht="15">
      <c r="C228" s="27">
        <v>34</v>
      </c>
      <c r="D228" s="184">
        <v>0</v>
      </c>
      <c r="E228" s="185">
        <v>0</v>
      </c>
      <c r="F228" s="186">
        <v>1</v>
      </c>
      <c r="G228" s="41">
        <f t="shared" si="110"/>
        <v>0</v>
      </c>
      <c r="H228" s="42">
        <f t="shared" si="111"/>
        <v>0</v>
      </c>
      <c r="I228" s="42"/>
      <c r="J228" s="38">
        <f t="shared" si="112"/>
        <v>0</v>
      </c>
      <c r="K228" s="38">
        <f t="shared" si="120"/>
        <v>0</v>
      </c>
      <c r="L228" s="39">
        <f t="shared" si="113"/>
        <v>0</v>
      </c>
      <c r="M228" s="42"/>
      <c r="N228" s="47">
        <f t="shared" si="116"/>
        <v>0</v>
      </c>
      <c r="O228" s="47">
        <f t="shared" si="114"/>
        <v>0</v>
      </c>
      <c r="P228" s="24" t="str">
        <f t="shared" si="115"/>
        <v>.</v>
      </c>
      <c r="S228" s="52"/>
      <c r="T228" s="90"/>
      <c r="U228" s="94">
        <f t="shared" si="117"/>
        <v>0</v>
      </c>
      <c r="V228" s="94">
        <f t="shared" si="118"/>
        <v>0</v>
      </c>
      <c r="W228" s="102">
        <f t="shared" si="109"/>
        <v>0</v>
      </c>
    </row>
    <row r="229" spans="3:23" ht="15">
      <c r="C229" s="27">
        <v>36</v>
      </c>
      <c r="D229" s="184">
        <v>0</v>
      </c>
      <c r="E229" s="185">
        <v>0</v>
      </c>
      <c r="F229" s="186">
        <v>1</v>
      </c>
      <c r="G229" s="41">
        <f t="shared" si="110"/>
        <v>0</v>
      </c>
      <c r="H229" s="42">
        <f t="shared" si="111"/>
        <v>0</v>
      </c>
      <c r="I229" s="42"/>
      <c r="J229" s="38">
        <f t="shared" si="112"/>
        <v>0</v>
      </c>
      <c r="K229" s="38">
        <f t="shared" si="119"/>
        <v>0</v>
      </c>
      <c r="L229" s="39">
        <f t="shared" si="113"/>
        <v>0</v>
      </c>
      <c r="M229" s="42"/>
      <c r="N229" s="47">
        <f t="shared" si="116"/>
        <v>0</v>
      </c>
      <c r="O229" s="47">
        <f t="shared" si="114"/>
        <v>0</v>
      </c>
      <c r="P229" s="24" t="str">
        <f t="shared" si="115"/>
        <v>.</v>
      </c>
      <c r="S229" s="52"/>
      <c r="T229" s="90"/>
      <c r="U229" s="94">
        <f t="shared" si="117"/>
        <v>0</v>
      </c>
      <c r="V229" s="94">
        <f t="shared" si="118"/>
        <v>0</v>
      </c>
      <c r="W229" s="102">
        <f t="shared" si="109"/>
        <v>0</v>
      </c>
    </row>
    <row r="230" spans="3:23" ht="15">
      <c r="C230" s="27">
        <v>38</v>
      </c>
      <c r="D230" s="184">
        <v>0</v>
      </c>
      <c r="E230" s="185">
        <v>0</v>
      </c>
      <c r="F230" s="186">
        <v>1</v>
      </c>
      <c r="G230" s="41">
        <f t="shared" si="110"/>
        <v>0</v>
      </c>
      <c r="H230" s="42">
        <f t="shared" si="111"/>
        <v>0</v>
      </c>
      <c r="I230" s="42"/>
      <c r="J230" s="38">
        <f t="shared" si="112"/>
        <v>0</v>
      </c>
      <c r="K230" s="38">
        <f t="shared" si="119"/>
        <v>0</v>
      </c>
      <c r="L230" s="39">
        <f t="shared" si="113"/>
        <v>0</v>
      </c>
      <c r="M230" s="42"/>
      <c r="N230" s="47">
        <f t="shared" si="116"/>
        <v>0</v>
      </c>
      <c r="O230" s="47">
        <f t="shared" si="114"/>
        <v>0</v>
      </c>
      <c r="P230" s="24" t="str">
        <f t="shared" si="115"/>
        <v>.</v>
      </c>
      <c r="S230" s="52"/>
      <c r="T230" s="90"/>
      <c r="U230" s="94">
        <f t="shared" si="117"/>
        <v>0</v>
      </c>
      <c r="V230" s="94">
        <f t="shared" si="118"/>
        <v>0</v>
      </c>
      <c r="W230" s="102">
        <f t="shared" si="109"/>
        <v>0</v>
      </c>
    </row>
    <row r="231" spans="3:23" ht="15">
      <c r="C231" s="27">
        <v>40</v>
      </c>
      <c r="D231" s="184">
        <v>0</v>
      </c>
      <c r="E231" s="185">
        <v>0</v>
      </c>
      <c r="F231" s="186">
        <v>1</v>
      </c>
      <c r="G231" s="41">
        <f t="shared" si="110"/>
        <v>0</v>
      </c>
      <c r="H231" s="42">
        <f t="shared" si="111"/>
        <v>0</v>
      </c>
      <c r="I231" s="42"/>
      <c r="J231" s="38">
        <f t="shared" si="112"/>
        <v>0</v>
      </c>
      <c r="K231" s="38">
        <f t="shared" si="119"/>
        <v>0</v>
      </c>
      <c r="L231" s="39">
        <f t="shared" si="113"/>
        <v>0</v>
      </c>
      <c r="M231" s="42"/>
      <c r="N231" s="47">
        <f t="shared" si="116"/>
        <v>0</v>
      </c>
      <c r="O231" s="47">
        <f t="shared" si="114"/>
        <v>0</v>
      </c>
      <c r="P231" s="24" t="str">
        <f t="shared" si="115"/>
        <v>.</v>
      </c>
      <c r="S231" s="52"/>
      <c r="T231" s="90"/>
      <c r="U231" s="94">
        <f t="shared" si="117"/>
        <v>0</v>
      </c>
      <c r="V231" s="94">
        <f t="shared" si="118"/>
        <v>0</v>
      </c>
      <c r="W231" s="102">
        <f t="shared" si="109"/>
        <v>0</v>
      </c>
    </row>
    <row r="232" spans="3:23" ht="15">
      <c r="C232" s="27">
        <v>42</v>
      </c>
      <c r="D232" s="184">
        <v>0</v>
      </c>
      <c r="E232" s="185">
        <v>0</v>
      </c>
      <c r="F232" s="186">
        <v>1</v>
      </c>
      <c r="G232" s="41">
        <f t="shared" si="110"/>
        <v>0</v>
      </c>
      <c r="H232" s="42">
        <f t="shared" si="111"/>
        <v>0</v>
      </c>
      <c r="I232" s="42"/>
      <c r="J232" s="38">
        <f t="shared" si="112"/>
        <v>0</v>
      </c>
      <c r="K232" s="38">
        <f t="shared" si="119"/>
        <v>0</v>
      </c>
      <c r="L232" s="39">
        <f t="shared" si="113"/>
        <v>0</v>
      </c>
      <c r="M232" s="42"/>
      <c r="N232" s="47">
        <f t="shared" si="116"/>
        <v>0</v>
      </c>
      <c r="O232" s="47">
        <f t="shared" si="114"/>
        <v>0</v>
      </c>
      <c r="P232" s="24" t="str">
        <f t="shared" si="115"/>
        <v>.</v>
      </c>
      <c r="S232" s="52"/>
      <c r="T232" s="90"/>
      <c r="U232" s="94">
        <f t="shared" si="117"/>
        <v>0</v>
      </c>
      <c r="V232" s="94">
        <f t="shared" si="118"/>
        <v>0</v>
      </c>
      <c r="W232" s="102">
        <f t="shared" si="109"/>
        <v>0</v>
      </c>
    </row>
    <row r="233" spans="3:23" ht="15">
      <c r="C233" s="27">
        <v>44</v>
      </c>
      <c r="D233" s="184">
        <v>0</v>
      </c>
      <c r="E233" s="185">
        <v>0</v>
      </c>
      <c r="F233" s="186">
        <v>1</v>
      </c>
      <c r="G233" s="41">
        <f t="shared" si="110"/>
        <v>0</v>
      </c>
      <c r="H233" s="42">
        <f t="shared" si="111"/>
        <v>0</v>
      </c>
      <c r="I233" s="42"/>
      <c r="J233" s="38">
        <f t="shared" si="112"/>
        <v>0</v>
      </c>
      <c r="K233" s="38">
        <f t="shared" si="119"/>
        <v>0</v>
      </c>
      <c r="L233" s="39">
        <f t="shared" si="113"/>
        <v>0</v>
      </c>
      <c r="M233" s="42"/>
      <c r="N233" s="47">
        <f t="shared" si="116"/>
        <v>0</v>
      </c>
      <c r="O233" s="47">
        <f t="shared" si="114"/>
        <v>0</v>
      </c>
      <c r="P233" s="24" t="str">
        <f t="shared" si="115"/>
        <v>.</v>
      </c>
      <c r="S233" s="52"/>
      <c r="T233" s="90"/>
      <c r="U233" s="94">
        <f t="shared" si="117"/>
        <v>0</v>
      </c>
      <c r="V233" s="94">
        <f t="shared" si="118"/>
        <v>0</v>
      </c>
      <c r="W233" s="102">
        <f t="shared" si="109"/>
        <v>0</v>
      </c>
    </row>
    <row r="234" spans="3:23" ht="15">
      <c r="C234" s="27">
        <v>46</v>
      </c>
      <c r="D234" s="184">
        <v>0</v>
      </c>
      <c r="E234" s="185">
        <v>0</v>
      </c>
      <c r="F234" s="186">
        <v>1</v>
      </c>
      <c r="G234" s="41">
        <f t="shared" si="110"/>
        <v>0</v>
      </c>
      <c r="H234" s="42">
        <f t="shared" si="111"/>
        <v>0</v>
      </c>
      <c r="I234" s="42"/>
      <c r="J234" s="38">
        <f t="shared" si="112"/>
        <v>0</v>
      </c>
      <c r="K234" s="38">
        <f t="shared" si="119"/>
        <v>0</v>
      </c>
      <c r="L234" s="39">
        <f t="shared" si="113"/>
        <v>0</v>
      </c>
      <c r="M234" s="42"/>
      <c r="N234" s="47">
        <f t="shared" si="116"/>
        <v>0</v>
      </c>
      <c r="O234" s="47">
        <f t="shared" si="114"/>
        <v>0</v>
      </c>
      <c r="P234" s="24" t="str">
        <f t="shared" si="115"/>
        <v>.</v>
      </c>
      <c r="S234" s="52"/>
      <c r="T234" s="90"/>
      <c r="U234" s="94">
        <f t="shared" si="117"/>
        <v>0</v>
      </c>
      <c r="V234" s="94">
        <f t="shared" si="118"/>
        <v>0</v>
      </c>
      <c r="W234" s="102">
        <f t="shared" si="109"/>
        <v>0</v>
      </c>
    </row>
    <row r="235" spans="3:23" ht="15">
      <c r="C235" s="27">
        <v>48</v>
      </c>
      <c r="D235" s="184">
        <v>0</v>
      </c>
      <c r="E235" s="185">
        <v>0</v>
      </c>
      <c r="F235" s="186">
        <v>1</v>
      </c>
      <c r="G235" s="41">
        <f t="shared" si="110"/>
        <v>0</v>
      </c>
      <c r="H235" s="42">
        <f t="shared" si="111"/>
        <v>0</v>
      </c>
      <c r="I235" s="42"/>
      <c r="J235" s="38">
        <f t="shared" si="112"/>
        <v>0</v>
      </c>
      <c r="K235" s="38">
        <f t="shared" si="119"/>
        <v>0</v>
      </c>
      <c r="L235" s="39">
        <f t="shared" si="113"/>
        <v>0</v>
      </c>
      <c r="M235" s="42"/>
      <c r="N235" s="47">
        <f t="shared" si="116"/>
        <v>0</v>
      </c>
      <c r="O235" s="47">
        <f t="shared" si="114"/>
        <v>0</v>
      </c>
      <c r="P235" s="24" t="str">
        <f t="shared" si="115"/>
        <v>.</v>
      </c>
      <c r="S235" s="52"/>
      <c r="T235" s="90"/>
      <c r="U235" s="94">
        <f t="shared" si="117"/>
        <v>0</v>
      </c>
      <c r="V235" s="94">
        <f t="shared" si="118"/>
        <v>0</v>
      </c>
      <c r="W235" s="102">
        <f t="shared" si="109"/>
        <v>0</v>
      </c>
    </row>
    <row r="236" spans="3:23" ht="15">
      <c r="C236" s="27">
        <v>50</v>
      </c>
      <c r="D236" s="184">
        <v>0</v>
      </c>
      <c r="E236" s="185">
        <v>0</v>
      </c>
      <c r="F236" s="186">
        <v>1</v>
      </c>
      <c r="G236" s="41">
        <f t="shared" si="110"/>
        <v>0</v>
      </c>
      <c r="H236" s="42">
        <f t="shared" si="111"/>
        <v>0</v>
      </c>
      <c r="I236" s="42"/>
      <c r="J236" s="38">
        <f t="shared" si="112"/>
        <v>0</v>
      </c>
      <c r="K236" s="38">
        <f t="shared" si="119"/>
        <v>0</v>
      </c>
      <c r="L236" s="39">
        <f t="shared" si="113"/>
        <v>0</v>
      </c>
      <c r="M236" s="42"/>
      <c r="N236" s="47">
        <f t="shared" si="116"/>
        <v>0</v>
      </c>
      <c r="O236" s="47">
        <f t="shared" si="114"/>
        <v>0</v>
      </c>
      <c r="P236" s="24" t="str">
        <f t="shared" si="115"/>
        <v>.</v>
      </c>
      <c r="S236" s="52"/>
      <c r="T236" s="90"/>
      <c r="U236" s="94">
        <f t="shared" si="117"/>
        <v>0</v>
      </c>
      <c r="V236" s="94">
        <f t="shared" si="118"/>
        <v>0</v>
      </c>
      <c r="W236" s="102">
        <f t="shared" si="109"/>
        <v>0</v>
      </c>
    </row>
    <row r="237" spans="3:23" ht="15">
      <c r="C237" s="27">
        <v>52</v>
      </c>
      <c r="D237" s="184">
        <v>0</v>
      </c>
      <c r="E237" s="185">
        <v>0</v>
      </c>
      <c r="F237" s="186">
        <v>1</v>
      </c>
      <c r="G237" s="41">
        <f t="shared" si="110"/>
        <v>0</v>
      </c>
      <c r="H237" s="42">
        <f t="shared" si="111"/>
        <v>0</v>
      </c>
      <c r="I237" s="42"/>
      <c r="J237" s="38">
        <f t="shared" si="112"/>
        <v>0</v>
      </c>
      <c r="K237" s="38">
        <f t="shared" si="119"/>
        <v>0</v>
      </c>
      <c r="L237" s="39">
        <f t="shared" si="113"/>
        <v>0</v>
      </c>
      <c r="M237" s="42"/>
      <c r="N237" s="47">
        <f t="shared" si="116"/>
        <v>0</v>
      </c>
      <c r="O237" s="47">
        <f t="shared" si="114"/>
        <v>0</v>
      </c>
      <c r="P237" s="24" t="str">
        <f t="shared" si="115"/>
        <v>.</v>
      </c>
      <c r="S237" s="52"/>
      <c r="T237" s="90"/>
      <c r="U237" s="94">
        <f t="shared" si="117"/>
        <v>0</v>
      </c>
      <c r="V237" s="94">
        <f t="shared" si="118"/>
        <v>0</v>
      </c>
      <c r="W237" s="102">
        <f t="shared" si="109"/>
        <v>0</v>
      </c>
    </row>
    <row r="238" spans="3:23" ht="15">
      <c r="C238" s="78"/>
      <c r="D238" s="43"/>
      <c r="E238" s="43"/>
      <c r="F238" s="203" t="s">
        <v>54</v>
      </c>
      <c r="G238" s="42">
        <f>SUM(G212:G237)</f>
        <v>0</v>
      </c>
      <c r="H238" s="42">
        <f>SUM(H212:H237)</f>
        <v>0</v>
      </c>
      <c r="I238" s="42"/>
      <c r="J238" s="38">
        <f>SUM(J212:J237)</f>
        <v>0</v>
      </c>
      <c r="K238" s="38">
        <f>SUM(K212:K237)</f>
        <v>0</v>
      </c>
      <c r="L238" s="39">
        <f>SUM(L212:L237)</f>
        <v>0</v>
      </c>
      <c r="M238" s="42"/>
      <c r="N238" s="40">
        <f>SUM(N212:N237)</f>
        <v>0</v>
      </c>
      <c r="O238" s="40">
        <f>SUM(O212:O237)</f>
        <v>0</v>
      </c>
      <c r="P238" s="24"/>
      <c r="S238" s="52"/>
      <c r="T238" s="90"/>
      <c r="U238" s="96">
        <f>SUM(U212:U237)</f>
        <v>0</v>
      </c>
      <c r="V238" s="96">
        <f>SUM(V212:V237)</f>
        <v>0</v>
      </c>
      <c r="W238" s="154">
        <f>SUM(W212:W237)</f>
        <v>0</v>
      </c>
    </row>
    <row r="239" spans="3:23" ht="15">
      <c r="C239" s="79"/>
      <c r="D239" s="46"/>
      <c r="E239" s="46"/>
      <c r="F239" s="46"/>
      <c r="G239" s="46"/>
      <c r="H239" s="46"/>
      <c r="I239" s="46"/>
      <c r="J239" s="46"/>
      <c r="K239" s="46"/>
      <c r="L239" s="69"/>
      <c r="M239" s="46"/>
      <c r="N239" s="69"/>
      <c r="O239" s="69"/>
      <c r="P239" s="80"/>
      <c r="S239" s="46"/>
      <c r="T239" s="90"/>
      <c r="U239" s="94"/>
      <c r="V239" s="94"/>
      <c r="W239" s="102"/>
    </row>
    <row r="240" spans="3:23" ht="13.5" thickBot="1">
      <c r="C240" s="118"/>
      <c r="D240" s="83"/>
      <c r="E240" s="83"/>
      <c r="F240" s="83"/>
      <c r="G240" s="83"/>
      <c r="H240" s="83"/>
      <c r="I240" s="83"/>
      <c r="J240" s="83"/>
      <c r="K240" s="83"/>
      <c r="L240" s="84"/>
      <c r="M240" s="83"/>
      <c r="N240" s="84"/>
      <c r="O240" s="84"/>
      <c r="P240" s="155"/>
      <c r="Q240" s="116"/>
      <c r="R240" s="83"/>
      <c r="S240" s="83"/>
      <c r="T240" s="103"/>
      <c r="U240" s="105"/>
      <c r="V240" s="105"/>
      <c r="W240" s="106"/>
    </row>
    <row r="241" spans="3:23" ht="14.25">
      <c r="C241" s="274" t="s">
        <v>82</v>
      </c>
      <c r="D241" s="275"/>
      <c r="E241" s="275"/>
      <c r="F241" s="275"/>
      <c r="G241" s="275"/>
      <c r="H241" s="275"/>
      <c r="I241" s="85"/>
      <c r="J241" s="85"/>
      <c r="K241" s="85"/>
      <c r="L241" s="86"/>
      <c r="M241" s="85"/>
      <c r="N241" s="86"/>
      <c r="O241" s="86"/>
      <c r="P241" s="156"/>
      <c r="Q241" s="115"/>
      <c r="R241" s="85"/>
      <c r="S241" s="85"/>
      <c r="T241" s="98"/>
      <c r="U241" s="107"/>
      <c r="V241" s="107"/>
      <c r="W241" s="108"/>
    </row>
    <row r="242" spans="3:23" ht="15">
      <c r="C242" s="79"/>
      <c r="D242" s="46"/>
      <c r="E242" s="46"/>
      <c r="F242" s="46"/>
      <c r="G242" s="46"/>
      <c r="H242" s="46"/>
      <c r="I242" s="46"/>
      <c r="J242" s="46"/>
      <c r="K242" s="46"/>
      <c r="L242" s="69"/>
      <c r="M242" s="46"/>
      <c r="N242" s="69"/>
      <c r="O242" s="69"/>
      <c r="P242" s="80"/>
      <c r="Q242" s="52"/>
      <c r="R242" s="46"/>
      <c r="S242" s="46"/>
      <c r="T242" s="90"/>
      <c r="U242" s="94"/>
      <c r="V242" s="94"/>
      <c r="W242" s="102"/>
    </row>
    <row r="243" spans="3:23" ht="15">
      <c r="C243" s="79"/>
      <c r="D243" s="46"/>
      <c r="E243" s="46"/>
      <c r="F243" s="46"/>
      <c r="G243" s="46"/>
      <c r="H243" s="46"/>
      <c r="I243" s="46"/>
      <c r="J243" s="46"/>
      <c r="K243" s="46"/>
      <c r="L243" s="69"/>
      <c r="M243" s="46"/>
      <c r="N243" s="69"/>
      <c r="O243" s="69"/>
      <c r="P243" s="80"/>
      <c r="Q243" s="52"/>
      <c r="R243" s="46"/>
      <c r="S243" s="46"/>
      <c r="T243" s="90"/>
      <c r="U243" s="94"/>
      <c r="V243" s="94"/>
      <c r="W243" s="102"/>
    </row>
    <row r="244" spans="3:23" ht="15">
      <c r="C244" s="157"/>
      <c r="D244" s="158"/>
      <c r="E244" s="158"/>
      <c r="F244" s="158"/>
      <c r="G244" s="158"/>
      <c r="H244" s="158"/>
      <c r="I244" s="158"/>
      <c r="J244" s="158"/>
      <c r="K244" s="158"/>
      <c r="L244" s="158"/>
      <c r="M244" s="158"/>
      <c r="N244" s="158"/>
      <c r="O244" s="158"/>
      <c r="P244" s="159"/>
      <c r="Q244" s="158"/>
      <c r="R244" s="158"/>
      <c r="S244" s="52"/>
      <c r="T244" s="90"/>
      <c r="U244" s="90"/>
      <c r="V244" s="90"/>
      <c r="W244" s="100"/>
    </row>
    <row r="245" spans="3:23" ht="15">
      <c r="C245" s="157"/>
      <c r="D245" s="158"/>
      <c r="E245" s="158"/>
      <c r="F245" s="158"/>
      <c r="G245" s="158"/>
      <c r="H245" s="158"/>
      <c r="I245" s="158"/>
      <c r="J245" s="158"/>
      <c r="K245" s="158"/>
      <c r="L245" s="158"/>
      <c r="M245" s="158"/>
      <c r="N245" s="158"/>
      <c r="O245" s="158"/>
      <c r="P245" s="159"/>
      <c r="Q245" s="158"/>
      <c r="R245" s="158"/>
      <c r="S245" s="52"/>
      <c r="T245" s="90"/>
      <c r="U245" s="90"/>
      <c r="V245" s="90"/>
      <c r="W245" s="100"/>
    </row>
    <row r="246" spans="3:23" ht="15">
      <c r="C246" s="157"/>
      <c r="D246" s="158"/>
      <c r="E246" s="158"/>
      <c r="F246" s="158"/>
      <c r="G246" s="158"/>
      <c r="H246" s="158"/>
      <c r="I246" s="158"/>
      <c r="J246" s="158"/>
      <c r="K246" s="158"/>
      <c r="L246" s="158"/>
      <c r="M246" s="158"/>
      <c r="N246" s="158"/>
      <c r="O246" s="158"/>
      <c r="P246" s="159"/>
      <c r="Q246" s="158"/>
      <c r="R246" s="158"/>
      <c r="S246" s="52"/>
      <c r="T246" s="90"/>
      <c r="U246" s="90"/>
      <c r="V246" s="90"/>
      <c r="W246" s="100"/>
    </row>
    <row r="247" spans="3:23" ht="15">
      <c r="C247" s="157"/>
      <c r="D247" s="158"/>
      <c r="E247" s="158"/>
      <c r="F247" s="158"/>
      <c r="G247" s="158"/>
      <c r="H247" s="158"/>
      <c r="I247" s="158"/>
      <c r="J247" s="158"/>
      <c r="K247" s="158"/>
      <c r="L247" s="158"/>
      <c r="M247" s="158"/>
      <c r="N247" s="158"/>
      <c r="O247" s="158"/>
      <c r="P247" s="159"/>
      <c r="Q247" s="158"/>
      <c r="R247" s="158"/>
      <c r="S247" s="52"/>
      <c r="T247" s="90"/>
      <c r="U247" s="90"/>
      <c r="V247" s="90"/>
      <c r="W247" s="100"/>
    </row>
    <row r="248" spans="3:23" ht="15">
      <c r="C248" s="157"/>
      <c r="D248" s="158"/>
      <c r="E248" s="158"/>
      <c r="F248" s="158"/>
      <c r="G248" s="158"/>
      <c r="H248" s="158"/>
      <c r="I248" s="158"/>
      <c r="J248" s="158"/>
      <c r="K248" s="158"/>
      <c r="L248" s="158"/>
      <c r="M248" s="158"/>
      <c r="N248" s="158"/>
      <c r="O248" s="158"/>
      <c r="P248" s="159"/>
      <c r="Q248" s="158"/>
      <c r="R248" s="158"/>
      <c r="S248" s="52"/>
      <c r="T248" s="90"/>
      <c r="U248" s="90"/>
      <c r="V248" s="90"/>
      <c r="W248" s="100"/>
    </row>
    <row r="249" spans="3:23" ht="13.5" thickBot="1">
      <c r="C249" s="157"/>
      <c r="D249" s="158"/>
      <c r="E249" s="158"/>
      <c r="F249" s="158"/>
      <c r="G249" s="158"/>
      <c r="H249" s="158"/>
      <c r="I249" s="158"/>
      <c r="J249" s="158"/>
      <c r="K249" s="158"/>
      <c r="L249" s="158"/>
      <c r="M249" s="158"/>
      <c r="N249" s="158"/>
      <c r="O249" s="158"/>
      <c r="P249" s="159"/>
      <c r="Q249" s="158"/>
      <c r="R249" s="158"/>
      <c r="S249" s="52"/>
      <c r="T249" s="90"/>
      <c r="U249" s="90"/>
      <c r="V249" s="90"/>
      <c r="W249" s="100"/>
    </row>
    <row r="250" spans="3:23" ht="39" thickBot="1">
      <c r="C250" s="157"/>
      <c r="D250" s="158"/>
      <c r="E250" s="158"/>
      <c r="F250" s="158"/>
      <c r="G250" s="158"/>
      <c r="H250" s="158"/>
      <c r="I250" s="158"/>
      <c r="J250" s="158"/>
      <c r="K250" s="282" t="s">
        <v>24</v>
      </c>
      <c r="L250" s="283"/>
      <c r="M250" s="34" t="s">
        <v>83</v>
      </c>
      <c r="N250" s="34" t="s">
        <v>84</v>
      </c>
      <c r="O250" s="35" t="s">
        <v>30</v>
      </c>
      <c r="P250" s="159"/>
      <c r="Q250" s="175" t="s">
        <v>86</v>
      </c>
      <c r="R250" s="158"/>
      <c r="S250" s="52"/>
      <c r="T250" s="90"/>
      <c r="U250" s="90"/>
      <c r="V250" s="90"/>
      <c r="W250" s="100"/>
    </row>
    <row r="251" spans="3:23" ht="15">
      <c r="C251" s="157"/>
      <c r="D251" s="158"/>
      <c r="E251" s="158"/>
      <c r="F251" s="158"/>
      <c r="G251" s="158"/>
      <c r="H251" s="158"/>
      <c r="I251" s="158"/>
      <c r="J251" s="158"/>
      <c r="K251" s="124" t="s">
        <v>25</v>
      </c>
      <c r="L251" s="125"/>
      <c r="M251" s="134">
        <f>$L$238</f>
        <v>0</v>
      </c>
      <c r="N251" s="134">
        <f>$L$150+$L$113+$L$75+$L$36+$L$186</f>
        <v>0</v>
      </c>
      <c r="O251" s="148">
        <f>M251+N251</f>
        <v>0</v>
      </c>
      <c r="P251" s="159"/>
      <c r="Q251" s="158"/>
      <c r="R251" s="158"/>
      <c r="S251" s="52"/>
      <c r="T251" s="90"/>
      <c r="U251" s="90"/>
      <c r="V251" s="90"/>
      <c r="W251" s="100"/>
    </row>
    <row r="252" spans="3:23" ht="38.25">
      <c r="C252" s="157"/>
      <c r="D252" s="158"/>
      <c r="E252" s="158"/>
      <c r="F252" s="158"/>
      <c r="G252" s="158"/>
      <c r="H252" s="158"/>
      <c r="I252" s="158"/>
      <c r="J252" s="158"/>
      <c r="K252" s="126" t="s">
        <v>3</v>
      </c>
      <c r="L252" s="49"/>
      <c r="M252" s="18" t="s">
        <v>83</v>
      </c>
      <c r="N252" s="18" t="s">
        <v>84</v>
      </c>
      <c r="O252" s="36" t="s">
        <v>30</v>
      </c>
      <c r="P252" s="159"/>
      <c r="Q252" s="158"/>
      <c r="R252" s="158"/>
      <c r="S252" s="52"/>
      <c r="T252" s="90"/>
      <c r="U252" s="90"/>
      <c r="V252" s="90"/>
      <c r="W252" s="100"/>
    </row>
    <row r="253" spans="3:23" ht="15">
      <c r="C253" s="157"/>
      <c r="D253" s="158"/>
      <c r="E253" s="158"/>
      <c r="F253" s="158"/>
      <c r="G253" s="158"/>
      <c r="H253" s="158"/>
      <c r="I253" s="158"/>
      <c r="J253" s="158"/>
      <c r="K253" s="127" t="s">
        <v>27</v>
      </c>
      <c r="L253" s="128"/>
      <c r="M253" s="47">
        <f>$O$238</f>
        <v>0</v>
      </c>
      <c r="N253" s="47">
        <f>$O$153+$O$117+$O$80+$O$42+$O$189</f>
        <v>0</v>
      </c>
      <c r="O253" s="149">
        <f>M253+N253</f>
        <v>0</v>
      </c>
      <c r="P253" s="159"/>
      <c r="Q253" s="158"/>
      <c r="R253" s="158"/>
      <c r="S253" s="52"/>
      <c r="T253" s="90"/>
      <c r="U253" s="90"/>
      <c r="V253" s="90"/>
      <c r="W253" s="100"/>
    </row>
    <row r="254" spans="3:23" ht="13.5" thickBot="1">
      <c r="C254" s="157"/>
      <c r="D254" s="158"/>
      <c r="E254" s="158"/>
      <c r="F254" s="158"/>
      <c r="G254" s="158"/>
      <c r="H254" s="158"/>
      <c r="I254" s="158"/>
      <c r="J254" s="158"/>
      <c r="K254" s="272" t="s">
        <v>26</v>
      </c>
      <c r="L254" s="273"/>
      <c r="M254" s="48">
        <f>$N$238</f>
        <v>0</v>
      </c>
      <c r="N254" s="48">
        <f>$N$153+$N$117+$N$80+$N$42+$N$189</f>
        <v>0</v>
      </c>
      <c r="O254" s="150">
        <f>M254+N254</f>
        <v>0</v>
      </c>
      <c r="P254" s="159"/>
      <c r="Q254" s="158"/>
      <c r="R254" s="158"/>
      <c r="S254" s="52"/>
      <c r="T254" s="90"/>
      <c r="U254" s="90"/>
      <c r="V254" s="90"/>
      <c r="W254" s="100"/>
    </row>
    <row r="255" spans="3:23" ht="15">
      <c r="C255" s="157"/>
      <c r="D255" s="158"/>
      <c r="E255" s="158"/>
      <c r="F255" s="158"/>
      <c r="G255" s="158"/>
      <c r="H255" s="158"/>
      <c r="I255" s="158"/>
      <c r="J255" s="158"/>
      <c r="K255" s="151"/>
      <c r="L255" s="151"/>
      <c r="M255" s="152"/>
      <c r="N255" s="152"/>
      <c r="O255" s="152"/>
      <c r="P255" s="159"/>
      <c r="Q255" s="158"/>
      <c r="R255" s="158"/>
      <c r="S255" s="52"/>
      <c r="T255" s="90"/>
      <c r="U255" s="90"/>
      <c r="V255" s="90"/>
      <c r="W255" s="100"/>
    </row>
    <row r="256" spans="3:23" ht="15">
      <c r="C256" s="157"/>
      <c r="D256" s="158"/>
      <c r="E256" s="158"/>
      <c r="F256" s="158"/>
      <c r="G256" s="158"/>
      <c r="H256" s="158"/>
      <c r="I256" s="158"/>
      <c r="J256" s="158"/>
      <c r="K256" s="151"/>
      <c r="L256" s="151"/>
      <c r="M256" s="152"/>
      <c r="N256" s="152"/>
      <c r="O256" s="152"/>
      <c r="P256" s="159"/>
      <c r="Q256" s="158"/>
      <c r="R256" s="158"/>
      <c r="S256" s="52"/>
      <c r="T256" s="90"/>
      <c r="U256" s="90"/>
      <c r="V256" s="90"/>
      <c r="W256" s="100"/>
    </row>
    <row r="257" spans="3:23" ht="15">
      <c r="C257" s="157"/>
      <c r="D257" s="158"/>
      <c r="E257" s="158"/>
      <c r="F257" s="158"/>
      <c r="G257" s="158"/>
      <c r="H257" s="158"/>
      <c r="I257" s="158"/>
      <c r="J257" s="158"/>
      <c r="K257" s="151"/>
      <c r="L257" s="151"/>
      <c r="M257" s="152"/>
      <c r="N257" s="152"/>
      <c r="O257" s="152"/>
      <c r="P257" s="159"/>
      <c r="Q257" s="158"/>
      <c r="R257" s="158"/>
      <c r="S257" s="52"/>
      <c r="T257" s="90"/>
      <c r="U257" s="90"/>
      <c r="V257" s="90"/>
      <c r="W257" s="100"/>
    </row>
    <row r="258" spans="3:23" ht="13.5" thickBot="1">
      <c r="C258" s="160"/>
      <c r="D258" s="161"/>
      <c r="E258" s="161"/>
      <c r="F258" s="161"/>
      <c r="G258" s="161"/>
      <c r="H258" s="161"/>
      <c r="I258" s="161"/>
      <c r="J258" s="161"/>
      <c r="K258" s="161"/>
      <c r="L258" s="161"/>
      <c r="M258" s="161"/>
      <c r="N258" s="161"/>
      <c r="O258" s="161"/>
      <c r="P258" s="162"/>
      <c r="Q258" s="161"/>
      <c r="R258" s="161"/>
      <c r="S258" s="116"/>
      <c r="T258" s="103"/>
      <c r="U258" s="103"/>
      <c r="V258" s="103"/>
      <c r="W258" s="104"/>
    </row>
  </sheetData>
  <mergeCells count="44">
    <mergeCell ref="U5:W5"/>
    <mergeCell ref="A6:A109"/>
    <mergeCell ref="B6:B146"/>
    <mergeCell ref="D8:F8"/>
    <mergeCell ref="J8:L8"/>
    <mergeCell ref="N8:O8"/>
    <mergeCell ref="Q10:R10"/>
    <mergeCell ref="K38:L38"/>
    <mergeCell ref="D47:F47"/>
    <mergeCell ref="J47:L47"/>
    <mergeCell ref="N47:O47"/>
    <mergeCell ref="Q49:R49"/>
    <mergeCell ref="K77:L77"/>
    <mergeCell ref="D85:F85"/>
    <mergeCell ref="J85:L85"/>
    <mergeCell ref="N85:O85"/>
    <mergeCell ref="Q124:R124"/>
    <mergeCell ref="K152:L152"/>
    <mergeCell ref="C192:G192"/>
    <mergeCell ref="C200:D200"/>
    <mergeCell ref="K200:L200"/>
    <mergeCell ref="D158:F158"/>
    <mergeCell ref="J158:L158"/>
    <mergeCell ref="N158:O158"/>
    <mergeCell ref="Q87:R87"/>
    <mergeCell ref="K115:L115"/>
    <mergeCell ref="D122:F122"/>
    <mergeCell ref="J122:L122"/>
    <mergeCell ref="N122:O122"/>
    <mergeCell ref="Q211:R211"/>
    <mergeCell ref="C241:H241"/>
    <mergeCell ref="K250:L250"/>
    <mergeCell ref="N210:O210"/>
    <mergeCell ref="Q159:R159"/>
    <mergeCell ref="K188:L188"/>
    <mergeCell ref="C202:D202"/>
    <mergeCell ref="K202:L202"/>
    <mergeCell ref="C201:D201"/>
    <mergeCell ref="K254:L254"/>
    <mergeCell ref="C203:D203"/>
    <mergeCell ref="C204:D204"/>
    <mergeCell ref="K204:L204"/>
    <mergeCell ref="D210:F210"/>
    <mergeCell ref="J210:L210"/>
  </mergeCells>
  <printOptions/>
  <pageMargins left="0.7" right="0.7" top="0.75" bottom="0.75" header="0.3" footer="0.3"/>
  <pageSetup fitToHeight="1" fitToWidth="1" horizontalDpi="600" verticalDpi="600" orientation="portrait" paperSize="9" scale="22" r:id="rId4"/>
  <drawing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66"/>
    <pageSetUpPr fitToPage="1"/>
  </sheetPr>
  <dimension ref="A1:AD418"/>
  <sheetViews>
    <sheetView zoomScale="85" zoomScaleNormal="85" zoomScaleSheetLayoutView="80" workbookViewId="0" topLeftCell="A115">
      <selection activeCell="Q129" sqref="Q129"/>
    </sheetView>
  </sheetViews>
  <sheetFormatPr defaultColWidth="9.140625" defaultRowHeight="15"/>
  <cols>
    <col min="1" max="3" width="9.140625" style="1" customWidth="1"/>
    <col min="4" max="4" width="13.421875" style="1" customWidth="1"/>
    <col min="5" max="5" width="16.57421875" style="1" customWidth="1"/>
    <col min="6" max="6" width="16.8515625" style="1" customWidth="1"/>
    <col min="7" max="7" width="15.57421875" style="1" customWidth="1"/>
    <col min="8" max="8" width="15.28125" style="1" customWidth="1"/>
    <col min="9" max="9" width="7.57421875" style="1" customWidth="1"/>
    <col min="10" max="10" width="15.57421875" style="1" customWidth="1"/>
    <col min="11" max="11" width="15.8515625" style="1" customWidth="1"/>
    <col min="12" max="12" width="16.57421875" style="1" customWidth="1"/>
    <col min="13" max="13" width="13.7109375" style="1" customWidth="1"/>
    <col min="14" max="14" width="15.57421875" style="1" customWidth="1"/>
    <col min="15" max="15" width="16.28125" style="1" customWidth="1"/>
    <col min="16" max="16" width="16.8515625" style="20" customWidth="1"/>
    <col min="17" max="17" width="44.421875" style="1" customWidth="1"/>
    <col min="18" max="18" width="10.140625" style="1" customWidth="1"/>
    <col min="19" max="19" width="10.140625" style="31" customWidth="1"/>
    <col min="20" max="20" width="4.28125" style="30" customWidth="1"/>
    <col min="21" max="21" width="14.8515625" style="30" customWidth="1"/>
    <col min="22" max="22" width="14.140625" style="30" customWidth="1"/>
    <col min="23" max="23" width="12.421875" style="30" customWidth="1"/>
    <col min="24" max="16384" width="9.140625" style="1" customWidth="1"/>
  </cols>
  <sheetData>
    <row r="1" spans="1:23" s="181" customFormat="1" ht="24" customHeight="1">
      <c r="A1" s="210" t="s">
        <v>89</v>
      </c>
      <c r="P1" s="182"/>
      <c r="T1" s="183"/>
      <c r="U1" s="183"/>
      <c r="V1" s="183"/>
      <c r="W1" s="183"/>
    </row>
    <row r="2" spans="3:23" ht="27">
      <c r="C2" s="2" t="s">
        <v>0</v>
      </c>
      <c r="T2" s="1"/>
      <c r="U2" s="1"/>
      <c r="V2" s="1"/>
      <c r="W2" s="1"/>
    </row>
    <row r="3" spans="3:23" ht="19.5">
      <c r="C3" s="3" t="s">
        <v>43</v>
      </c>
      <c r="T3" s="1"/>
      <c r="U3" s="1"/>
      <c r="V3" s="1"/>
      <c r="W3" s="1"/>
    </row>
    <row r="4" spans="3:23" ht="19.5">
      <c r="C4" s="209" t="s">
        <v>55</v>
      </c>
      <c r="T4" s="1"/>
      <c r="U4" s="1"/>
      <c r="V4" s="1"/>
      <c r="W4" s="1"/>
    </row>
    <row r="5" spans="3:23" ht="60" customHeight="1" thickBot="1">
      <c r="C5" s="4"/>
      <c r="T5" s="87"/>
      <c r="U5" s="264" t="s">
        <v>21</v>
      </c>
      <c r="V5" s="264"/>
      <c r="W5" s="264"/>
    </row>
    <row r="6" spans="1:23" ht="15" customHeight="1" thickTop="1">
      <c r="A6" s="276"/>
      <c r="B6" s="277"/>
      <c r="C6" s="22">
        <v>2013</v>
      </c>
      <c r="D6" s="19"/>
      <c r="E6" s="19"/>
      <c r="F6" s="19"/>
      <c r="G6" s="19"/>
      <c r="H6" s="19"/>
      <c r="I6" s="19"/>
      <c r="J6" s="19"/>
      <c r="K6" s="19"/>
      <c r="L6" s="19"/>
      <c r="M6" s="19"/>
      <c r="N6" s="19"/>
      <c r="O6" s="19"/>
      <c r="P6" s="21"/>
      <c r="Q6" s="19"/>
      <c r="R6" s="19"/>
      <c r="S6" s="114"/>
      <c r="T6" s="88"/>
      <c r="U6" s="88"/>
      <c r="V6" s="88"/>
      <c r="W6" s="89"/>
    </row>
    <row r="7" spans="1:23" ht="13.5" thickBot="1">
      <c r="A7" s="276"/>
      <c r="B7" s="277"/>
      <c r="C7" s="23"/>
      <c r="D7" s="9"/>
      <c r="E7" s="9"/>
      <c r="F7" s="9"/>
      <c r="G7" s="9"/>
      <c r="H7" s="9"/>
      <c r="I7" s="9"/>
      <c r="J7" s="9"/>
      <c r="K7" s="9"/>
      <c r="L7" s="9"/>
      <c r="M7" s="9"/>
      <c r="N7" s="9"/>
      <c r="O7" s="9"/>
      <c r="P7" s="24"/>
      <c r="Q7" s="9"/>
      <c r="R7" s="9"/>
      <c r="S7" s="52"/>
      <c r="T7" s="90"/>
      <c r="U7" s="90"/>
      <c r="V7" s="90"/>
      <c r="W7" s="91"/>
    </row>
    <row r="8" spans="1:23" ht="15">
      <c r="A8" s="276"/>
      <c r="B8" s="277"/>
      <c r="C8" s="25"/>
      <c r="D8" s="296" t="s">
        <v>1</v>
      </c>
      <c r="E8" s="297"/>
      <c r="F8" s="298"/>
      <c r="G8" s="5"/>
      <c r="H8" s="6"/>
      <c r="I8" s="6"/>
      <c r="J8" s="265" t="s">
        <v>2</v>
      </c>
      <c r="K8" s="266"/>
      <c r="L8" s="267"/>
      <c r="M8" s="7"/>
      <c r="N8" s="263" t="s">
        <v>3</v>
      </c>
      <c r="O8" s="263"/>
      <c r="P8" s="24"/>
      <c r="Q8" s="9"/>
      <c r="R8" s="9"/>
      <c r="S8" s="52"/>
      <c r="T8" s="90"/>
      <c r="U8" s="90"/>
      <c r="V8" s="90"/>
      <c r="W8" s="91"/>
    </row>
    <row r="9" spans="1:23" ht="77.25" thickBot="1">
      <c r="A9" s="276"/>
      <c r="B9" s="277"/>
      <c r="C9" s="26" t="s">
        <v>4</v>
      </c>
      <c r="D9" s="187" t="s">
        <v>69</v>
      </c>
      <c r="E9" s="188" t="s">
        <v>70</v>
      </c>
      <c r="F9" s="180" t="s">
        <v>31</v>
      </c>
      <c r="G9" s="14" t="s">
        <v>71</v>
      </c>
      <c r="H9" s="15" t="s">
        <v>72</v>
      </c>
      <c r="I9" s="15"/>
      <c r="J9" s="16" t="s">
        <v>5</v>
      </c>
      <c r="K9" s="16" t="s">
        <v>6</v>
      </c>
      <c r="L9" s="17" t="s">
        <v>7</v>
      </c>
      <c r="M9" s="15"/>
      <c r="N9" s="18" t="s">
        <v>8</v>
      </c>
      <c r="O9" s="18" t="s">
        <v>9</v>
      </c>
      <c r="P9" s="24"/>
      <c r="Q9" s="9"/>
      <c r="R9" s="9"/>
      <c r="S9" s="52"/>
      <c r="T9" s="90"/>
      <c r="U9" s="92" t="s">
        <v>10</v>
      </c>
      <c r="V9" s="92" t="s">
        <v>11</v>
      </c>
      <c r="W9" s="91" t="s">
        <v>20</v>
      </c>
    </row>
    <row r="10" spans="1:23" ht="15">
      <c r="A10" s="276"/>
      <c r="B10" s="277"/>
      <c r="C10" s="27">
        <v>1</v>
      </c>
      <c r="D10" s="184">
        <v>0</v>
      </c>
      <c r="E10" s="185">
        <v>0</v>
      </c>
      <c r="F10" s="186">
        <v>1</v>
      </c>
      <c r="G10" s="41">
        <f>D10+E10</f>
        <v>0</v>
      </c>
      <c r="H10" s="42">
        <f>ROUND((G10/F10),2)</f>
        <v>0</v>
      </c>
      <c r="I10" s="6"/>
      <c r="J10" s="38">
        <f>ROUND((H10*3%)*F10,2)</f>
        <v>0</v>
      </c>
      <c r="K10" s="38">
        <f>ROUND((IF(H10-$R$12&lt;0,0,(H10-$R$12))*3.5%)*F10,2)</f>
        <v>0</v>
      </c>
      <c r="L10" s="39">
        <f>J10+K10</f>
        <v>0</v>
      </c>
      <c r="M10" s="8"/>
      <c r="N10" s="47">
        <f>((MIN(H10,$R$13)*0.58%)+IF(H10&gt;$R$13,(H10-$R$13)*1.25%,0))*F10</f>
        <v>0</v>
      </c>
      <c r="O10" s="47">
        <f>(H10*3.75%)*F10</f>
        <v>0</v>
      </c>
      <c r="P10" s="24" t="str">
        <f>IF(W10&lt;&gt;0,"Error - review!",".")</f>
        <v>.</v>
      </c>
      <c r="Q10" s="268" t="s">
        <v>12</v>
      </c>
      <c r="R10" s="269"/>
      <c r="S10" s="52"/>
      <c r="T10" s="90"/>
      <c r="U10" s="94">
        <f>((MIN(H10,$R$13)*0.58%))*F10</f>
        <v>0</v>
      </c>
      <c r="V10" s="94">
        <f>(IF(H10&gt;$R$13,(H10-$R$13)*1.25%,0))*F10</f>
        <v>0</v>
      </c>
      <c r="W10" s="95">
        <f aca="true" t="shared" si="0" ref="W10:W61">(U10+V10)-N10</f>
        <v>0</v>
      </c>
    </row>
    <row r="11" spans="1:23" ht="15">
      <c r="A11" s="276"/>
      <c r="B11" s="277"/>
      <c r="C11" s="27">
        <v>2</v>
      </c>
      <c r="D11" s="184">
        <v>0</v>
      </c>
      <c r="E11" s="185">
        <v>0</v>
      </c>
      <c r="F11" s="186">
        <v>1</v>
      </c>
      <c r="G11" s="41">
        <f aca="true" t="shared" si="1" ref="G11:G61">D11+E11</f>
        <v>0</v>
      </c>
      <c r="H11" s="42">
        <f aca="true" t="shared" si="2" ref="H11:H61">ROUND((G11/F11),2)</f>
        <v>0</v>
      </c>
      <c r="I11" s="6"/>
      <c r="J11" s="38">
        <f aca="true" t="shared" si="3" ref="J11:J61">ROUND((H11*3%)*F11,2)</f>
        <v>0</v>
      </c>
      <c r="K11" s="38">
        <f aca="true" t="shared" si="4" ref="K11:K60">ROUND((IF(H11-$R$12&lt;0,0,(H11-$R$12))*3.5%)*F11,2)</f>
        <v>0</v>
      </c>
      <c r="L11" s="39">
        <f aca="true" t="shared" si="5" ref="L11:L61">J11+K11</f>
        <v>0</v>
      </c>
      <c r="M11" s="8"/>
      <c r="N11" s="47">
        <f aca="true" t="shared" si="6" ref="N11:N61">((MIN(H11,$R$13)*0.58%)+IF(H11&gt;$R$13,(H11-$R$13)*1.25%,0))*F11</f>
        <v>0</v>
      </c>
      <c r="O11" s="47">
        <f aca="true" t="shared" si="7" ref="O11:O61">(H11*3.75%)*F11</f>
        <v>0</v>
      </c>
      <c r="P11" s="24" t="str">
        <f aca="true" t="shared" si="8" ref="P11:P62">IF(W11&lt;&gt;0,"Error - review!",".")</f>
        <v>.</v>
      </c>
      <c r="Q11" s="121" t="s">
        <v>13</v>
      </c>
      <c r="R11" s="164">
        <v>230.3</v>
      </c>
      <c r="S11" s="46"/>
      <c r="T11" s="90"/>
      <c r="U11" s="94">
        <f aca="true" t="shared" si="9" ref="U11:U41">((MIN(H11,$R$13)*0.58%))*F11</f>
        <v>0</v>
      </c>
      <c r="V11" s="94">
        <f aca="true" t="shared" si="10" ref="V11:V41">(IF(H11&gt;$R$13,(H11-$R$13)*1.25%,0))*F11</f>
        <v>0</v>
      </c>
      <c r="W11" s="95">
        <f t="shared" si="0"/>
        <v>0</v>
      </c>
    </row>
    <row r="12" spans="1:23" ht="15">
      <c r="A12" s="276"/>
      <c r="B12" s="277"/>
      <c r="C12" s="27">
        <v>3</v>
      </c>
      <c r="D12" s="184">
        <v>0</v>
      </c>
      <c r="E12" s="185">
        <v>0</v>
      </c>
      <c r="F12" s="186">
        <v>1</v>
      </c>
      <c r="G12" s="41">
        <f t="shared" si="1"/>
        <v>0</v>
      </c>
      <c r="H12" s="42">
        <f t="shared" si="2"/>
        <v>0</v>
      </c>
      <c r="I12" s="6"/>
      <c r="J12" s="38">
        <f t="shared" si="3"/>
        <v>0</v>
      </c>
      <c r="K12" s="38">
        <f t="shared" si="4"/>
        <v>0</v>
      </c>
      <c r="L12" s="39">
        <f t="shared" si="5"/>
        <v>0</v>
      </c>
      <c r="M12" s="8"/>
      <c r="N12" s="47">
        <f t="shared" si="6"/>
        <v>0</v>
      </c>
      <c r="O12" s="47">
        <f t="shared" si="7"/>
        <v>0</v>
      </c>
      <c r="P12" s="24" t="str">
        <f t="shared" si="8"/>
        <v>.</v>
      </c>
      <c r="Q12" s="121" t="s">
        <v>41</v>
      </c>
      <c r="R12" s="164">
        <f>ROUND($R$11*2,2)</f>
        <v>460.6</v>
      </c>
      <c r="S12" s="46"/>
      <c r="T12" s="90"/>
      <c r="U12" s="94">
        <f t="shared" si="9"/>
        <v>0</v>
      </c>
      <c r="V12" s="94">
        <f t="shared" si="10"/>
        <v>0</v>
      </c>
      <c r="W12" s="95">
        <f t="shared" si="0"/>
        <v>0</v>
      </c>
    </row>
    <row r="13" spans="1:23" ht="13.5" thickBot="1">
      <c r="A13" s="276"/>
      <c r="B13" s="277"/>
      <c r="C13" s="27">
        <v>4</v>
      </c>
      <c r="D13" s="184">
        <v>0</v>
      </c>
      <c r="E13" s="185">
        <v>0</v>
      </c>
      <c r="F13" s="186">
        <v>1</v>
      </c>
      <c r="G13" s="41">
        <f t="shared" si="1"/>
        <v>0</v>
      </c>
      <c r="H13" s="42">
        <f t="shared" si="2"/>
        <v>0</v>
      </c>
      <c r="I13" s="6"/>
      <c r="J13" s="38">
        <f t="shared" si="3"/>
        <v>0</v>
      </c>
      <c r="K13" s="38">
        <f t="shared" si="4"/>
        <v>0</v>
      </c>
      <c r="L13" s="39">
        <f t="shared" si="5"/>
        <v>0</v>
      </c>
      <c r="M13" s="8"/>
      <c r="N13" s="47">
        <f t="shared" si="6"/>
        <v>0</v>
      </c>
      <c r="O13" s="47">
        <f t="shared" si="7"/>
        <v>0</v>
      </c>
      <c r="P13" s="24" t="str">
        <f t="shared" si="8"/>
        <v>.</v>
      </c>
      <c r="Q13" s="122" t="s">
        <v>14</v>
      </c>
      <c r="R13" s="165">
        <f>ROUND(($R$11*3.74),2)</f>
        <v>861.32</v>
      </c>
      <c r="S13" s="46"/>
      <c r="T13" s="90"/>
      <c r="U13" s="94">
        <f t="shared" si="9"/>
        <v>0</v>
      </c>
      <c r="V13" s="94">
        <f t="shared" si="10"/>
        <v>0</v>
      </c>
      <c r="W13" s="95">
        <f t="shared" si="0"/>
        <v>0</v>
      </c>
    </row>
    <row r="14" spans="1:23" ht="15">
      <c r="A14" s="276"/>
      <c r="B14" s="277"/>
      <c r="C14" s="27">
        <v>5</v>
      </c>
      <c r="D14" s="184">
        <v>0</v>
      </c>
      <c r="E14" s="185">
        <v>0</v>
      </c>
      <c r="F14" s="186">
        <v>1</v>
      </c>
      <c r="G14" s="41">
        <f t="shared" si="1"/>
        <v>0</v>
      </c>
      <c r="H14" s="42">
        <f t="shared" si="2"/>
        <v>0</v>
      </c>
      <c r="I14" s="6"/>
      <c r="J14" s="38">
        <f t="shared" si="3"/>
        <v>0</v>
      </c>
      <c r="K14" s="38">
        <f t="shared" si="4"/>
        <v>0</v>
      </c>
      <c r="L14" s="39">
        <f t="shared" si="5"/>
        <v>0</v>
      </c>
      <c r="M14" s="8"/>
      <c r="N14" s="47">
        <f t="shared" si="6"/>
        <v>0</v>
      </c>
      <c r="O14" s="47">
        <f t="shared" si="7"/>
        <v>0</v>
      </c>
      <c r="P14" s="24" t="str">
        <f t="shared" si="8"/>
        <v>.</v>
      </c>
      <c r="Q14" s="9"/>
      <c r="R14" s="9"/>
      <c r="S14" s="52"/>
      <c r="T14" s="90"/>
      <c r="U14" s="94">
        <f t="shared" si="9"/>
        <v>0</v>
      </c>
      <c r="V14" s="94">
        <f t="shared" si="10"/>
        <v>0</v>
      </c>
      <c r="W14" s="95">
        <f t="shared" si="0"/>
        <v>0</v>
      </c>
    </row>
    <row r="15" spans="1:23" ht="15">
      <c r="A15" s="276"/>
      <c r="B15" s="277"/>
      <c r="C15" s="27">
        <v>6</v>
      </c>
      <c r="D15" s="184">
        <v>0</v>
      </c>
      <c r="E15" s="185">
        <v>0</v>
      </c>
      <c r="F15" s="186">
        <v>1</v>
      </c>
      <c r="G15" s="41">
        <f t="shared" si="1"/>
        <v>0</v>
      </c>
      <c r="H15" s="42">
        <f t="shared" si="2"/>
        <v>0</v>
      </c>
      <c r="I15" s="6"/>
      <c r="J15" s="38">
        <f t="shared" si="3"/>
        <v>0</v>
      </c>
      <c r="K15" s="38">
        <f t="shared" si="4"/>
        <v>0</v>
      </c>
      <c r="L15" s="39">
        <f t="shared" si="5"/>
        <v>0</v>
      </c>
      <c r="M15" s="8"/>
      <c r="N15" s="47">
        <f t="shared" si="6"/>
        <v>0</v>
      </c>
      <c r="O15" s="47">
        <f t="shared" si="7"/>
        <v>0</v>
      </c>
      <c r="P15" s="24" t="str">
        <f t="shared" si="8"/>
        <v>.</v>
      </c>
      <c r="Q15" s="9"/>
      <c r="R15" s="9"/>
      <c r="S15" s="52"/>
      <c r="T15" s="90"/>
      <c r="U15" s="94">
        <f t="shared" si="9"/>
        <v>0</v>
      </c>
      <c r="V15" s="94">
        <f t="shared" si="10"/>
        <v>0</v>
      </c>
      <c r="W15" s="95">
        <f t="shared" si="0"/>
        <v>0</v>
      </c>
    </row>
    <row r="16" spans="1:23" ht="15">
      <c r="A16" s="276"/>
      <c r="B16" s="277"/>
      <c r="C16" s="27">
        <v>7</v>
      </c>
      <c r="D16" s="184">
        <v>0</v>
      </c>
      <c r="E16" s="185">
        <v>0</v>
      </c>
      <c r="F16" s="186">
        <v>1</v>
      </c>
      <c r="G16" s="41">
        <f t="shared" si="1"/>
        <v>0</v>
      </c>
      <c r="H16" s="42">
        <f t="shared" si="2"/>
        <v>0</v>
      </c>
      <c r="I16" s="6"/>
      <c r="J16" s="38">
        <f t="shared" si="3"/>
        <v>0</v>
      </c>
      <c r="K16" s="38">
        <f t="shared" si="4"/>
        <v>0</v>
      </c>
      <c r="L16" s="39">
        <f t="shared" si="5"/>
        <v>0</v>
      </c>
      <c r="M16" s="8"/>
      <c r="N16" s="47">
        <f t="shared" si="6"/>
        <v>0</v>
      </c>
      <c r="O16" s="47">
        <f t="shared" si="7"/>
        <v>0</v>
      </c>
      <c r="P16" s="24" t="str">
        <f t="shared" si="8"/>
        <v>.</v>
      </c>
      <c r="Q16" s="9"/>
      <c r="R16" s="9"/>
      <c r="S16" s="52"/>
      <c r="T16" s="90"/>
      <c r="U16" s="94">
        <f t="shared" si="9"/>
        <v>0</v>
      </c>
      <c r="V16" s="94">
        <f t="shared" si="10"/>
        <v>0</v>
      </c>
      <c r="W16" s="95">
        <f t="shared" si="0"/>
        <v>0</v>
      </c>
    </row>
    <row r="17" spans="1:23" ht="15">
      <c r="A17" s="276"/>
      <c r="B17" s="277"/>
      <c r="C17" s="27">
        <v>8</v>
      </c>
      <c r="D17" s="184">
        <v>0</v>
      </c>
      <c r="E17" s="185">
        <v>0</v>
      </c>
      <c r="F17" s="186">
        <v>1</v>
      </c>
      <c r="G17" s="41">
        <f t="shared" si="1"/>
        <v>0</v>
      </c>
      <c r="H17" s="42">
        <f t="shared" si="2"/>
        <v>0</v>
      </c>
      <c r="I17" s="6"/>
      <c r="J17" s="38">
        <f t="shared" si="3"/>
        <v>0</v>
      </c>
      <c r="K17" s="38">
        <f t="shared" si="4"/>
        <v>0</v>
      </c>
      <c r="L17" s="39">
        <f t="shared" si="5"/>
        <v>0</v>
      </c>
      <c r="M17" s="8"/>
      <c r="N17" s="47">
        <f t="shared" si="6"/>
        <v>0</v>
      </c>
      <c r="O17" s="47">
        <f t="shared" si="7"/>
        <v>0</v>
      </c>
      <c r="P17" s="24" t="str">
        <f t="shared" si="8"/>
        <v>.</v>
      </c>
      <c r="Q17" s="9"/>
      <c r="R17" s="9"/>
      <c r="S17" s="52"/>
      <c r="T17" s="90"/>
      <c r="U17" s="94">
        <f t="shared" si="9"/>
        <v>0</v>
      </c>
      <c r="V17" s="94">
        <f t="shared" si="10"/>
        <v>0</v>
      </c>
      <c r="W17" s="95">
        <f t="shared" si="0"/>
        <v>0</v>
      </c>
    </row>
    <row r="18" spans="1:23" ht="15">
      <c r="A18" s="276"/>
      <c r="B18" s="277"/>
      <c r="C18" s="27">
        <v>9</v>
      </c>
      <c r="D18" s="184">
        <v>0</v>
      </c>
      <c r="E18" s="185">
        <v>0</v>
      </c>
      <c r="F18" s="186">
        <v>1</v>
      </c>
      <c r="G18" s="41">
        <f t="shared" si="1"/>
        <v>0</v>
      </c>
      <c r="H18" s="42">
        <f t="shared" si="2"/>
        <v>0</v>
      </c>
      <c r="I18" s="6"/>
      <c r="J18" s="38">
        <f t="shared" si="3"/>
        <v>0</v>
      </c>
      <c r="K18" s="38">
        <f t="shared" si="4"/>
        <v>0</v>
      </c>
      <c r="L18" s="39">
        <f t="shared" si="5"/>
        <v>0</v>
      </c>
      <c r="M18" s="8"/>
      <c r="N18" s="47">
        <f t="shared" si="6"/>
        <v>0</v>
      </c>
      <c r="O18" s="47">
        <f t="shared" si="7"/>
        <v>0</v>
      </c>
      <c r="P18" s="24" t="str">
        <f t="shared" si="8"/>
        <v>.</v>
      </c>
      <c r="Q18" s="9"/>
      <c r="R18" s="9"/>
      <c r="S18" s="52"/>
      <c r="T18" s="90"/>
      <c r="U18" s="94">
        <f t="shared" si="9"/>
        <v>0</v>
      </c>
      <c r="V18" s="94">
        <f t="shared" si="10"/>
        <v>0</v>
      </c>
      <c r="W18" s="95">
        <f t="shared" si="0"/>
        <v>0</v>
      </c>
    </row>
    <row r="19" spans="1:23" ht="15">
      <c r="A19" s="276"/>
      <c r="B19" s="277"/>
      <c r="C19" s="27">
        <v>10</v>
      </c>
      <c r="D19" s="184">
        <v>0</v>
      </c>
      <c r="E19" s="185">
        <v>0</v>
      </c>
      <c r="F19" s="186">
        <v>1</v>
      </c>
      <c r="G19" s="41">
        <f t="shared" si="1"/>
        <v>0</v>
      </c>
      <c r="H19" s="42">
        <f t="shared" si="2"/>
        <v>0</v>
      </c>
      <c r="I19" s="6"/>
      <c r="J19" s="38">
        <f t="shared" si="3"/>
        <v>0</v>
      </c>
      <c r="K19" s="38">
        <f t="shared" si="4"/>
        <v>0</v>
      </c>
      <c r="L19" s="39">
        <f t="shared" si="5"/>
        <v>0</v>
      </c>
      <c r="M19" s="8"/>
      <c r="N19" s="47">
        <f t="shared" si="6"/>
        <v>0</v>
      </c>
      <c r="O19" s="47">
        <f t="shared" si="7"/>
        <v>0</v>
      </c>
      <c r="P19" s="24" t="str">
        <f t="shared" si="8"/>
        <v>.</v>
      </c>
      <c r="Q19" s="9"/>
      <c r="R19" s="9"/>
      <c r="S19" s="52"/>
      <c r="T19" s="90"/>
      <c r="U19" s="94">
        <f t="shared" si="9"/>
        <v>0</v>
      </c>
      <c r="V19" s="94">
        <f t="shared" si="10"/>
        <v>0</v>
      </c>
      <c r="W19" s="95">
        <f t="shared" si="0"/>
        <v>0</v>
      </c>
    </row>
    <row r="20" spans="1:23" ht="15">
      <c r="A20" s="276"/>
      <c r="B20" s="277"/>
      <c r="C20" s="27">
        <v>11</v>
      </c>
      <c r="D20" s="184">
        <v>0</v>
      </c>
      <c r="E20" s="185">
        <v>0</v>
      </c>
      <c r="F20" s="186">
        <v>1</v>
      </c>
      <c r="G20" s="41">
        <f t="shared" si="1"/>
        <v>0</v>
      </c>
      <c r="H20" s="42">
        <f t="shared" si="2"/>
        <v>0</v>
      </c>
      <c r="I20" s="6"/>
      <c r="J20" s="38">
        <f t="shared" si="3"/>
        <v>0</v>
      </c>
      <c r="K20" s="38">
        <f t="shared" si="4"/>
        <v>0</v>
      </c>
      <c r="L20" s="39">
        <f t="shared" si="5"/>
        <v>0</v>
      </c>
      <c r="M20" s="8"/>
      <c r="N20" s="47">
        <f t="shared" si="6"/>
        <v>0</v>
      </c>
      <c r="O20" s="47">
        <f t="shared" si="7"/>
        <v>0</v>
      </c>
      <c r="P20" s="24" t="str">
        <f t="shared" si="8"/>
        <v>.</v>
      </c>
      <c r="Q20" s="9"/>
      <c r="R20" s="9"/>
      <c r="S20" s="52"/>
      <c r="T20" s="90"/>
      <c r="U20" s="94">
        <f t="shared" si="9"/>
        <v>0</v>
      </c>
      <c r="V20" s="94">
        <f t="shared" si="10"/>
        <v>0</v>
      </c>
      <c r="W20" s="95">
        <f t="shared" si="0"/>
        <v>0</v>
      </c>
    </row>
    <row r="21" spans="1:23" ht="15">
      <c r="A21" s="276"/>
      <c r="B21" s="277"/>
      <c r="C21" s="27">
        <v>12</v>
      </c>
      <c r="D21" s="184">
        <v>0</v>
      </c>
      <c r="E21" s="185">
        <v>0</v>
      </c>
      <c r="F21" s="186">
        <v>1</v>
      </c>
      <c r="G21" s="41">
        <f t="shared" si="1"/>
        <v>0</v>
      </c>
      <c r="H21" s="42">
        <f t="shared" si="2"/>
        <v>0</v>
      </c>
      <c r="I21" s="6"/>
      <c r="J21" s="38">
        <f t="shared" si="3"/>
        <v>0</v>
      </c>
      <c r="K21" s="38">
        <f t="shared" si="4"/>
        <v>0</v>
      </c>
      <c r="L21" s="39">
        <f t="shared" si="5"/>
        <v>0</v>
      </c>
      <c r="M21" s="8"/>
      <c r="N21" s="47">
        <f t="shared" si="6"/>
        <v>0</v>
      </c>
      <c r="O21" s="47">
        <f t="shared" si="7"/>
        <v>0</v>
      </c>
      <c r="P21" s="24" t="str">
        <f t="shared" si="8"/>
        <v>.</v>
      </c>
      <c r="Q21" s="9"/>
      <c r="R21" s="9"/>
      <c r="S21" s="52"/>
      <c r="T21" s="90"/>
      <c r="U21" s="94">
        <f t="shared" si="9"/>
        <v>0</v>
      </c>
      <c r="V21" s="94">
        <f t="shared" si="10"/>
        <v>0</v>
      </c>
      <c r="W21" s="95">
        <f t="shared" si="0"/>
        <v>0</v>
      </c>
    </row>
    <row r="22" spans="1:23" ht="15">
      <c r="A22" s="276"/>
      <c r="B22" s="277"/>
      <c r="C22" s="27">
        <v>13</v>
      </c>
      <c r="D22" s="184">
        <v>0</v>
      </c>
      <c r="E22" s="185">
        <v>0</v>
      </c>
      <c r="F22" s="186">
        <v>1</v>
      </c>
      <c r="G22" s="41">
        <f t="shared" si="1"/>
        <v>0</v>
      </c>
      <c r="H22" s="42">
        <f t="shared" si="2"/>
        <v>0</v>
      </c>
      <c r="I22" s="6"/>
      <c r="J22" s="38">
        <f t="shared" si="3"/>
        <v>0</v>
      </c>
      <c r="K22" s="38">
        <f t="shared" si="4"/>
        <v>0</v>
      </c>
      <c r="L22" s="39">
        <f t="shared" si="5"/>
        <v>0</v>
      </c>
      <c r="M22" s="8"/>
      <c r="N22" s="47">
        <f t="shared" si="6"/>
        <v>0</v>
      </c>
      <c r="O22" s="47">
        <f t="shared" si="7"/>
        <v>0</v>
      </c>
      <c r="P22" s="24" t="str">
        <f t="shared" si="8"/>
        <v>.</v>
      </c>
      <c r="Q22" s="9"/>
      <c r="R22" s="9"/>
      <c r="S22" s="52"/>
      <c r="T22" s="90"/>
      <c r="U22" s="94">
        <f t="shared" si="9"/>
        <v>0</v>
      </c>
      <c r="V22" s="94">
        <f t="shared" si="10"/>
        <v>0</v>
      </c>
      <c r="W22" s="95">
        <f t="shared" si="0"/>
        <v>0</v>
      </c>
    </row>
    <row r="23" spans="1:23" ht="15">
      <c r="A23" s="276"/>
      <c r="B23" s="277"/>
      <c r="C23" s="27">
        <v>14</v>
      </c>
      <c r="D23" s="184">
        <v>0</v>
      </c>
      <c r="E23" s="185">
        <v>0</v>
      </c>
      <c r="F23" s="186">
        <v>1</v>
      </c>
      <c r="G23" s="41">
        <f t="shared" si="1"/>
        <v>0</v>
      </c>
      <c r="H23" s="42">
        <f t="shared" si="2"/>
        <v>0</v>
      </c>
      <c r="I23" s="6"/>
      <c r="J23" s="38">
        <f t="shared" si="3"/>
        <v>0</v>
      </c>
      <c r="K23" s="38">
        <f t="shared" si="4"/>
        <v>0</v>
      </c>
      <c r="L23" s="39">
        <f t="shared" si="5"/>
        <v>0</v>
      </c>
      <c r="M23" s="8"/>
      <c r="N23" s="47">
        <f t="shared" si="6"/>
        <v>0</v>
      </c>
      <c r="O23" s="47">
        <f t="shared" si="7"/>
        <v>0</v>
      </c>
      <c r="P23" s="24" t="str">
        <f t="shared" si="8"/>
        <v>.</v>
      </c>
      <c r="Q23" s="9"/>
      <c r="R23" s="9"/>
      <c r="S23" s="52"/>
      <c r="T23" s="90"/>
      <c r="U23" s="94">
        <f t="shared" si="9"/>
        <v>0</v>
      </c>
      <c r="V23" s="94">
        <f t="shared" si="10"/>
        <v>0</v>
      </c>
      <c r="W23" s="95">
        <f t="shared" si="0"/>
        <v>0</v>
      </c>
    </row>
    <row r="24" spans="1:23" ht="15">
      <c r="A24" s="276"/>
      <c r="B24" s="277"/>
      <c r="C24" s="27">
        <v>15</v>
      </c>
      <c r="D24" s="184">
        <v>0</v>
      </c>
      <c r="E24" s="185">
        <v>0</v>
      </c>
      <c r="F24" s="186">
        <v>1</v>
      </c>
      <c r="G24" s="41">
        <f t="shared" si="1"/>
        <v>0</v>
      </c>
      <c r="H24" s="42">
        <f t="shared" si="2"/>
        <v>0</v>
      </c>
      <c r="I24" s="6"/>
      <c r="J24" s="38">
        <f t="shared" si="3"/>
        <v>0</v>
      </c>
      <c r="K24" s="38">
        <f t="shared" si="4"/>
        <v>0</v>
      </c>
      <c r="L24" s="39">
        <f t="shared" si="5"/>
        <v>0</v>
      </c>
      <c r="M24" s="8"/>
      <c r="N24" s="47">
        <f t="shared" si="6"/>
        <v>0</v>
      </c>
      <c r="O24" s="47">
        <f t="shared" si="7"/>
        <v>0</v>
      </c>
      <c r="P24" s="24" t="str">
        <f t="shared" si="8"/>
        <v>.</v>
      </c>
      <c r="Q24" s="9"/>
      <c r="R24" s="9"/>
      <c r="S24" s="52"/>
      <c r="T24" s="90"/>
      <c r="U24" s="94">
        <f t="shared" si="9"/>
        <v>0</v>
      </c>
      <c r="V24" s="94">
        <f t="shared" si="10"/>
        <v>0</v>
      </c>
      <c r="W24" s="95">
        <f t="shared" si="0"/>
        <v>0</v>
      </c>
    </row>
    <row r="25" spans="1:23" ht="15">
      <c r="A25" s="276"/>
      <c r="B25" s="277"/>
      <c r="C25" s="27">
        <v>16</v>
      </c>
      <c r="D25" s="184">
        <v>0</v>
      </c>
      <c r="E25" s="185">
        <v>0</v>
      </c>
      <c r="F25" s="186">
        <v>1</v>
      </c>
      <c r="G25" s="41">
        <f t="shared" si="1"/>
        <v>0</v>
      </c>
      <c r="H25" s="42">
        <f t="shared" si="2"/>
        <v>0</v>
      </c>
      <c r="I25" s="6"/>
      <c r="J25" s="38">
        <f t="shared" si="3"/>
        <v>0</v>
      </c>
      <c r="K25" s="38">
        <f t="shared" si="4"/>
        <v>0</v>
      </c>
      <c r="L25" s="39">
        <f t="shared" si="5"/>
        <v>0</v>
      </c>
      <c r="M25" s="8"/>
      <c r="N25" s="47">
        <f t="shared" si="6"/>
        <v>0</v>
      </c>
      <c r="O25" s="47">
        <f t="shared" si="7"/>
        <v>0</v>
      </c>
      <c r="P25" s="24" t="str">
        <f t="shared" si="8"/>
        <v>.</v>
      </c>
      <c r="Q25" s="9"/>
      <c r="R25" s="9"/>
      <c r="S25" s="52"/>
      <c r="T25" s="90"/>
      <c r="U25" s="94">
        <f t="shared" si="9"/>
        <v>0</v>
      </c>
      <c r="V25" s="94">
        <f t="shared" si="10"/>
        <v>0</v>
      </c>
      <c r="W25" s="95">
        <f t="shared" si="0"/>
        <v>0</v>
      </c>
    </row>
    <row r="26" spans="1:23" ht="15">
      <c r="A26" s="276"/>
      <c r="B26" s="277"/>
      <c r="C26" s="27">
        <v>17</v>
      </c>
      <c r="D26" s="184">
        <v>0</v>
      </c>
      <c r="E26" s="185">
        <v>0</v>
      </c>
      <c r="F26" s="186">
        <v>1</v>
      </c>
      <c r="G26" s="41">
        <f t="shared" si="1"/>
        <v>0</v>
      </c>
      <c r="H26" s="42">
        <f t="shared" si="2"/>
        <v>0</v>
      </c>
      <c r="I26" s="6"/>
      <c r="J26" s="38">
        <f t="shared" si="3"/>
        <v>0</v>
      </c>
      <c r="K26" s="38">
        <f t="shared" si="4"/>
        <v>0</v>
      </c>
      <c r="L26" s="39">
        <f t="shared" si="5"/>
        <v>0</v>
      </c>
      <c r="M26" s="8"/>
      <c r="N26" s="47">
        <f t="shared" si="6"/>
        <v>0</v>
      </c>
      <c r="O26" s="47">
        <f t="shared" si="7"/>
        <v>0</v>
      </c>
      <c r="P26" s="24" t="str">
        <f t="shared" si="8"/>
        <v>.</v>
      </c>
      <c r="Q26" s="9"/>
      <c r="R26" s="9"/>
      <c r="S26" s="52"/>
      <c r="T26" s="90"/>
      <c r="U26" s="94">
        <f t="shared" si="9"/>
        <v>0</v>
      </c>
      <c r="V26" s="94">
        <f t="shared" si="10"/>
        <v>0</v>
      </c>
      <c r="W26" s="95">
        <f t="shared" si="0"/>
        <v>0</v>
      </c>
    </row>
    <row r="27" spans="1:23" ht="15">
      <c r="A27" s="276"/>
      <c r="B27" s="277"/>
      <c r="C27" s="27">
        <v>18</v>
      </c>
      <c r="D27" s="184">
        <v>0</v>
      </c>
      <c r="E27" s="185">
        <v>0</v>
      </c>
      <c r="F27" s="186">
        <v>1</v>
      </c>
      <c r="G27" s="41">
        <f t="shared" si="1"/>
        <v>0</v>
      </c>
      <c r="H27" s="42">
        <f t="shared" si="2"/>
        <v>0</v>
      </c>
      <c r="I27" s="6"/>
      <c r="J27" s="38">
        <f t="shared" si="3"/>
        <v>0</v>
      </c>
      <c r="K27" s="38">
        <f t="shared" si="4"/>
        <v>0</v>
      </c>
      <c r="L27" s="39">
        <f t="shared" si="5"/>
        <v>0</v>
      </c>
      <c r="M27" s="8"/>
      <c r="N27" s="47">
        <f t="shared" si="6"/>
        <v>0</v>
      </c>
      <c r="O27" s="47">
        <f t="shared" si="7"/>
        <v>0</v>
      </c>
      <c r="P27" s="24" t="str">
        <f t="shared" si="8"/>
        <v>.</v>
      </c>
      <c r="Q27" s="9"/>
      <c r="R27" s="9"/>
      <c r="S27" s="52"/>
      <c r="T27" s="90"/>
      <c r="U27" s="94">
        <f t="shared" si="9"/>
        <v>0</v>
      </c>
      <c r="V27" s="94">
        <f t="shared" si="10"/>
        <v>0</v>
      </c>
      <c r="W27" s="95">
        <f t="shared" si="0"/>
        <v>0</v>
      </c>
    </row>
    <row r="28" spans="1:23" ht="15">
      <c r="A28" s="276"/>
      <c r="B28" s="277"/>
      <c r="C28" s="27">
        <v>19</v>
      </c>
      <c r="D28" s="184">
        <v>0</v>
      </c>
      <c r="E28" s="185">
        <v>0</v>
      </c>
      <c r="F28" s="186">
        <v>1</v>
      </c>
      <c r="G28" s="41">
        <f t="shared" si="1"/>
        <v>0</v>
      </c>
      <c r="H28" s="42">
        <f t="shared" si="2"/>
        <v>0</v>
      </c>
      <c r="I28" s="6"/>
      <c r="J28" s="38">
        <f t="shared" si="3"/>
        <v>0</v>
      </c>
      <c r="K28" s="38">
        <f t="shared" si="4"/>
        <v>0</v>
      </c>
      <c r="L28" s="39">
        <f t="shared" si="5"/>
        <v>0</v>
      </c>
      <c r="M28" s="8"/>
      <c r="N28" s="47">
        <f t="shared" si="6"/>
        <v>0</v>
      </c>
      <c r="O28" s="47">
        <f t="shared" si="7"/>
        <v>0</v>
      </c>
      <c r="P28" s="24" t="str">
        <f t="shared" si="8"/>
        <v>.</v>
      </c>
      <c r="Q28" s="9"/>
      <c r="R28" s="9"/>
      <c r="S28" s="52"/>
      <c r="T28" s="90"/>
      <c r="U28" s="94">
        <f t="shared" si="9"/>
        <v>0</v>
      </c>
      <c r="V28" s="94">
        <f t="shared" si="10"/>
        <v>0</v>
      </c>
      <c r="W28" s="95">
        <f t="shared" si="0"/>
        <v>0</v>
      </c>
    </row>
    <row r="29" spans="1:23" ht="15">
      <c r="A29" s="276"/>
      <c r="B29" s="277"/>
      <c r="C29" s="27">
        <v>20</v>
      </c>
      <c r="D29" s="184">
        <v>0</v>
      </c>
      <c r="E29" s="185">
        <v>0</v>
      </c>
      <c r="F29" s="186">
        <v>1</v>
      </c>
      <c r="G29" s="41">
        <f t="shared" si="1"/>
        <v>0</v>
      </c>
      <c r="H29" s="42">
        <f t="shared" si="2"/>
        <v>0</v>
      </c>
      <c r="I29" s="6"/>
      <c r="J29" s="38">
        <f t="shared" si="3"/>
        <v>0</v>
      </c>
      <c r="K29" s="38">
        <f t="shared" si="4"/>
        <v>0</v>
      </c>
      <c r="L29" s="39">
        <f t="shared" si="5"/>
        <v>0</v>
      </c>
      <c r="M29" s="8"/>
      <c r="N29" s="47">
        <f t="shared" si="6"/>
        <v>0</v>
      </c>
      <c r="O29" s="47">
        <f t="shared" si="7"/>
        <v>0</v>
      </c>
      <c r="P29" s="24" t="str">
        <f t="shared" si="8"/>
        <v>.</v>
      </c>
      <c r="Q29" s="9"/>
      <c r="R29" s="9"/>
      <c r="S29" s="52"/>
      <c r="T29" s="90"/>
      <c r="U29" s="94">
        <f t="shared" si="9"/>
        <v>0</v>
      </c>
      <c r="V29" s="94">
        <f t="shared" si="10"/>
        <v>0</v>
      </c>
      <c r="W29" s="95">
        <f t="shared" si="0"/>
        <v>0</v>
      </c>
    </row>
    <row r="30" spans="1:23" ht="15">
      <c r="A30" s="276"/>
      <c r="B30" s="277"/>
      <c r="C30" s="27">
        <v>21</v>
      </c>
      <c r="D30" s="184">
        <v>0</v>
      </c>
      <c r="E30" s="185">
        <v>0</v>
      </c>
      <c r="F30" s="186">
        <v>1</v>
      </c>
      <c r="G30" s="41">
        <f t="shared" si="1"/>
        <v>0</v>
      </c>
      <c r="H30" s="42">
        <f t="shared" si="2"/>
        <v>0</v>
      </c>
      <c r="I30" s="6"/>
      <c r="J30" s="38">
        <f t="shared" si="3"/>
        <v>0</v>
      </c>
      <c r="K30" s="38">
        <f t="shared" si="4"/>
        <v>0</v>
      </c>
      <c r="L30" s="39">
        <f t="shared" si="5"/>
        <v>0</v>
      </c>
      <c r="M30" s="8"/>
      <c r="N30" s="47">
        <f t="shared" si="6"/>
        <v>0</v>
      </c>
      <c r="O30" s="47">
        <f t="shared" si="7"/>
        <v>0</v>
      </c>
      <c r="P30" s="24" t="str">
        <f t="shared" si="8"/>
        <v>.</v>
      </c>
      <c r="Q30" s="9"/>
      <c r="R30" s="9"/>
      <c r="S30" s="52"/>
      <c r="T30" s="90"/>
      <c r="U30" s="94">
        <f t="shared" si="9"/>
        <v>0</v>
      </c>
      <c r="V30" s="94">
        <f t="shared" si="10"/>
        <v>0</v>
      </c>
      <c r="W30" s="95">
        <f t="shared" si="0"/>
        <v>0</v>
      </c>
    </row>
    <row r="31" spans="1:23" ht="15">
      <c r="A31" s="276"/>
      <c r="B31" s="277"/>
      <c r="C31" s="27">
        <v>22</v>
      </c>
      <c r="D31" s="184">
        <v>0</v>
      </c>
      <c r="E31" s="185">
        <v>0</v>
      </c>
      <c r="F31" s="186">
        <v>1</v>
      </c>
      <c r="G31" s="41">
        <f t="shared" si="1"/>
        <v>0</v>
      </c>
      <c r="H31" s="42">
        <f t="shared" si="2"/>
        <v>0</v>
      </c>
      <c r="I31" s="6"/>
      <c r="J31" s="38">
        <f t="shared" si="3"/>
        <v>0</v>
      </c>
      <c r="K31" s="38">
        <f t="shared" si="4"/>
        <v>0</v>
      </c>
      <c r="L31" s="39">
        <f t="shared" si="5"/>
        <v>0</v>
      </c>
      <c r="M31" s="8"/>
      <c r="N31" s="47">
        <f t="shared" si="6"/>
        <v>0</v>
      </c>
      <c r="O31" s="47">
        <f t="shared" si="7"/>
        <v>0</v>
      </c>
      <c r="P31" s="24" t="str">
        <f t="shared" si="8"/>
        <v>.</v>
      </c>
      <c r="Q31" s="9"/>
      <c r="R31" s="9"/>
      <c r="S31" s="52"/>
      <c r="T31" s="90"/>
      <c r="U31" s="94">
        <f t="shared" si="9"/>
        <v>0</v>
      </c>
      <c r="V31" s="94">
        <f t="shared" si="10"/>
        <v>0</v>
      </c>
      <c r="W31" s="95">
        <f t="shared" si="0"/>
        <v>0</v>
      </c>
    </row>
    <row r="32" spans="1:23" ht="15">
      <c r="A32" s="276"/>
      <c r="B32" s="277"/>
      <c r="C32" s="27">
        <v>23</v>
      </c>
      <c r="D32" s="184">
        <v>0</v>
      </c>
      <c r="E32" s="185">
        <v>0</v>
      </c>
      <c r="F32" s="186">
        <v>1</v>
      </c>
      <c r="G32" s="41">
        <f t="shared" si="1"/>
        <v>0</v>
      </c>
      <c r="H32" s="42">
        <f t="shared" si="2"/>
        <v>0</v>
      </c>
      <c r="I32" s="6"/>
      <c r="J32" s="38">
        <f t="shared" si="3"/>
        <v>0</v>
      </c>
      <c r="K32" s="38">
        <f t="shared" si="4"/>
        <v>0</v>
      </c>
      <c r="L32" s="39">
        <f t="shared" si="5"/>
        <v>0</v>
      </c>
      <c r="M32" s="8"/>
      <c r="N32" s="47">
        <f t="shared" si="6"/>
        <v>0</v>
      </c>
      <c r="O32" s="47">
        <f t="shared" si="7"/>
        <v>0</v>
      </c>
      <c r="P32" s="24" t="str">
        <f t="shared" si="8"/>
        <v>.</v>
      </c>
      <c r="Q32" s="9"/>
      <c r="R32" s="9"/>
      <c r="S32" s="52"/>
      <c r="T32" s="90"/>
      <c r="U32" s="94">
        <f t="shared" si="9"/>
        <v>0</v>
      </c>
      <c r="V32" s="94">
        <f t="shared" si="10"/>
        <v>0</v>
      </c>
      <c r="W32" s="95">
        <f t="shared" si="0"/>
        <v>0</v>
      </c>
    </row>
    <row r="33" spans="1:23" ht="15">
      <c r="A33" s="276"/>
      <c r="B33" s="277"/>
      <c r="C33" s="27">
        <v>24</v>
      </c>
      <c r="D33" s="184">
        <v>0</v>
      </c>
      <c r="E33" s="185">
        <v>0</v>
      </c>
      <c r="F33" s="186">
        <v>1</v>
      </c>
      <c r="G33" s="41">
        <f t="shared" si="1"/>
        <v>0</v>
      </c>
      <c r="H33" s="42">
        <f t="shared" si="2"/>
        <v>0</v>
      </c>
      <c r="I33" s="6"/>
      <c r="J33" s="38">
        <f t="shared" si="3"/>
        <v>0</v>
      </c>
      <c r="K33" s="38">
        <f t="shared" si="4"/>
        <v>0</v>
      </c>
      <c r="L33" s="39">
        <f t="shared" si="5"/>
        <v>0</v>
      </c>
      <c r="M33" s="8"/>
      <c r="N33" s="47">
        <f t="shared" si="6"/>
        <v>0</v>
      </c>
      <c r="O33" s="47">
        <f t="shared" si="7"/>
        <v>0</v>
      </c>
      <c r="P33" s="24" t="str">
        <f t="shared" si="8"/>
        <v>.</v>
      </c>
      <c r="Q33" s="9"/>
      <c r="R33" s="9"/>
      <c r="S33" s="52"/>
      <c r="T33" s="90"/>
      <c r="U33" s="94">
        <f t="shared" si="9"/>
        <v>0</v>
      </c>
      <c r="V33" s="94">
        <f t="shared" si="10"/>
        <v>0</v>
      </c>
      <c r="W33" s="95">
        <f t="shared" si="0"/>
        <v>0</v>
      </c>
    </row>
    <row r="34" spans="1:23" ht="15">
      <c r="A34" s="276"/>
      <c r="B34" s="277"/>
      <c r="C34" s="27">
        <v>25</v>
      </c>
      <c r="D34" s="184">
        <v>0</v>
      </c>
      <c r="E34" s="185">
        <v>0</v>
      </c>
      <c r="F34" s="186">
        <v>1</v>
      </c>
      <c r="G34" s="41">
        <f t="shared" si="1"/>
        <v>0</v>
      </c>
      <c r="H34" s="42">
        <f t="shared" si="2"/>
        <v>0</v>
      </c>
      <c r="I34" s="6"/>
      <c r="J34" s="38">
        <f t="shared" si="3"/>
        <v>0</v>
      </c>
      <c r="K34" s="38">
        <f t="shared" si="4"/>
        <v>0</v>
      </c>
      <c r="L34" s="39">
        <f t="shared" si="5"/>
        <v>0</v>
      </c>
      <c r="M34" s="8"/>
      <c r="N34" s="47">
        <f t="shared" si="6"/>
        <v>0</v>
      </c>
      <c r="O34" s="47">
        <f t="shared" si="7"/>
        <v>0</v>
      </c>
      <c r="P34" s="24" t="str">
        <f t="shared" si="8"/>
        <v>.</v>
      </c>
      <c r="Q34" s="9"/>
      <c r="R34" s="9"/>
      <c r="S34" s="52"/>
      <c r="T34" s="90"/>
      <c r="U34" s="94">
        <f t="shared" si="9"/>
        <v>0</v>
      </c>
      <c r="V34" s="94">
        <f t="shared" si="10"/>
        <v>0</v>
      </c>
      <c r="W34" s="95">
        <f t="shared" si="0"/>
        <v>0</v>
      </c>
    </row>
    <row r="35" spans="1:23" ht="15">
      <c r="A35" s="276"/>
      <c r="B35" s="277"/>
      <c r="C35" s="27">
        <v>26</v>
      </c>
      <c r="D35" s="184">
        <v>0</v>
      </c>
      <c r="E35" s="185">
        <v>0</v>
      </c>
      <c r="F35" s="186">
        <v>1</v>
      </c>
      <c r="G35" s="41">
        <f t="shared" si="1"/>
        <v>0</v>
      </c>
      <c r="H35" s="42">
        <f t="shared" si="2"/>
        <v>0</v>
      </c>
      <c r="I35" s="6"/>
      <c r="J35" s="38">
        <f t="shared" si="3"/>
        <v>0</v>
      </c>
      <c r="K35" s="38">
        <f t="shared" si="4"/>
        <v>0</v>
      </c>
      <c r="L35" s="39">
        <f t="shared" si="5"/>
        <v>0</v>
      </c>
      <c r="M35" s="8"/>
      <c r="N35" s="47">
        <f t="shared" si="6"/>
        <v>0</v>
      </c>
      <c r="O35" s="47">
        <f t="shared" si="7"/>
        <v>0</v>
      </c>
      <c r="P35" s="24" t="str">
        <f t="shared" si="8"/>
        <v>.</v>
      </c>
      <c r="Q35" s="9"/>
      <c r="R35" s="9"/>
      <c r="S35" s="52"/>
      <c r="T35" s="90"/>
      <c r="U35" s="94">
        <f t="shared" si="9"/>
        <v>0</v>
      </c>
      <c r="V35" s="94">
        <f t="shared" si="10"/>
        <v>0</v>
      </c>
      <c r="W35" s="95">
        <f t="shared" si="0"/>
        <v>0</v>
      </c>
    </row>
    <row r="36" spans="1:23" ht="15">
      <c r="A36" s="276"/>
      <c r="B36" s="277"/>
      <c r="C36" s="27">
        <v>27</v>
      </c>
      <c r="D36" s="184">
        <v>0</v>
      </c>
      <c r="E36" s="185">
        <v>0</v>
      </c>
      <c r="F36" s="186">
        <v>1</v>
      </c>
      <c r="G36" s="41">
        <f t="shared" si="1"/>
        <v>0</v>
      </c>
      <c r="H36" s="42">
        <f t="shared" si="2"/>
        <v>0</v>
      </c>
      <c r="I36" s="6"/>
      <c r="J36" s="38">
        <f t="shared" si="3"/>
        <v>0</v>
      </c>
      <c r="K36" s="38">
        <f>ROUND((IF(H36-$R$12&lt;0,0,(H36-$R$12))*3.5%)*F36,2)</f>
        <v>0</v>
      </c>
      <c r="L36" s="39">
        <f t="shared" si="5"/>
        <v>0</v>
      </c>
      <c r="M36" s="8"/>
      <c r="N36" s="47">
        <f t="shared" si="6"/>
        <v>0</v>
      </c>
      <c r="O36" s="47">
        <f t="shared" si="7"/>
        <v>0</v>
      </c>
      <c r="P36" s="24" t="str">
        <f t="shared" si="8"/>
        <v>.</v>
      </c>
      <c r="Q36" s="9"/>
      <c r="R36" s="9"/>
      <c r="S36" s="52"/>
      <c r="T36" s="90"/>
      <c r="U36" s="94">
        <f t="shared" si="9"/>
        <v>0</v>
      </c>
      <c r="V36" s="94">
        <f t="shared" si="10"/>
        <v>0</v>
      </c>
      <c r="W36" s="95">
        <f t="shared" si="0"/>
        <v>0</v>
      </c>
    </row>
    <row r="37" spans="1:23" ht="15">
      <c r="A37" s="276"/>
      <c r="B37" s="277"/>
      <c r="C37" s="27">
        <v>28</v>
      </c>
      <c r="D37" s="184">
        <v>0</v>
      </c>
      <c r="E37" s="185">
        <v>0</v>
      </c>
      <c r="F37" s="186">
        <v>1</v>
      </c>
      <c r="G37" s="41">
        <f t="shared" si="1"/>
        <v>0</v>
      </c>
      <c r="H37" s="42">
        <f t="shared" si="2"/>
        <v>0</v>
      </c>
      <c r="I37" s="6"/>
      <c r="J37" s="38">
        <f t="shared" si="3"/>
        <v>0</v>
      </c>
      <c r="K37" s="38">
        <f t="shared" si="4"/>
        <v>0</v>
      </c>
      <c r="L37" s="39">
        <f t="shared" si="5"/>
        <v>0</v>
      </c>
      <c r="M37" s="8"/>
      <c r="N37" s="47">
        <f t="shared" si="6"/>
        <v>0</v>
      </c>
      <c r="O37" s="47">
        <f t="shared" si="7"/>
        <v>0</v>
      </c>
      <c r="P37" s="24" t="str">
        <f t="shared" si="8"/>
        <v>.</v>
      </c>
      <c r="Q37" s="9"/>
      <c r="R37" s="9"/>
      <c r="S37" s="52"/>
      <c r="T37" s="90"/>
      <c r="U37" s="94">
        <f t="shared" si="9"/>
        <v>0</v>
      </c>
      <c r="V37" s="94">
        <f t="shared" si="10"/>
        <v>0</v>
      </c>
      <c r="W37" s="95">
        <f t="shared" si="0"/>
        <v>0</v>
      </c>
    </row>
    <row r="38" spans="1:23" ht="15">
      <c r="A38" s="276"/>
      <c r="B38" s="277"/>
      <c r="C38" s="27">
        <v>29</v>
      </c>
      <c r="D38" s="184">
        <v>0</v>
      </c>
      <c r="E38" s="185">
        <v>0</v>
      </c>
      <c r="F38" s="186">
        <v>1</v>
      </c>
      <c r="G38" s="41">
        <f t="shared" si="1"/>
        <v>0</v>
      </c>
      <c r="H38" s="42">
        <f t="shared" si="2"/>
        <v>0</v>
      </c>
      <c r="I38" s="6"/>
      <c r="J38" s="38">
        <f t="shared" si="3"/>
        <v>0</v>
      </c>
      <c r="K38" s="38">
        <f t="shared" si="4"/>
        <v>0</v>
      </c>
      <c r="L38" s="39">
        <f t="shared" si="5"/>
        <v>0</v>
      </c>
      <c r="M38" s="8"/>
      <c r="N38" s="47">
        <f t="shared" si="6"/>
        <v>0</v>
      </c>
      <c r="O38" s="47">
        <f t="shared" si="7"/>
        <v>0</v>
      </c>
      <c r="P38" s="24" t="str">
        <f t="shared" si="8"/>
        <v>.</v>
      </c>
      <c r="Q38" s="9"/>
      <c r="R38" s="9"/>
      <c r="S38" s="52"/>
      <c r="T38" s="90"/>
      <c r="U38" s="94">
        <f t="shared" si="9"/>
        <v>0</v>
      </c>
      <c r="V38" s="94">
        <f t="shared" si="10"/>
        <v>0</v>
      </c>
      <c r="W38" s="95">
        <f t="shared" si="0"/>
        <v>0</v>
      </c>
    </row>
    <row r="39" spans="1:23" ht="15">
      <c r="A39" s="276"/>
      <c r="B39" s="277"/>
      <c r="C39" s="27">
        <v>30</v>
      </c>
      <c r="D39" s="184">
        <v>0</v>
      </c>
      <c r="E39" s="185">
        <v>0</v>
      </c>
      <c r="F39" s="186">
        <v>1</v>
      </c>
      <c r="G39" s="41">
        <f t="shared" si="1"/>
        <v>0</v>
      </c>
      <c r="H39" s="42">
        <f t="shared" si="2"/>
        <v>0</v>
      </c>
      <c r="I39" s="6"/>
      <c r="J39" s="38">
        <f t="shared" si="3"/>
        <v>0</v>
      </c>
      <c r="K39" s="38">
        <f t="shared" si="4"/>
        <v>0</v>
      </c>
      <c r="L39" s="39">
        <f t="shared" si="5"/>
        <v>0</v>
      </c>
      <c r="M39" s="8"/>
      <c r="N39" s="47">
        <f t="shared" si="6"/>
        <v>0</v>
      </c>
      <c r="O39" s="47">
        <f t="shared" si="7"/>
        <v>0</v>
      </c>
      <c r="P39" s="24" t="str">
        <f t="shared" si="8"/>
        <v>.</v>
      </c>
      <c r="Q39" s="9"/>
      <c r="R39" s="9"/>
      <c r="S39" s="52"/>
      <c r="T39" s="90"/>
      <c r="U39" s="94">
        <f t="shared" si="9"/>
        <v>0</v>
      </c>
      <c r="V39" s="94">
        <f t="shared" si="10"/>
        <v>0</v>
      </c>
      <c r="W39" s="95">
        <f t="shared" si="0"/>
        <v>0</v>
      </c>
    </row>
    <row r="40" spans="1:23" ht="15">
      <c r="A40" s="276"/>
      <c r="B40" s="277"/>
      <c r="C40" s="27">
        <v>31</v>
      </c>
      <c r="D40" s="184">
        <v>0</v>
      </c>
      <c r="E40" s="185">
        <v>0</v>
      </c>
      <c r="F40" s="186">
        <v>1</v>
      </c>
      <c r="G40" s="41">
        <f t="shared" si="1"/>
        <v>0</v>
      </c>
      <c r="H40" s="42">
        <f t="shared" si="2"/>
        <v>0</v>
      </c>
      <c r="I40" s="6"/>
      <c r="J40" s="38">
        <f t="shared" si="3"/>
        <v>0</v>
      </c>
      <c r="K40" s="38">
        <f t="shared" si="4"/>
        <v>0</v>
      </c>
      <c r="L40" s="39">
        <f t="shared" si="5"/>
        <v>0</v>
      </c>
      <c r="M40" s="8"/>
      <c r="N40" s="47">
        <f t="shared" si="6"/>
        <v>0</v>
      </c>
      <c r="O40" s="47">
        <f t="shared" si="7"/>
        <v>0</v>
      </c>
      <c r="P40" s="24" t="str">
        <f t="shared" si="8"/>
        <v>.</v>
      </c>
      <c r="Q40" s="9"/>
      <c r="R40" s="9"/>
      <c r="S40" s="52"/>
      <c r="T40" s="90"/>
      <c r="U40" s="94">
        <f t="shared" si="9"/>
        <v>0</v>
      </c>
      <c r="V40" s="94">
        <f t="shared" si="10"/>
        <v>0</v>
      </c>
      <c r="W40" s="95">
        <f t="shared" si="0"/>
        <v>0</v>
      </c>
    </row>
    <row r="41" spans="1:23" ht="15">
      <c r="A41" s="276"/>
      <c r="B41" s="277"/>
      <c r="C41" s="27">
        <v>32</v>
      </c>
      <c r="D41" s="184">
        <v>0</v>
      </c>
      <c r="E41" s="185">
        <v>0</v>
      </c>
      <c r="F41" s="186">
        <v>1</v>
      </c>
      <c r="G41" s="41">
        <f t="shared" si="1"/>
        <v>0</v>
      </c>
      <c r="H41" s="42">
        <f t="shared" si="2"/>
        <v>0</v>
      </c>
      <c r="I41" s="6"/>
      <c r="J41" s="38">
        <f t="shared" si="3"/>
        <v>0</v>
      </c>
      <c r="K41" s="38">
        <f t="shared" si="4"/>
        <v>0</v>
      </c>
      <c r="L41" s="39">
        <f t="shared" si="5"/>
        <v>0</v>
      </c>
      <c r="M41" s="8"/>
      <c r="N41" s="47">
        <f t="shared" si="6"/>
        <v>0</v>
      </c>
      <c r="O41" s="47">
        <f t="shared" si="7"/>
        <v>0</v>
      </c>
      <c r="P41" s="24" t="str">
        <f t="shared" si="8"/>
        <v>.</v>
      </c>
      <c r="Q41" s="9"/>
      <c r="R41" s="9"/>
      <c r="S41" s="52"/>
      <c r="T41" s="90"/>
      <c r="U41" s="94">
        <f t="shared" si="9"/>
        <v>0</v>
      </c>
      <c r="V41" s="94">
        <f t="shared" si="10"/>
        <v>0</v>
      </c>
      <c r="W41" s="95">
        <f t="shared" si="0"/>
        <v>0</v>
      </c>
    </row>
    <row r="42" spans="1:23" ht="15">
      <c r="A42" s="276"/>
      <c r="B42" s="277"/>
      <c r="C42" s="27">
        <v>33</v>
      </c>
      <c r="D42" s="184">
        <v>0</v>
      </c>
      <c r="E42" s="185">
        <v>0</v>
      </c>
      <c r="F42" s="186">
        <v>1</v>
      </c>
      <c r="G42" s="41">
        <f t="shared" si="1"/>
        <v>0</v>
      </c>
      <c r="H42" s="42">
        <f t="shared" si="2"/>
        <v>0</v>
      </c>
      <c r="I42" s="6"/>
      <c r="J42" s="38">
        <f t="shared" si="3"/>
        <v>0</v>
      </c>
      <c r="K42" s="38">
        <f t="shared" si="4"/>
        <v>0</v>
      </c>
      <c r="L42" s="39">
        <f t="shared" si="5"/>
        <v>0</v>
      </c>
      <c r="M42" s="8"/>
      <c r="N42" s="47">
        <f t="shared" si="6"/>
        <v>0</v>
      </c>
      <c r="O42" s="47">
        <f t="shared" si="7"/>
        <v>0</v>
      </c>
      <c r="P42" s="24" t="str">
        <f t="shared" si="8"/>
        <v>.</v>
      </c>
      <c r="Q42" s="9"/>
      <c r="R42" s="9"/>
      <c r="S42" s="52"/>
      <c r="T42" s="90"/>
      <c r="U42" s="94">
        <f aca="true" t="shared" si="11" ref="U42:U61">((MIN(H42,$R$13)*0.58%))*F42</f>
        <v>0</v>
      </c>
      <c r="V42" s="94">
        <f aca="true" t="shared" si="12" ref="V42:V61">(IF(H42&gt;$R$13,(H42-$R$13)*1.25%,0))*F42</f>
        <v>0</v>
      </c>
      <c r="W42" s="95">
        <f t="shared" si="0"/>
        <v>0</v>
      </c>
    </row>
    <row r="43" spans="1:23" ht="15">
      <c r="A43" s="276"/>
      <c r="B43" s="277"/>
      <c r="C43" s="27">
        <v>34</v>
      </c>
      <c r="D43" s="184">
        <v>0</v>
      </c>
      <c r="E43" s="185">
        <v>0</v>
      </c>
      <c r="F43" s="186">
        <v>1</v>
      </c>
      <c r="G43" s="41">
        <f t="shared" si="1"/>
        <v>0</v>
      </c>
      <c r="H43" s="42">
        <f t="shared" si="2"/>
        <v>0</v>
      </c>
      <c r="I43" s="6"/>
      <c r="J43" s="38">
        <f t="shared" si="3"/>
        <v>0</v>
      </c>
      <c r="K43" s="38">
        <f t="shared" si="4"/>
        <v>0</v>
      </c>
      <c r="L43" s="39">
        <f t="shared" si="5"/>
        <v>0</v>
      </c>
      <c r="M43" s="8"/>
      <c r="N43" s="47">
        <f t="shared" si="6"/>
        <v>0</v>
      </c>
      <c r="O43" s="47">
        <f t="shared" si="7"/>
        <v>0</v>
      </c>
      <c r="P43" s="24" t="str">
        <f t="shared" si="8"/>
        <v>.</v>
      </c>
      <c r="Q43" s="9"/>
      <c r="R43" s="9"/>
      <c r="S43" s="52"/>
      <c r="T43" s="90"/>
      <c r="U43" s="94">
        <f t="shared" si="11"/>
        <v>0</v>
      </c>
      <c r="V43" s="94">
        <f t="shared" si="12"/>
        <v>0</v>
      </c>
      <c r="W43" s="95">
        <f t="shared" si="0"/>
        <v>0</v>
      </c>
    </row>
    <row r="44" spans="1:23" ht="15">
      <c r="A44" s="276"/>
      <c r="B44" s="277"/>
      <c r="C44" s="27">
        <v>35</v>
      </c>
      <c r="D44" s="184">
        <v>0</v>
      </c>
      <c r="E44" s="185">
        <v>0</v>
      </c>
      <c r="F44" s="186">
        <v>1</v>
      </c>
      <c r="G44" s="41">
        <f t="shared" si="1"/>
        <v>0</v>
      </c>
      <c r="H44" s="42">
        <f t="shared" si="2"/>
        <v>0</v>
      </c>
      <c r="I44" s="6"/>
      <c r="J44" s="38">
        <f t="shared" si="3"/>
        <v>0</v>
      </c>
      <c r="K44" s="38">
        <f t="shared" si="4"/>
        <v>0</v>
      </c>
      <c r="L44" s="39">
        <f t="shared" si="5"/>
        <v>0</v>
      </c>
      <c r="M44" s="8"/>
      <c r="N44" s="47">
        <f t="shared" si="6"/>
        <v>0</v>
      </c>
      <c r="O44" s="47">
        <f t="shared" si="7"/>
        <v>0</v>
      </c>
      <c r="P44" s="24" t="str">
        <f t="shared" si="8"/>
        <v>.</v>
      </c>
      <c r="Q44" s="9"/>
      <c r="R44" s="9"/>
      <c r="S44" s="52"/>
      <c r="T44" s="90"/>
      <c r="U44" s="94">
        <f t="shared" si="11"/>
        <v>0</v>
      </c>
      <c r="V44" s="94">
        <f t="shared" si="12"/>
        <v>0</v>
      </c>
      <c r="W44" s="95">
        <f t="shared" si="0"/>
        <v>0</v>
      </c>
    </row>
    <row r="45" spans="1:23" ht="15">
      <c r="A45" s="276"/>
      <c r="B45" s="277"/>
      <c r="C45" s="27">
        <v>36</v>
      </c>
      <c r="D45" s="184">
        <v>0</v>
      </c>
      <c r="E45" s="185">
        <v>0</v>
      </c>
      <c r="F45" s="186">
        <v>1</v>
      </c>
      <c r="G45" s="41">
        <f t="shared" si="1"/>
        <v>0</v>
      </c>
      <c r="H45" s="42">
        <f t="shared" si="2"/>
        <v>0</v>
      </c>
      <c r="I45" s="6"/>
      <c r="J45" s="38">
        <f t="shared" si="3"/>
        <v>0</v>
      </c>
      <c r="K45" s="38">
        <f t="shared" si="4"/>
        <v>0</v>
      </c>
      <c r="L45" s="39">
        <f t="shared" si="5"/>
        <v>0</v>
      </c>
      <c r="M45" s="8"/>
      <c r="N45" s="47">
        <f t="shared" si="6"/>
        <v>0</v>
      </c>
      <c r="O45" s="47">
        <f t="shared" si="7"/>
        <v>0</v>
      </c>
      <c r="P45" s="24" t="str">
        <f t="shared" si="8"/>
        <v>.</v>
      </c>
      <c r="Q45" s="9"/>
      <c r="R45" s="9"/>
      <c r="S45" s="52"/>
      <c r="T45" s="90"/>
      <c r="U45" s="94">
        <f t="shared" si="11"/>
        <v>0</v>
      </c>
      <c r="V45" s="94">
        <f t="shared" si="12"/>
        <v>0</v>
      </c>
      <c r="W45" s="95">
        <f t="shared" si="0"/>
        <v>0</v>
      </c>
    </row>
    <row r="46" spans="1:23" ht="15">
      <c r="A46" s="276"/>
      <c r="B46" s="277"/>
      <c r="C46" s="27">
        <v>37</v>
      </c>
      <c r="D46" s="184">
        <v>0</v>
      </c>
      <c r="E46" s="185">
        <v>0</v>
      </c>
      <c r="F46" s="186">
        <v>1</v>
      </c>
      <c r="G46" s="41">
        <f t="shared" si="1"/>
        <v>0</v>
      </c>
      <c r="H46" s="42">
        <f t="shared" si="2"/>
        <v>0</v>
      </c>
      <c r="I46" s="6"/>
      <c r="J46" s="38">
        <f t="shared" si="3"/>
        <v>0</v>
      </c>
      <c r="K46" s="38">
        <f t="shared" si="4"/>
        <v>0</v>
      </c>
      <c r="L46" s="39">
        <f t="shared" si="5"/>
        <v>0</v>
      </c>
      <c r="M46" s="8"/>
      <c r="N46" s="47">
        <f t="shared" si="6"/>
        <v>0</v>
      </c>
      <c r="O46" s="47">
        <f t="shared" si="7"/>
        <v>0</v>
      </c>
      <c r="P46" s="24" t="str">
        <f t="shared" si="8"/>
        <v>.</v>
      </c>
      <c r="Q46" s="9"/>
      <c r="R46" s="9"/>
      <c r="S46" s="52"/>
      <c r="T46" s="90"/>
      <c r="U46" s="94">
        <f t="shared" si="11"/>
        <v>0</v>
      </c>
      <c r="V46" s="94">
        <f t="shared" si="12"/>
        <v>0</v>
      </c>
      <c r="W46" s="95">
        <f t="shared" si="0"/>
        <v>0</v>
      </c>
    </row>
    <row r="47" spans="1:23" ht="15">
      <c r="A47" s="276"/>
      <c r="B47" s="277"/>
      <c r="C47" s="27">
        <v>38</v>
      </c>
      <c r="D47" s="184">
        <v>0</v>
      </c>
      <c r="E47" s="185">
        <v>0</v>
      </c>
      <c r="F47" s="186">
        <v>1</v>
      </c>
      <c r="G47" s="41">
        <f t="shared" si="1"/>
        <v>0</v>
      </c>
      <c r="H47" s="42">
        <f t="shared" si="2"/>
        <v>0</v>
      </c>
      <c r="I47" s="6"/>
      <c r="J47" s="38">
        <f t="shared" si="3"/>
        <v>0</v>
      </c>
      <c r="K47" s="38">
        <f t="shared" si="4"/>
        <v>0</v>
      </c>
      <c r="L47" s="39">
        <f t="shared" si="5"/>
        <v>0</v>
      </c>
      <c r="M47" s="8"/>
      <c r="N47" s="47">
        <f t="shared" si="6"/>
        <v>0</v>
      </c>
      <c r="O47" s="47">
        <f t="shared" si="7"/>
        <v>0</v>
      </c>
      <c r="P47" s="24" t="str">
        <f t="shared" si="8"/>
        <v>.</v>
      </c>
      <c r="Q47" s="9"/>
      <c r="R47" s="9"/>
      <c r="S47" s="52"/>
      <c r="T47" s="90"/>
      <c r="U47" s="94">
        <f t="shared" si="11"/>
        <v>0</v>
      </c>
      <c r="V47" s="94">
        <f t="shared" si="12"/>
        <v>0</v>
      </c>
      <c r="W47" s="95">
        <f t="shared" si="0"/>
        <v>0</v>
      </c>
    </row>
    <row r="48" spans="1:23" ht="15">
      <c r="A48" s="276"/>
      <c r="B48" s="277"/>
      <c r="C48" s="27">
        <v>39</v>
      </c>
      <c r="D48" s="184">
        <v>0</v>
      </c>
      <c r="E48" s="185">
        <v>0</v>
      </c>
      <c r="F48" s="186">
        <v>1</v>
      </c>
      <c r="G48" s="41">
        <f t="shared" si="1"/>
        <v>0</v>
      </c>
      <c r="H48" s="42">
        <f t="shared" si="2"/>
        <v>0</v>
      </c>
      <c r="I48" s="6"/>
      <c r="J48" s="38">
        <f t="shared" si="3"/>
        <v>0</v>
      </c>
      <c r="K48" s="38">
        <f t="shared" si="4"/>
        <v>0</v>
      </c>
      <c r="L48" s="39">
        <f t="shared" si="5"/>
        <v>0</v>
      </c>
      <c r="M48" s="8"/>
      <c r="N48" s="47">
        <f t="shared" si="6"/>
        <v>0</v>
      </c>
      <c r="O48" s="47">
        <f t="shared" si="7"/>
        <v>0</v>
      </c>
      <c r="P48" s="24" t="str">
        <f t="shared" si="8"/>
        <v>.</v>
      </c>
      <c r="Q48" s="9"/>
      <c r="R48" s="9"/>
      <c r="S48" s="52"/>
      <c r="T48" s="90"/>
      <c r="U48" s="94">
        <f t="shared" si="11"/>
        <v>0</v>
      </c>
      <c r="V48" s="94">
        <f t="shared" si="12"/>
        <v>0</v>
      </c>
      <c r="W48" s="95">
        <f t="shared" si="0"/>
        <v>0</v>
      </c>
    </row>
    <row r="49" spans="1:23" ht="15">
      <c r="A49" s="276"/>
      <c r="B49" s="277"/>
      <c r="C49" s="27">
        <v>40</v>
      </c>
      <c r="D49" s="184">
        <v>0</v>
      </c>
      <c r="E49" s="185">
        <v>0</v>
      </c>
      <c r="F49" s="186">
        <v>1</v>
      </c>
      <c r="G49" s="41">
        <f t="shared" si="1"/>
        <v>0</v>
      </c>
      <c r="H49" s="42">
        <f t="shared" si="2"/>
        <v>0</v>
      </c>
      <c r="I49" s="6"/>
      <c r="J49" s="38">
        <f t="shared" si="3"/>
        <v>0</v>
      </c>
      <c r="K49" s="38">
        <f t="shared" si="4"/>
        <v>0</v>
      </c>
      <c r="L49" s="39">
        <f t="shared" si="5"/>
        <v>0</v>
      </c>
      <c r="M49" s="8"/>
      <c r="N49" s="47">
        <f t="shared" si="6"/>
        <v>0</v>
      </c>
      <c r="O49" s="47">
        <f t="shared" si="7"/>
        <v>0</v>
      </c>
      <c r="P49" s="24" t="str">
        <f t="shared" si="8"/>
        <v>.</v>
      </c>
      <c r="Q49" s="9"/>
      <c r="R49" s="9"/>
      <c r="S49" s="52"/>
      <c r="T49" s="90"/>
      <c r="U49" s="94">
        <f t="shared" si="11"/>
        <v>0</v>
      </c>
      <c r="V49" s="94">
        <f t="shared" si="12"/>
        <v>0</v>
      </c>
      <c r="W49" s="95">
        <f t="shared" si="0"/>
        <v>0</v>
      </c>
    </row>
    <row r="50" spans="1:23" ht="15">
      <c r="A50" s="276"/>
      <c r="B50" s="277"/>
      <c r="C50" s="27">
        <v>41</v>
      </c>
      <c r="D50" s="184">
        <v>0</v>
      </c>
      <c r="E50" s="185">
        <v>0</v>
      </c>
      <c r="F50" s="186">
        <v>1</v>
      </c>
      <c r="G50" s="41">
        <f t="shared" si="1"/>
        <v>0</v>
      </c>
      <c r="H50" s="42">
        <f t="shared" si="2"/>
        <v>0</v>
      </c>
      <c r="I50" s="6"/>
      <c r="J50" s="38">
        <f t="shared" si="3"/>
        <v>0</v>
      </c>
      <c r="K50" s="38">
        <f t="shared" si="4"/>
        <v>0</v>
      </c>
      <c r="L50" s="39">
        <f t="shared" si="5"/>
        <v>0</v>
      </c>
      <c r="M50" s="8"/>
      <c r="N50" s="47">
        <f t="shared" si="6"/>
        <v>0</v>
      </c>
      <c r="O50" s="47">
        <f t="shared" si="7"/>
        <v>0</v>
      </c>
      <c r="P50" s="24" t="str">
        <f t="shared" si="8"/>
        <v>.</v>
      </c>
      <c r="Q50" s="9"/>
      <c r="R50" s="9"/>
      <c r="S50" s="52"/>
      <c r="T50" s="90"/>
      <c r="U50" s="94">
        <f t="shared" si="11"/>
        <v>0</v>
      </c>
      <c r="V50" s="94">
        <f t="shared" si="12"/>
        <v>0</v>
      </c>
      <c r="W50" s="95">
        <f t="shared" si="0"/>
        <v>0</v>
      </c>
    </row>
    <row r="51" spans="1:23" ht="15">
      <c r="A51" s="276"/>
      <c r="B51" s="277"/>
      <c r="C51" s="27">
        <v>42</v>
      </c>
      <c r="D51" s="184">
        <v>0</v>
      </c>
      <c r="E51" s="185">
        <v>0</v>
      </c>
      <c r="F51" s="186">
        <v>1</v>
      </c>
      <c r="G51" s="41">
        <f t="shared" si="1"/>
        <v>0</v>
      </c>
      <c r="H51" s="42">
        <f t="shared" si="2"/>
        <v>0</v>
      </c>
      <c r="I51" s="6"/>
      <c r="J51" s="38">
        <f t="shared" si="3"/>
        <v>0</v>
      </c>
      <c r="K51" s="38">
        <f t="shared" si="4"/>
        <v>0</v>
      </c>
      <c r="L51" s="39">
        <f t="shared" si="5"/>
        <v>0</v>
      </c>
      <c r="M51" s="8"/>
      <c r="N51" s="47">
        <f t="shared" si="6"/>
        <v>0</v>
      </c>
      <c r="O51" s="47">
        <f t="shared" si="7"/>
        <v>0</v>
      </c>
      <c r="P51" s="24" t="str">
        <f t="shared" si="8"/>
        <v>.</v>
      </c>
      <c r="Q51" s="9"/>
      <c r="R51" s="9"/>
      <c r="S51" s="52"/>
      <c r="T51" s="90"/>
      <c r="U51" s="94">
        <f t="shared" si="11"/>
        <v>0</v>
      </c>
      <c r="V51" s="94">
        <f t="shared" si="12"/>
        <v>0</v>
      </c>
      <c r="W51" s="95">
        <f t="shared" si="0"/>
        <v>0</v>
      </c>
    </row>
    <row r="52" spans="1:23" ht="15">
      <c r="A52" s="276"/>
      <c r="B52" s="277"/>
      <c r="C52" s="27">
        <v>43</v>
      </c>
      <c r="D52" s="184">
        <v>0</v>
      </c>
      <c r="E52" s="185">
        <v>0</v>
      </c>
      <c r="F52" s="186">
        <v>1</v>
      </c>
      <c r="G52" s="41">
        <f t="shared" si="1"/>
        <v>0</v>
      </c>
      <c r="H52" s="42">
        <f t="shared" si="2"/>
        <v>0</v>
      </c>
      <c r="I52" s="6"/>
      <c r="J52" s="38">
        <f t="shared" si="3"/>
        <v>0</v>
      </c>
      <c r="K52" s="38">
        <f t="shared" si="4"/>
        <v>0</v>
      </c>
      <c r="L52" s="39">
        <f t="shared" si="5"/>
        <v>0</v>
      </c>
      <c r="M52" s="8"/>
      <c r="N52" s="47">
        <f t="shared" si="6"/>
        <v>0</v>
      </c>
      <c r="O52" s="47">
        <f t="shared" si="7"/>
        <v>0</v>
      </c>
      <c r="P52" s="24" t="str">
        <f t="shared" si="8"/>
        <v>.</v>
      </c>
      <c r="Q52" s="9"/>
      <c r="R52" s="9"/>
      <c r="S52" s="52"/>
      <c r="T52" s="90"/>
      <c r="U52" s="94">
        <f t="shared" si="11"/>
        <v>0</v>
      </c>
      <c r="V52" s="94">
        <f t="shared" si="12"/>
        <v>0</v>
      </c>
      <c r="W52" s="95">
        <f t="shared" si="0"/>
        <v>0</v>
      </c>
    </row>
    <row r="53" spans="1:23" ht="15">
      <c r="A53" s="276"/>
      <c r="B53" s="277"/>
      <c r="C53" s="27">
        <v>44</v>
      </c>
      <c r="D53" s="184">
        <v>0</v>
      </c>
      <c r="E53" s="185">
        <v>0</v>
      </c>
      <c r="F53" s="186">
        <v>1</v>
      </c>
      <c r="G53" s="41">
        <f t="shared" si="1"/>
        <v>0</v>
      </c>
      <c r="H53" s="42">
        <f t="shared" si="2"/>
        <v>0</v>
      </c>
      <c r="I53" s="6"/>
      <c r="J53" s="38">
        <f t="shared" si="3"/>
        <v>0</v>
      </c>
      <c r="K53" s="38">
        <f t="shared" si="4"/>
        <v>0</v>
      </c>
      <c r="L53" s="39">
        <f t="shared" si="5"/>
        <v>0</v>
      </c>
      <c r="M53" s="8"/>
      <c r="N53" s="47">
        <f t="shared" si="6"/>
        <v>0</v>
      </c>
      <c r="O53" s="47">
        <f t="shared" si="7"/>
        <v>0</v>
      </c>
      <c r="P53" s="24" t="str">
        <f t="shared" si="8"/>
        <v>.</v>
      </c>
      <c r="Q53" s="9"/>
      <c r="R53" s="9"/>
      <c r="S53" s="52"/>
      <c r="T53" s="90"/>
      <c r="U53" s="94">
        <f t="shared" si="11"/>
        <v>0</v>
      </c>
      <c r="V53" s="94">
        <f t="shared" si="12"/>
        <v>0</v>
      </c>
      <c r="W53" s="95">
        <f t="shared" si="0"/>
        <v>0</v>
      </c>
    </row>
    <row r="54" spans="1:23" ht="15">
      <c r="A54" s="276"/>
      <c r="B54" s="277"/>
      <c r="C54" s="27">
        <v>45</v>
      </c>
      <c r="D54" s="184">
        <v>0</v>
      </c>
      <c r="E54" s="185">
        <v>0</v>
      </c>
      <c r="F54" s="186">
        <v>1</v>
      </c>
      <c r="G54" s="41">
        <f t="shared" si="1"/>
        <v>0</v>
      </c>
      <c r="H54" s="42">
        <f t="shared" si="2"/>
        <v>0</v>
      </c>
      <c r="I54" s="6"/>
      <c r="J54" s="38">
        <f t="shared" si="3"/>
        <v>0</v>
      </c>
      <c r="K54" s="38">
        <f t="shared" si="4"/>
        <v>0</v>
      </c>
      <c r="L54" s="39">
        <f t="shared" si="5"/>
        <v>0</v>
      </c>
      <c r="M54" s="8"/>
      <c r="N54" s="47">
        <f t="shared" si="6"/>
        <v>0</v>
      </c>
      <c r="O54" s="47">
        <f t="shared" si="7"/>
        <v>0</v>
      </c>
      <c r="P54" s="24" t="str">
        <f t="shared" si="8"/>
        <v>.</v>
      </c>
      <c r="Q54" s="9"/>
      <c r="R54" s="9"/>
      <c r="S54" s="52"/>
      <c r="T54" s="90"/>
      <c r="U54" s="94">
        <f t="shared" si="11"/>
        <v>0</v>
      </c>
      <c r="V54" s="94">
        <f t="shared" si="12"/>
        <v>0</v>
      </c>
      <c r="W54" s="95">
        <f t="shared" si="0"/>
        <v>0</v>
      </c>
    </row>
    <row r="55" spans="1:23" ht="15">
      <c r="A55" s="276"/>
      <c r="B55" s="277"/>
      <c r="C55" s="27">
        <v>46</v>
      </c>
      <c r="D55" s="184">
        <v>0</v>
      </c>
      <c r="E55" s="185">
        <v>0</v>
      </c>
      <c r="F55" s="186">
        <v>1</v>
      </c>
      <c r="G55" s="41">
        <f t="shared" si="1"/>
        <v>0</v>
      </c>
      <c r="H55" s="42">
        <f t="shared" si="2"/>
        <v>0</v>
      </c>
      <c r="I55" s="6"/>
      <c r="J55" s="38">
        <f t="shared" si="3"/>
        <v>0</v>
      </c>
      <c r="K55" s="38">
        <f t="shared" si="4"/>
        <v>0</v>
      </c>
      <c r="L55" s="39">
        <f t="shared" si="5"/>
        <v>0</v>
      </c>
      <c r="M55" s="8"/>
      <c r="N55" s="47">
        <f t="shared" si="6"/>
        <v>0</v>
      </c>
      <c r="O55" s="47">
        <f t="shared" si="7"/>
        <v>0</v>
      </c>
      <c r="P55" s="24" t="str">
        <f t="shared" si="8"/>
        <v>.</v>
      </c>
      <c r="Q55" s="9"/>
      <c r="R55" s="9"/>
      <c r="S55" s="52"/>
      <c r="T55" s="90"/>
      <c r="U55" s="94">
        <f t="shared" si="11"/>
        <v>0</v>
      </c>
      <c r="V55" s="94">
        <f t="shared" si="12"/>
        <v>0</v>
      </c>
      <c r="W55" s="95">
        <f t="shared" si="0"/>
        <v>0</v>
      </c>
    </row>
    <row r="56" spans="1:23" ht="15">
      <c r="A56" s="276"/>
      <c r="B56" s="277"/>
      <c r="C56" s="27">
        <v>47</v>
      </c>
      <c r="D56" s="184">
        <v>0</v>
      </c>
      <c r="E56" s="185">
        <v>0</v>
      </c>
      <c r="F56" s="186">
        <v>1</v>
      </c>
      <c r="G56" s="41">
        <f t="shared" si="1"/>
        <v>0</v>
      </c>
      <c r="H56" s="42">
        <f t="shared" si="2"/>
        <v>0</v>
      </c>
      <c r="I56" s="6"/>
      <c r="J56" s="38">
        <f t="shared" si="3"/>
        <v>0</v>
      </c>
      <c r="K56" s="38">
        <f t="shared" si="4"/>
        <v>0</v>
      </c>
      <c r="L56" s="39">
        <f t="shared" si="5"/>
        <v>0</v>
      </c>
      <c r="M56" s="8"/>
      <c r="N56" s="47">
        <f t="shared" si="6"/>
        <v>0</v>
      </c>
      <c r="O56" s="47">
        <f t="shared" si="7"/>
        <v>0</v>
      </c>
      <c r="P56" s="24" t="str">
        <f t="shared" si="8"/>
        <v>.</v>
      </c>
      <c r="Q56" s="9"/>
      <c r="R56" s="9"/>
      <c r="S56" s="52"/>
      <c r="T56" s="90"/>
      <c r="U56" s="94">
        <f t="shared" si="11"/>
        <v>0</v>
      </c>
      <c r="V56" s="94">
        <f t="shared" si="12"/>
        <v>0</v>
      </c>
      <c r="W56" s="95">
        <f t="shared" si="0"/>
        <v>0</v>
      </c>
    </row>
    <row r="57" spans="1:23" ht="15">
      <c r="A57" s="276"/>
      <c r="B57" s="277"/>
      <c r="C57" s="27">
        <v>48</v>
      </c>
      <c r="D57" s="184">
        <v>0</v>
      </c>
      <c r="E57" s="185">
        <v>0</v>
      </c>
      <c r="F57" s="186">
        <v>1</v>
      </c>
      <c r="G57" s="41">
        <f t="shared" si="1"/>
        <v>0</v>
      </c>
      <c r="H57" s="42">
        <f t="shared" si="2"/>
        <v>0</v>
      </c>
      <c r="I57" s="6"/>
      <c r="J57" s="38">
        <f t="shared" si="3"/>
        <v>0</v>
      </c>
      <c r="K57" s="38">
        <f t="shared" si="4"/>
        <v>0</v>
      </c>
      <c r="L57" s="39">
        <f t="shared" si="5"/>
        <v>0</v>
      </c>
      <c r="M57" s="8"/>
      <c r="N57" s="47">
        <f t="shared" si="6"/>
        <v>0</v>
      </c>
      <c r="O57" s="47">
        <f t="shared" si="7"/>
        <v>0</v>
      </c>
      <c r="P57" s="24" t="str">
        <f t="shared" si="8"/>
        <v>.</v>
      </c>
      <c r="Q57" s="9"/>
      <c r="R57" s="9"/>
      <c r="S57" s="52"/>
      <c r="T57" s="90"/>
      <c r="U57" s="94">
        <f t="shared" si="11"/>
        <v>0</v>
      </c>
      <c r="V57" s="94">
        <f t="shared" si="12"/>
        <v>0</v>
      </c>
      <c r="W57" s="95">
        <f t="shared" si="0"/>
        <v>0</v>
      </c>
    </row>
    <row r="58" spans="1:23" ht="15">
      <c r="A58" s="276"/>
      <c r="B58" s="277"/>
      <c r="C58" s="27">
        <v>49</v>
      </c>
      <c r="D58" s="184">
        <v>0</v>
      </c>
      <c r="E58" s="185">
        <v>0</v>
      </c>
      <c r="F58" s="186">
        <v>1</v>
      </c>
      <c r="G58" s="41">
        <f t="shared" si="1"/>
        <v>0</v>
      </c>
      <c r="H58" s="42">
        <f t="shared" si="2"/>
        <v>0</v>
      </c>
      <c r="I58" s="6"/>
      <c r="J58" s="38">
        <f t="shared" si="3"/>
        <v>0</v>
      </c>
      <c r="K58" s="38">
        <f t="shared" si="4"/>
        <v>0</v>
      </c>
      <c r="L58" s="39">
        <f t="shared" si="5"/>
        <v>0</v>
      </c>
      <c r="M58" s="8"/>
      <c r="N58" s="47">
        <f t="shared" si="6"/>
        <v>0</v>
      </c>
      <c r="O58" s="47">
        <f t="shared" si="7"/>
        <v>0</v>
      </c>
      <c r="P58" s="24" t="str">
        <f t="shared" si="8"/>
        <v>.</v>
      </c>
      <c r="Q58" s="9"/>
      <c r="R58" s="9"/>
      <c r="S58" s="52"/>
      <c r="T58" s="90"/>
      <c r="U58" s="94">
        <f t="shared" si="11"/>
        <v>0</v>
      </c>
      <c r="V58" s="94">
        <f t="shared" si="12"/>
        <v>0</v>
      </c>
      <c r="W58" s="95">
        <f t="shared" si="0"/>
        <v>0</v>
      </c>
    </row>
    <row r="59" spans="1:23" ht="15">
      <c r="A59" s="276"/>
      <c r="B59" s="277"/>
      <c r="C59" s="27">
        <v>50</v>
      </c>
      <c r="D59" s="184">
        <v>0</v>
      </c>
      <c r="E59" s="185">
        <v>0</v>
      </c>
      <c r="F59" s="186">
        <v>1</v>
      </c>
      <c r="G59" s="41">
        <f t="shared" si="1"/>
        <v>0</v>
      </c>
      <c r="H59" s="42">
        <f t="shared" si="2"/>
        <v>0</v>
      </c>
      <c r="I59" s="6"/>
      <c r="J59" s="38">
        <f t="shared" si="3"/>
        <v>0</v>
      </c>
      <c r="K59" s="38">
        <f t="shared" si="4"/>
        <v>0</v>
      </c>
      <c r="L59" s="39">
        <f t="shared" si="5"/>
        <v>0</v>
      </c>
      <c r="M59" s="8"/>
      <c r="N59" s="47">
        <f t="shared" si="6"/>
        <v>0</v>
      </c>
      <c r="O59" s="47">
        <f t="shared" si="7"/>
        <v>0</v>
      </c>
      <c r="P59" s="24" t="str">
        <f t="shared" si="8"/>
        <v>.</v>
      </c>
      <c r="Q59" s="9"/>
      <c r="R59" s="9"/>
      <c r="S59" s="52"/>
      <c r="T59" s="90"/>
      <c r="U59" s="94">
        <f t="shared" si="11"/>
        <v>0</v>
      </c>
      <c r="V59" s="94">
        <f t="shared" si="12"/>
        <v>0</v>
      </c>
      <c r="W59" s="95">
        <f t="shared" si="0"/>
        <v>0</v>
      </c>
    </row>
    <row r="60" spans="1:23" ht="15">
      <c r="A60" s="276"/>
      <c r="B60" s="277"/>
      <c r="C60" s="27">
        <v>51</v>
      </c>
      <c r="D60" s="184">
        <v>0</v>
      </c>
      <c r="E60" s="185">
        <v>0</v>
      </c>
      <c r="F60" s="186">
        <v>1</v>
      </c>
      <c r="G60" s="41">
        <f t="shared" si="1"/>
        <v>0</v>
      </c>
      <c r="H60" s="42">
        <f t="shared" si="2"/>
        <v>0</v>
      </c>
      <c r="I60" s="6"/>
      <c r="J60" s="38">
        <f t="shared" si="3"/>
        <v>0</v>
      </c>
      <c r="K60" s="38">
        <f t="shared" si="4"/>
        <v>0</v>
      </c>
      <c r="L60" s="39">
        <f t="shared" si="5"/>
        <v>0</v>
      </c>
      <c r="M60" s="8"/>
      <c r="N60" s="47">
        <f t="shared" si="6"/>
        <v>0</v>
      </c>
      <c r="O60" s="47">
        <f t="shared" si="7"/>
        <v>0</v>
      </c>
      <c r="P60" s="24" t="str">
        <f t="shared" si="8"/>
        <v>.</v>
      </c>
      <c r="Q60" s="9"/>
      <c r="R60" s="9"/>
      <c r="S60" s="52"/>
      <c r="T60" s="90"/>
      <c r="U60" s="94">
        <f t="shared" si="11"/>
        <v>0</v>
      </c>
      <c r="V60" s="94">
        <f t="shared" si="12"/>
        <v>0</v>
      </c>
      <c r="W60" s="95">
        <f t="shared" si="0"/>
        <v>0</v>
      </c>
    </row>
    <row r="61" spans="1:23" ht="15">
      <c r="A61" s="276"/>
      <c r="B61" s="277"/>
      <c r="C61" s="27">
        <v>52</v>
      </c>
      <c r="D61" s="184">
        <v>0</v>
      </c>
      <c r="E61" s="185">
        <v>0</v>
      </c>
      <c r="F61" s="186">
        <v>1</v>
      </c>
      <c r="G61" s="41">
        <f t="shared" si="1"/>
        <v>0</v>
      </c>
      <c r="H61" s="42">
        <f t="shared" si="2"/>
        <v>0</v>
      </c>
      <c r="I61" s="6"/>
      <c r="J61" s="38">
        <f t="shared" si="3"/>
        <v>0</v>
      </c>
      <c r="K61" s="38">
        <f>ROUND((IF(H61-$R$12&lt;0,0,(H61-$R$12))*3.5%)*F61,2)</f>
        <v>0</v>
      </c>
      <c r="L61" s="39">
        <f t="shared" si="5"/>
        <v>0</v>
      </c>
      <c r="M61" s="8"/>
      <c r="N61" s="47">
        <f t="shared" si="6"/>
        <v>0</v>
      </c>
      <c r="O61" s="47">
        <f t="shared" si="7"/>
        <v>0</v>
      </c>
      <c r="P61" s="24" t="str">
        <f t="shared" si="8"/>
        <v>.</v>
      </c>
      <c r="Q61" s="9"/>
      <c r="R61" s="9"/>
      <c r="S61" s="52"/>
      <c r="T61" s="90"/>
      <c r="U61" s="94">
        <f t="shared" si="11"/>
        <v>0</v>
      </c>
      <c r="V61" s="94">
        <f t="shared" si="12"/>
        <v>0</v>
      </c>
      <c r="W61" s="95">
        <f t="shared" si="0"/>
        <v>0</v>
      </c>
    </row>
    <row r="62" spans="1:23" ht="15">
      <c r="A62" s="276"/>
      <c r="B62" s="277"/>
      <c r="C62" s="29"/>
      <c r="D62" s="43"/>
      <c r="E62" s="43"/>
      <c r="F62" s="203" t="s">
        <v>54</v>
      </c>
      <c r="G62" s="42">
        <f>SUM(G10:G61)</f>
        <v>0</v>
      </c>
      <c r="H62" s="42">
        <f>SUM(H10:H61)</f>
        <v>0</v>
      </c>
      <c r="I62" s="6"/>
      <c r="J62" s="38">
        <f>SUM(J10:J61)</f>
        <v>0</v>
      </c>
      <c r="K62" s="38">
        <f>SUM(K10:K61)</f>
        <v>0</v>
      </c>
      <c r="L62" s="39">
        <f>SUM(L10:L61)</f>
        <v>0</v>
      </c>
      <c r="M62" s="8"/>
      <c r="N62" s="40">
        <f>SUM(N10:N61)</f>
        <v>0</v>
      </c>
      <c r="O62" s="40">
        <f>SUM(O10:O61)</f>
        <v>0</v>
      </c>
      <c r="P62" s="24" t="str">
        <f t="shared" si="8"/>
        <v>.</v>
      </c>
      <c r="Q62" s="9"/>
      <c r="R62" s="9"/>
      <c r="S62" s="52"/>
      <c r="T62" s="90"/>
      <c r="U62" s="96">
        <f>SUM(U10:U61)</f>
        <v>0</v>
      </c>
      <c r="V62" s="96">
        <f>SUM(V10:V61)</f>
        <v>0</v>
      </c>
      <c r="W62" s="97">
        <f>SUM(W10:W61)</f>
        <v>0</v>
      </c>
    </row>
    <row r="63" spans="1:23" ht="13.5" thickBot="1">
      <c r="A63" s="276"/>
      <c r="B63" s="277"/>
      <c r="C63" s="23"/>
      <c r="D63" s="9"/>
      <c r="E63" s="9"/>
      <c r="F63" s="9"/>
      <c r="G63" s="9"/>
      <c r="H63" s="9"/>
      <c r="I63" s="9"/>
      <c r="J63" s="9"/>
      <c r="K63" s="9"/>
      <c r="L63" s="9"/>
      <c r="M63" s="9"/>
      <c r="N63" s="9"/>
      <c r="O63" s="9"/>
      <c r="P63" s="24"/>
      <c r="Q63" s="9"/>
      <c r="R63" s="9"/>
      <c r="S63" s="52"/>
      <c r="T63" s="90"/>
      <c r="U63" s="90"/>
      <c r="V63" s="90"/>
      <c r="W63" s="91"/>
    </row>
    <row r="64" spans="1:23" ht="54.75" customHeight="1">
      <c r="A64" s="276"/>
      <c r="B64" s="277"/>
      <c r="C64" s="23"/>
      <c r="D64" s="9"/>
      <c r="E64" s="9"/>
      <c r="F64" s="9"/>
      <c r="G64" s="9"/>
      <c r="H64" s="9"/>
      <c r="I64" s="9"/>
      <c r="K64" s="270" t="s">
        <v>111</v>
      </c>
      <c r="L64" s="271"/>
      <c r="M64" s="11" t="s">
        <v>18</v>
      </c>
      <c r="N64" s="12" t="s">
        <v>8</v>
      </c>
      <c r="O64" s="13" t="s">
        <v>9</v>
      </c>
      <c r="P64" s="24"/>
      <c r="Q64" s="9"/>
      <c r="R64" s="9"/>
      <c r="S64" s="52"/>
      <c r="T64" s="90"/>
      <c r="U64" s="90"/>
      <c r="V64" s="90"/>
      <c r="W64" s="91"/>
    </row>
    <row r="65" spans="1:30" s="31" customFormat="1" ht="15" customHeight="1">
      <c r="A65" s="276"/>
      <c r="B65" s="277"/>
      <c r="C65" s="23"/>
      <c r="D65" s="9"/>
      <c r="E65" s="9"/>
      <c r="F65" s="9"/>
      <c r="G65" s="9"/>
      <c r="H65" s="9"/>
      <c r="I65" s="9"/>
      <c r="J65" s="1"/>
      <c r="K65" s="166" t="s">
        <v>15</v>
      </c>
      <c r="L65" s="68"/>
      <c r="M65" s="58">
        <v>0</v>
      </c>
      <c r="N65" s="42">
        <f>ROUND(N62*(1+M65),2)</f>
        <v>0</v>
      </c>
      <c r="O65" s="167">
        <f>ROUND(O62*(1+M65),2)</f>
        <v>0</v>
      </c>
      <c r="P65" s="24"/>
      <c r="Q65" s="9"/>
      <c r="R65" s="9"/>
      <c r="S65" s="52"/>
      <c r="T65" s="90"/>
      <c r="U65" s="90"/>
      <c r="V65" s="90"/>
      <c r="W65" s="91"/>
      <c r="X65" s="1"/>
      <c r="Y65" s="1"/>
      <c r="Z65" s="1"/>
      <c r="AA65" s="1"/>
      <c r="AB65" s="1"/>
      <c r="AC65" s="1"/>
      <c r="AD65" s="1"/>
    </row>
    <row r="66" spans="1:23" ht="15" customHeight="1">
      <c r="A66" s="276"/>
      <c r="B66" s="277"/>
      <c r="C66" s="23"/>
      <c r="D66" s="9"/>
      <c r="E66" s="9"/>
      <c r="F66" s="9"/>
      <c r="G66" s="9"/>
      <c r="H66" s="9"/>
      <c r="I66" s="9"/>
      <c r="K66" s="166" t="s">
        <v>16</v>
      </c>
      <c r="L66" s="68"/>
      <c r="M66" s="58">
        <v>0.001</v>
      </c>
      <c r="N66" s="42">
        <f>ROUND(N65*(1+M66),2)</f>
        <v>0</v>
      </c>
      <c r="O66" s="167">
        <f>ROUND(O65*(1+M66),2)</f>
        <v>0</v>
      </c>
      <c r="P66" s="24"/>
      <c r="Q66" s="9"/>
      <c r="R66" s="9"/>
      <c r="S66" s="52"/>
      <c r="T66" s="90"/>
      <c r="U66" s="90"/>
      <c r="V66" s="90"/>
      <c r="W66" s="91"/>
    </row>
    <row r="67" spans="1:23" ht="15" customHeight="1">
      <c r="A67" s="276"/>
      <c r="B67" s="277"/>
      <c r="C67" s="23"/>
      <c r="D67" s="9"/>
      <c r="E67" s="9"/>
      <c r="F67" s="9"/>
      <c r="G67" s="9"/>
      <c r="H67" s="9"/>
      <c r="I67" s="9"/>
      <c r="K67" s="166" t="s">
        <v>17</v>
      </c>
      <c r="L67" s="68"/>
      <c r="M67" s="58">
        <v>0</v>
      </c>
      <c r="N67" s="42">
        <f>ROUND(N66*(1+M67),2)</f>
        <v>0</v>
      </c>
      <c r="O67" s="167">
        <f>ROUND(O66*(1+M67),2)</f>
        <v>0</v>
      </c>
      <c r="P67" s="24"/>
      <c r="Q67" s="9"/>
      <c r="R67" s="9"/>
      <c r="S67" s="52"/>
      <c r="T67" s="90"/>
      <c r="U67" s="90"/>
      <c r="V67" s="90"/>
      <c r="W67" s="91"/>
    </row>
    <row r="68" spans="1:23" ht="15.75" customHeight="1" thickBot="1">
      <c r="A68" s="276"/>
      <c r="B68" s="277"/>
      <c r="C68" s="23"/>
      <c r="D68" s="9"/>
      <c r="E68" s="9"/>
      <c r="F68" s="9"/>
      <c r="G68" s="9"/>
      <c r="H68" s="9"/>
      <c r="I68" s="9"/>
      <c r="K68" s="168" t="s">
        <v>85</v>
      </c>
      <c r="L68" s="169"/>
      <c r="M68" s="63">
        <v>0.004</v>
      </c>
      <c r="N68" s="64">
        <f>ROUND(N67*(1+M68),2)</f>
        <v>0</v>
      </c>
      <c r="O68" s="65">
        <f>ROUND(O67*(1+M68),2)</f>
        <v>0</v>
      </c>
      <c r="P68" s="24"/>
      <c r="Q68" s="9"/>
      <c r="R68" s="9"/>
      <c r="S68" s="52"/>
      <c r="T68" s="90"/>
      <c r="U68" s="90"/>
      <c r="V68" s="90"/>
      <c r="W68" s="91"/>
    </row>
    <row r="69" spans="1:23" ht="15.75" customHeight="1">
      <c r="A69" s="276"/>
      <c r="B69" s="277"/>
      <c r="C69" s="23"/>
      <c r="D69" s="9"/>
      <c r="E69" s="9"/>
      <c r="F69" s="9"/>
      <c r="G69" s="9"/>
      <c r="H69" s="9"/>
      <c r="I69" s="9"/>
      <c r="K69" s="177"/>
      <c r="L69" s="177"/>
      <c r="M69" s="178"/>
      <c r="N69" s="179"/>
      <c r="O69" s="179"/>
      <c r="P69" s="24"/>
      <c r="Q69" s="9"/>
      <c r="R69" s="9"/>
      <c r="S69" s="52"/>
      <c r="T69" s="90"/>
      <c r="U69" s="90"/>
      <c r="V69" s="90"/>
      <c r="W69" s="91"/>
    </row>
    <row r="70" spans="1:23" ht="13.5" thickBot="1">
      <c r="A70" s="276"/>
      <c r="B70" s="277"/>
      <c r="C70" s="23"/>
      <c r="D70" s="9"/>
      <c r="E70" s="9"/>
      <c r="F70" s="9"/>
      <c r="G70" s="9"/>
      <c r="H70" s="9"/>
      <c r="I70" s="9"/>
      <c r="J70" s="9"/>
      <c r="K70" s="9"/>
      <c r="L70" s="9"/>
      <c r="M70" s="9"/>
      <c r="N70" s="9"/>
      <c r="O70" s="9"/>
      <c r="P70" s="24"/>
      <c r="Q70" s="9"/>
      <c r="R70" s="9"/>
      <c r="S70" s="52"/>
      <c r="T70" s="90"/>
      <c r="U70" s="90"/>
      <c r="V70" s="90"/>
      <c r="W70" s="91"/>
    </row>
    <row r="71" spans="1:23" ht="14.25">
      <c r="A71" s="276"/>
      <c r="B71" s="277"/>
      <c r="C71" s="163">
        <v>2014</v>
      </c>
      <c r="D71" s="71"/>
      <c r="E71" s="71"/>
      <c r="F71" s="71"/>
      <c r="G71" s="71"/>
      <c r="H71" s="71"/>
      <c r="I71" s="71"/>
      <c r="J71" s="71"/>
      <c r="K71" s="71"/>
      <c r="L71" s="71"/>
      <c r="M71" s="71"/>
      <c r="N71" s="71"/>
      <c r="O71" s="71"/>
      <c r="P71" s="72"/>
      <c r="Q71" s="71"/>
      <c r="R71" s="71"/>
      <c r="S71" s="115"/>
      <c r="T71" s="98"/>
      <c r="U71" s="98"/>
      <c r="V71" s="98"/>
      <c r="W71" s="99"/>
    </row>
    <row r="72" spans="1:23" ht="13.5" thickBot="1">
      <c r="A72" s="276"/>
      <c r="B72" s="277"/>
      <c r="C72" s="73"/>
      <c r="D72" s="9"/>
      <c r="E72" s="9"/>
      <c r="F72" s="9"/>
      <c r="G72" s="9"/>
      <c r="H72" s="9"/>
      <c r="I72" s="9"/>
      <c r="J72" s="9"/>
      <c r="K72" s="9"/>
      <c r="L72" s="9"/>
      <c r="M72" s="9"/>
      <c r="N72" s="9"/>
      <c r="O72" s="9"/>
      <c r="P72" s="24"/>
      <c r="Q72" s="9"/>
      <c r="R72" s="9"/>
      <c r="S72" s="52"/>
      <c r="T72" s="90"/>
      <c r="U72" s="90"/>
      <c r="V72" s="90"/>
      <c r="W72" s="100"/>
    </row>
    <row r="73" spans="1:23" ht="15">
      <c r="A73" s="276"/>
      <c r="B73" s="277"/>
      <c r="C73" s="74"/>
      <c r="D73" s="260" t="s">
        <v>1</v>
      </c>
      <c r="E73" s="261"/>
      <c r="F73" s="262"/>
      <c r="G73" s="5"/>
      <c r="H73" s="6"/>
      <c r="I73" s="6"/>
      <c r="J73" s="265" t="s">
        <v>2</v>
      </c>
      <c r="K73" s="266"/>
      <c r="L73" s="267"/>
      <c r="M73" s="7"/>
      <c r="N73" s="263" t="s">
        <v>3</v>
      </c>
      <c r="O73" s="263"/>
      <c r="P73" s="24"/>
      <c r="Q73" s="9"/>
      <c r="R73" s="9"/>
      <c r="S73" s="52"/>
      <c r="T73" s="90"/>
      <c r="U73" s="90"/>
      <c r="V73" s="90"/>
      <c r="W73" s="100"/>
    </row>
    <row r="74" spans="1:23" ht="64.5" thickBot="1">
      <c r="A74" s="276"/>
      <c r="B74" s="277"/>
      <c r="C74" s="75" t="s">
        <v>4</v>
      </c>
      <c r="D74" s="187" t="s">
        <v>69</v>
      </c>
      <c r="E74" s="188" t="s">
        <v>70</v>
      </c>
      <c r="F74" s="180" t="s">
        <v>31</v>
      </c>
      <c r="G74" s="14" t="s">
        <v>71</v>
      </c>
      <c r="H74" s="15" t="s">
        <v>72</v>
      </c>
      <c r="I74" s="15"/>
      <c r="J74" s="16" t="s">
        <v>5</v>
      </c>
      <c r="K74" s="16" t="s">
        <v>6</v>
      </c>
      <c r="L74" s="17" t="s">
        <v>7</v>
      </c>
      <c r="M74" s="15"/>
      <c r="N74" s="18" t="s">
        <v>8</v>
      </c>
      <c r="O74" s="18" t="s">
        <v>9</v>
      </c>
      <c r="P74" s="24"/>
      <c r="Q74" s="9"/>
      <c r="R74" s="9"/>
      <c r="S74" s="52"/>
      <c r="T74" s="90"/>
      <c r="U74" s="101" t="s">
        <v>10</v>
      </c>
      <c r="V74" s="101" t="s">
        <v>11</v>
      </c>
      <c r="W74" s="100"/>
    </row>
    <row r="75" spans="1:30" ht="15">
      <c r="A75" s="276"/>
      <c r="B75" s="277"/>
      <c r="C75" s="76">
        <v>1</v>
      </c>
      <c r="D75" s="184">
        <v>0</v>
      </c>
      <c r="E75" s="185">
        <v>0</v>
      </c>
      <c r="F75" s="186">
        <v>1</v>
      </c>
      <c r="G75" s="41">
        <f>D75+E75</f>
        <v>0</v>
      </c>
      <c r="H75" s="42">
        <f>ROUND((G75/F75),2)</f>
        <v>0</v>
      </c>
      <c r="I75" s="42"/>
      <c r="J75" s="38">
        <f>ROUND((H75*3%)*F75,2)</f>
        <v>0</v>
      </c>
      <c r="K75" s="38">
        <f>ROUND((IF(H75-$R$77&lt;0,0,(H75-$R$77))*3.5%)*F75,2)</f>
        <v>0</v>
      </c>
      <c r="L75" s="39">
        <f>J75+K75</f>
        <v>0</v>
      </c>
      <c r="M75" s="42"/>
      <c r="N75" s="47">
        <f>((MIN(H75,$R$78)*0.58%)+IF(H75&gt;$R$78,(H75-$R$78)*1.25%,0))*F75</f>
        <v>0</v>
      </c>
      <c r="O75" s="47">
        <f>(H75*3.75%)*F75</f>
        <v>0</v>
      </c>
      <c r="P75" s="24" t="str">
        <f>IF(W75&lt;&gt;0,"Error - review!",".")</f>
        <v>.</v>
      </c>
      <c r="Q75" s="268" t="s">
        <v>19</v>
      </c>
      <c r="R75" s="269"/>
      <c r="S75" s="52"/>
      <c r="T75" s="90"/>
      <c r="U75" s="94">
        <f>((MIN(H75,$R$78)*0.58%))*F75</f>
        <v>0</v>
      </c>
      <c r="V75" s="94">
        <f>(IF(H75&gt;$R$78,(H75-$R$78)*1.25%,0))*F75</f>
        <v>0</v>
      </c>
      <c r="W75" s="102">
        <f aca="true" t="shared" si="13" ref="W75:W126">(U75+V75)-N75</f>
        <v>0</v>
      </c>
      <c r="AD75" s="31"/>
    </row>
    <row r="76" spans="1:23" ht="15">
      <c r="A76" s="276"/>
      <c r="B76" s="277"/>
      <c r="C76" s="76">
        <v>2</v>
      </c>
      <c r="D76" s="184">
        <v>0</v>
      </c>
      <c r="E76" s="185">
        <v>0</v>
      </c>
      <c r="F76" s="186">
        <v>1</v>
      </c>
      <c r="G76" s="41">
        <f aca="true" t="shared" si="14" ref="G76:G126">D76+E76</f>
        <v>0</v>
      </c>
      <c r="H76" s="42">
        <f aca="true" t="shared" si="15" ref="H76:H126">ROUND((G76/F76),2)</f>
        <v>0</v>
      </c>
      <c r="I76" s="42"/>
      <c r="J76" s="38">
        <f aca="true" t="shared" si="16" ref="J76:J126">ROUND((H76*3%)*F76,2)</f>
        <v>0</v>
      </c>
      <c r="K76" s="38">
        <f aca="true" t="shared" si="17" ref="K76:K126">ROUND((IF(H76-$R$77&lt;0,0,(H76-$R$77))*3.5%)*F76,2)</f>
        <v>0</v>
      </c>
      <c r="L76" s="39">
        <f aca="true" t="shared" si="18" ref="L76:L126">J76+K76</f>
        <v>0</v>
      </c>
      <c r="M76" s="42"/>
      <c r="N76" s="47">
        <f aca="true" t="shared" si="19" ref="N76:N126">((MIN(H76,$R$78)*0.58%)+IF(H76&gt;$R$78,(H76-$R$78)*1.25%,0))*F76</f>
        <v>0</v>
      </c>
      <c r="O76" s="47">
        <f aca="true" t="shared" si="20" ref="O76:O126">(H76*3.75%)*F76</f>
        <v>0</v>
      </c>
      <c r="P76" s="24" t="str">
        <f aca="true" t="shared" si="21" ref="P76:P126">IF(W76&lt;&gt;0,"Error - review!",".")</f>
        <v>.</v>
      </c>
      <c r="Q76" s="121" t="s">
        <v>13</v>
      </c>
      <c r="R76" s="164">
        <v>230.3</v>
      </c>
      <c r="S76" s="46"/>
      <c r="T76" s="90"/>
      <c r="U76" s="94">
        <f>((MIN(H76,$R$78)*0.58%))*F76</f>
        <v>0</v>
      </c>
      <c r="V76" s="94">
        <f>(IF(H76&gt;$R$78,(H76-$R$78)*1.25%,0))*F76</f>
        <v>0</v>
      </c>
      <c r="W76" s="102">
        <f t="shared" si="13"/>
        <v>0</v>
      </c>
    </row>
    <row r="77" spans="1:23" ht="15">
      <c r="A77" s="276"/>
      <c r="B77" s="277"/>
      <c r="C77" s="76">
        <v>3</v>
      </c>
      <c r="D77" s="184">
        <v>0</v>
      </c>
      <c r="E77" s="185">
        <v>0</v>
      </c>
      <c r="F77" s="186">
        <v>1</v>
      </c>
      <c r="G77" s="41">
        <f t="shared" si="14"/>
        <v>0</v>
      </c>
      <c r="H77" s="42">
        <f t="shared" si="15"/>
        <v>0</v>
      </c>
      <c r="I77" s="42"/>
      <c r="J77" s="38">
        <f t="shared" si="16"/>
        <v>0</v>
      </c>
      <c r="K77" s="38">
        <f t="shared" si="17"/>
        <v>0</v>
      </c>
      <c r="L77" s="39">
        <f t="shared" si="18"/>
        <v>0</v>
      </c>
      <c r="M77" s="42"/>
      <c r="N77" s="47">
        <f t="shared" si="19"/>
        <v>0</v>
      </c>
      <c r="O77" s="47">
        <f t="shared" si="20"/>
        <v>0</v>
      </c>
      <c r="P77" s="24" t="str">
        <f t="shared" si="21"/>
        <v>.</v>
      </c>
      <c r="Q77" s="121" t="s">
        <v>41</v>
      </c>
      <c r="R77" s="164">
        <f>ROUND($R$76*2,2)</f>
        <v>460.6</v>
      </c>
      <c r="S77" s="46"/>
      <c r="T77" s="90"/>
      <c r="U77" s="94">
        <f>((MIN(H77,$R$78)*0.58%))*F77</f>
        <v>0</v>
      </c>
      <c r="V77" s="94">
        <f>(IF(H77&gt;$R$78,(H77-$R$78)*1.25%,0))*F77</f>
        <v>0</v>
      </c>
      <c r="W77" s="102">
        <f t="shared" si="13"/>
        <v>0</v>
      </c>
    </row>
    <row r="78" spans="1:23" ht="13.5" thickBot="1">
      <c r="A78" s="276"/>
      <c r="B78" s="277"/>
      <c r="C78" s="76">
        <v>4</v>
      </c>
      <c r="D78" s="184">
        <v>0</v>
      </c>
      <c r="E78" s="185">
        <v>0</v>
      </c>
      <c r="F78" s="186">
        <v>1</v>
      </c>
      <c r="G78" s="41">
        <f t="shared" si="14"/>
        <v>0</v>
      </c>
      <c r="H78" s="42">
        <f t="shared" si="15"/>
        <v>0</v>
      </c>
      <c r="I78" s="42"/>
      <c r="J78" s="38">
        <f t="shared" si="16"/>
        <v>0</v>
      </c>
      <c r="K78" s="38">
        <f t="shared" si="17"/>
        <v>0</v>
      </c>
      <c r="L78" s="39">
        <f t="shared" si="18"/>
        <v>0</v>
      </c>
      <c r="M78" s="42"/>
      <c r="N78" s="47">
        <f t="shared" si="19"/>
        <v>0</v>
      </c>
      <c r="O78" s="47">
        <f t="shared" si="20"/>
        <v>0</v>
      </c>
      <c r="P78" s="24" t="str">
        <f t="shared" si="21"/>
        <v>.</v>
      </c>
      <c r="Q78" s="122" t="s">
        <v>14</v>
      </c>
      <c r="R78" s="165">
        <f>ROUND(($R$76*3.74),2)</f>
        <v>861.32</v>
      </c>
      <c r="S78" s="46"/>
      <c r="T78" s="90"/>
      <c r="U78" s="94">
        <f>((MIN(H78,$R$78)*0.58%))*F78</f>
        <v>0</v>
      </c>
      <c r="V78" s="94">
        <f>(IF(H78&gt;$R$78,(H78-$R$78)*1.25%,0))*F78</f>
        <v>0</v>
      </c>
      <c r="W78" s="102">
        <f t="shared" si="13"/>
        <v>0</v>
      </c>
    </row>
    <row r="79" spans="1:23" ht="15">
      <c r="A79" s="276"/>
      <c r="B79" s="277"/>
      <c r="C79" s="76">
        <v>5</v>
      </c>
      <c r="D79" s="184">
        <v>0</v>
      </c>
      <c r="E79" s="185">
        <v>0</v>
      </c>
      <c r="F79" s="186">
        <v>1</v>
      </c>
      <c r="G79" s="41">
        <f aca="true" t="shared" si="22" ref="G79:G118">D79+E79</f>
        <v>0</v>
      </c>
      <c r="H79" s="42">
        <f aca="true" t="shared" si="23" ref="H79:H118">ROUND((G79/F79),2)</f>
        <v>0</v>
      </c>
      <c r="I79" s="42"/>
      <c r="J79" s="38">
        <f aca="true" t="shared" si="24" ref="J79:J118">ROUND((H79*3%)*F79,2)</f>
        <v>0</v>
      </c>
      <c r="K79" s="38">
        <f t="shared" si="17"/>
        <v>0</v>
      </c>
      <c r="L79" s="39">
        <f aca="true" t="shared" si="25" ref="L79:L118">J79+K79</f>
        <v>0</v>
      </c>
      <c r="M79" s="42"/>
      <c r="N79" s="47">
        <f t="shared" si="19"/>
        <v>0</v>
      </c>
      <c r="O79" s="47">
        <f aca="true" t="shared" si="26" ref="O79:O118">(H79*3.75%)*F79</f>
        <v>0</v>
      </c>
      <c r="P79" s="24" t="str">
        <f t="shared" si="21"/>
        <v>.</v>
      </c>
      <c r="Q79" s="52"/>
      <c r="R79" s="32"/>
      <c r="S79" s="46"/>
      <c r="T79" s="90"/>
      <c r="U79" s="94">
        <f aca="true" t="shared" si="27" ref="U79:U118">((MIN(H79,$R$78)*0.58%))*F79</f>
        <v>0</v>
      </c>
      <c r="V79" s="94">
        <f aca="true" t="shared" si="28" ref="V79:V118">(IF(H79&gt;$R$78,(H79-$R$78)*1.25%,0))*F79</f>
        <v>0</v>
      </c>
      <c r="W79" s="102">
        <f aca="true" t="shared" si="29" ref="W79:W118">(U79+V79)-N79</f>
        <v>0</v>
      </c>
    </row>
    <row r="80" spans="1:23" ht="15">
      <c r="A80" s="276"/>
      <c r="B80" s="277"/>
      <c r="C80" s="76">
        <v>6</v>
      </c>
      <c r="D80" s="184">
        <v>0</v>
      </c>
      <c r="E80" s="185">
        <v>0</v>
      </c>
      <c r="F80" s="186">
        <v>1</v>
      </c>
      <c r="G80" s="41">
        <f t="shared" si="22"/>
        <v>0</v>
      </c>
      <c r="H80" s="42">
        <f t="shared" si="23"/>
        <v>0</v>
      </c>
      <c r="I80" s="42"/>
      <c r="J80" s="38">
        <f t="shared" si="24"/>
        <v>0</v>
      </c>
      <c r="K80" s="38">
        <f t="shared" si="17"/>
        <v>0</v>
      </c>
      <c r="L80" s="39">
        <f t="shared" si="25"/>
        <v>0</v>
      </c>
      <c r="M80" s="42"/>
      <c r="N80" s="47">
        <f t="shared" si="19"/>
        <v>0</v>
      </c>
      <c r="O80" s="47">
        <f t="shared" si="26"/>
        <v>0</v>
      </c>
      <c r="P80" s="24" t="str">
        <f t="shared" si="21"/>
        <v>.</v>
      </c>
      <c r="Q80" s="52"/>
      <c r="R80" s="32"/>
      <c r="S80" s="46"/>
      <c r="T80" s="90"/>
      <c r="U80" s="94">
        <f t="shared" si="27"/>
        <v>0</v>
      </c>
      <c r="V80" s="94">
        <f t="shared" si="28"/>
        <v>0</v>
      </c>
      <c r="W80" s="102">
        <f t="shared" si="29"/>
        <v>0</v>
      </c>
    </row>
    <row r="81" spans="1:23" ht="15">
      <c r="A81" s="276"/>
      <c r="B81" s="277"/>
      <c r="C81" s="76">
        <v>7</v>
      </c>
      <c r="D81" s="184">
        <v>0</v>
      </c>
      <c r="E81" s="185">
        <v>0</v>
      </c>
      <c r="F81" s="186">
        <v>1</v>
      </c>
      <c r="G81" s="41">
        <f t="shared" si="22"/>
        <v>0</v>
      </c>
      <c r="H81" s="42">
        <f t="shared" si="23"/>
        <v>0</v>
      </c>
      <c r="I81" s="42"/>
      <c r="J81" s="38">
        <f t="shared" si="24"/>
        <v>0</v>
      </c>
      <c r="K81" s="38">
        <f t="shared" si="17"/>
        <v>0</v>
      </c>
      <c r="L81" s="39">
        <f t="shared" si="25"/>
        <v>0</v>
      </c>
      <c r="M81" s="42"/>
      <c r="N81" s="47">
        <f t="shared" si="19"/>
        <v>0</v>
      </c>
      <c r="O81" s="47">
        <f t="shared" si="26"/>
        <v>0</v>
      </c>
      <c r="P81" s="24" t="str">
        <f t="shared" si="21"/>
        <v>.</v>
      </c>
      <c r="Q81" s="52"/>
      <c r="R81" s="32"/>
      <c r="S81" s="46"/>
      <c r="T81" s="90"/>
      <c r="U81" s="94">
        <f t="shared" si="27"/>
        <v>0</v>
      </c>
      <c r="V81" s="94">
        <f t="shared" si="28"/>
        <v>0</v>
      </c>
      <c r="W81" s="102">
        <f t="shared" si="29"/>
        <v>0</v>
      </c>
    </row>
    <row r="82" spans="1:23" ht="15">
      <c r="A82" s="276"/>
      <c r="B82" s="277"/>
      <c r="C82" s="76">
        <v>8</v>
      </c>
      <c r="D82" s="184">
        <v>0</v>
      </c>
      <c r="E82" s="185">
        <v>0</v>
      </c>
      <c r="F82" s="186">
        <v>1</v>
      </c>
      <c r="G82" s="41">
        <f t="shared" si="22"/>
        <v>0</v>
      </c>
      <c r="H82" s="42">
        <f t="shared" si="23"/>
        <v>0</v>
      </c>
      <c r="I82" s="42"/>
      <c r="J82" s="38">
        <f t="shared" si="24"/>
        <v>0</v>
      </c>
      <c r="K82" s="38">
        <f t="shared" si="17"/>
        <v>0</v>
      </c>
      <c r="L82" s="39">
        <f t="shared" si="25"/>
        <v>0</v>
      </c>
      <c r="M82" s="42"/>
      <c r="N82" s="47">
        <f t="shared" si="19"/>
        <v>0</v>
      </c>
      <c r="O82" s="47">
        <f t="shared" si="26"/>
        <v>0</v>
      </c>
      <c r="P82" s="24" t="str">
        <f t="shared" si="21"/>
        <v>.</v>
      </c>
      <c r="Q82" s="52"/>
      <c r="R82" s="32"/>
      <c r="S82" s="46"/>
      <c r="T82" s="90"/>
      <c r="U82" s="94">
        <f t="shared" si="27"/>
        <v>0</v>
      </c>
      <c r="V82" s="94">
        <f t="shared" si="28"/>
        <v>0</v>
      </c>
      <c r="W82" s="102">
        <f t="shared" si="29"/>
        <v>0</v>
      </c>
    </row>
    <row r="83" spans="1:23" ht="15">
      <c r="A83" s="276"/>
      <c r="B83" s="277"/>
      <c r="C83" s="76">
        <v>9</v>
      </c>
      <c r="D83" s="184">
        <v>0</v>
      </c>
      <c r="E83" s="185">
        <v>0</v>
      </c>
      <c r="F83" s="186">
        <v>1</v>
      </c>
      <c r="G83" s="41">
        <f t="shared" si="22"/>
        <v>0</v>
      </c>
      <c r="H83" s="42">
        <f t="shared" si="23"/>
        <v>0</v>
      </c>
      <c r="I83" s="42"/>
      <c r="J83" s="38">
        <f t="shared" si="24"/>
        <v>0</v>
      </c>
      <c r="K83" s="38">
        <f t="shared" si="17"/>
        <v>0</v>
      </c>
      <c r="L83" s="39">
        <f t="shared" si="25"/>
        <v>0</v>
      </c>
      <c r="M83" s="42"/>
      <c r="N83" s="47">
        <f t="shared" si="19"/>
        <v>0</v>
      </c>
      <c r="O83" s="47">
        <f t="shared" si="26"/>
        <v>0</v>
      </c>
      <c r="P83" s="24" t="str">
        <f t="shared" si="21"/>
        <v>.</v>
      </c>
      <c r="Q83" s="52"/>
      <c r="R83" s="32"/>
      <c r="S83" s="46"/>
      <c r="T83" s="90"/>
      <c r="U83" s="94">
        <f t="shared" si="27"/>
        <v>0</v>
      </c>
      <c r="V83" s="94">
        <f t="shared" si="28"/>
        <v>0</v>
      </c>
      <c r="W83" s="102">
        <f t="shared" si="29"/>
        <v>0</v>
      </c>
    </row>
    <row r="84" spans="1:23" ht="15">
      <c r="A84" s="276"/>
      <c r="B84" s="277"/>
      <c r="C84" s="76">
        <v>10</v>
      </c>
      <c r="D84" s="184">
        <v>0</v>
      </c>
      <c r="E84" s="185">
        <v>0</v>
      </c>
      <c r="F84" s="186">
        <v>1</v>
      </c>
      <c r="G84" s="41">
        <f t="shared" si="22"/>
        <v>0</v>
      </c>
      <c r="H84" s="42">
        <f t="shared" si="23"/>
        <v>0</v>
      </c>
      <c r="I84" s="42"/>
      <c r="J84" s="38">
        <f t="shared" si="24"/>
        <v>0</v>
      </c>
      <c r="K84" s="38">
        <f t="shared" si="17"/>
        <v>0</v>
      </c>
      <c r="L84" s="39">
        <f t="shared" si="25"/>
        <v>0</v>
      </c>
      <c r="M84" s="42"/>
      <c r="N84" s="47">
        <f t="shared" si="19"/>
        <v>0</v>
      </c>
      <c r="O84" s="47">
        <f t="shared" si="26"/>
        <v>0</v>
      </c>
      <c r="P84" s="24" t="str">
        <f t="shared" si="21"/>
        <v>.</v>
      </c>
      <c r="Q84" s="52"/>
      <c r="R84" s="32"/>
      <c r="S84" s="46"/>
      <c r="T84" s="90"/>
      <c r="U84" s="94">
        <f t="shared" si="27"/>
        <v>0</v>
      </c>
      <c r="V84" s="94">
        <f t="shared" si="28"/>
        <v>0</v>
      </c>
      <c r="W84" s="102">
        <f t="shared" si="29"/>
        <v>0</v>
      </c>
    </row>
    <row r="85" spans="1:23" ht="15">
      <c r="A85" s="276"/>
      <c r="B85" s="277"/>
      <c r="C85" s="76">
        <v>11</v>
      </c>
      <c r="D85" s="184">
        <v>0</v>
      </c>
      <c r="E85" s="185">
        <v>0</v>
      </c>
      <c r="F85" s="186">
        <v>1</v>
      </c>
      <c r="G85" s="41">
        <f t="shared" si="22"/>
        <v>0</v>
      </c>
      <c r="H85" s="42">
        <f t="shared" si="23"/>
        <v>0</v>
      </c>
      <c r="I85" s="42"/>
      <c r="J85" s="38">
        <f t="shared" si="24"/>
        <v>0</v>
      </c>
      <c r="K85" s="38">
        <f t="shared" si="17"/>
        <v>0</v>
      </c>
      <c r="L85" s="39">
        <f t="shared" si="25"/>
        <v>0</v>
      </c>
      <c r="M85" s="42"/>
      <c r="N85" s="47">
        <f t="shared" si="19"/>
        <v>0</v>
      </c>
      <c r="O85" s="47">
        <f t="shared" si="26"/>
        <v>0</v>
      </c>
      <c r="P85" s="24" t="str">
        <f t="shared" si="21"/>
        <v>.</v>
      </c>
      <c r="Q85" s="52"/>
      <c r="R85" s="32"/>
      <c r="S85" s="46"/>
      <c r="T85" s="90"/>
      <c r="U85" s="94">
        <f t="shared" si="27"/>
        <v>0</v>
      </c>
      <c r="V85" s="94">
        <f t="shared" si="28"/>
        <v>0</v>
      </c>
      <c r="W85" s="102">
        <f t="shared" si="29"/>
        <v>0</v>
      </c>
    </row>
    <row r="86" spans="1:23" ht="15">
      <c r="A86" s="276"/>
      <c r="B86" s="277"/>
      <c r="C86" s="76">
        <v>12</v>
      </c>
      <c r="D86" s="184">
        <v>0</v>
      </c>
      <c r="E86" s="185">
        <v>0</v>
      </c>
      <c r="F86" s="186">
        <v>1</v>
      </c>
      <c r="G86" s="41">
        <f t="shared" si="22"/>
        <v>0</v>
      </c>
      <c r="H86" s="42">
        <f t="shared" si="23"/>
        <v>0</v>
      </c>
      <c r="I86" s="42"/>
      <c r="J86" s="38">
        <f t="shared" si="24"/>
        <v>0</v>
      </c>
      <c r="K86" s="38">
        <f t="shared" si="17"/>
        <v>0</v>
      </c>
      <c r="L86" s="39">
        <f t="shared" si="25"/>
        <v>0</v>
      </c>
      <c r="M86" s="42"/>
      <c r="N86" s="47">
        <f t="shared" si="19"/>
        <v>0</v>
      </c>
      <c r="O86" s="47">
        <f t="shared" si="26"/>
        <v>0</v>
      </c>
      <c r="P86" s="24" t="str">
        <f t="shared" si="21"/>
        <v>.</v>
      </c>
      <c r="Q86" s="52"/>
      <c r="R86" s="32"/>
      <c r="S86" s="46"/>
      <c r="T86" s="90"/>
      <c r="U86" s="94">
        <f t="shared" si="27"/>
        <v>0</v>
      </c>
      <c r="V86" s="94">
        <f t="shared" si="28"/>
        <v>0</v>
      </c>
      <c r="W86" s="102">
        <f t="shared" si="29"/>
        <v>0</v>
      </c>
    </row>
    <row r="87" spans="1:23" ht="15">
      <c r="A87" s="276"/>
      <c r="B87" s="277"/>
      <c r="C87" s="76">
        <v>13</v>
      </c>
      <c r="D87" s="184">
        <v>0</v>
      </c>
      <c r="E87" s="185">
        <v>0</v>
      </c>
      <c r="F87" s="186">
        <v>1</v>
      </c>
      <c r="G87" s="41">
        <f t="shared" si="22"/>
        <v>0</v>
      </c>
      <c r="H87" s="42">
        <f t="shared" si="23"/>
        <v>0</v>
      </c>
      <c r="I87" s="42"/>
      <c r="J87" s="38">
        <f t="shared" si="24"/>
        <v>0</v>
      </c>
      <c r="K87" s="38">
        <f t="shared" si="17"/>
        <v>0</v>
      </c>
      <c r="L87" s="39">
        <f t="shared" si="25"/>
        <v>0</v>
      </c>
      <c r="M87" s="42"/>
      <c r="N87" s="47">
        <f t="shared" si="19"/>
        <v>0</v>
      </c>
      <c r="O87" s="47">
        <f t="shared" si="26"/>
        <v>0</v>
      </c>
      <c r="P87" s="24" t="str">
        <f t="shared" si="21"/>
        <v>.</v>
      </c>
      <c r="Q87" s="52"/>
      <c r="R87" s="32"/>
      <c r="S87" s="46"/>
      <c r="T87" s="90"/>
      <c r="U87" s="94">
        <f t="shared" si="27"/>
        <v>0</v>
      </c>
      <c r="V87" s="94">
        <f t="shared" si="28"/>
        <v>0</v>
      </c>
      <c r="W87" s="102">
        <f t="shared" si="29"/>
        <v>0</v>
      </c>
    </row>
    <row r="88" spans="1:23" ht="15">
      <c r="A88" s="276"/>
      <c r="B88" s="277"/>
      <c r="C88" s="76">
        <v>14</v>
      </c>
      <c r="D88" s="184">
        <v>0</v>
      </c>
      <c r="E88" s="185">
        <v>0</v>
      </c>
      <c r="F88" s="186">
        <v>1</v>
      </c>
      <c r="G88" s="41">
        <f t="shared" si="22"/>
        <v>0</v>
      </c>
      <c r="H88" s="42">
        <f t="shared" si="23"/>
        <v>0</v>
      </c>
      <c r="I88" s="42"/>
      <c r="J88" s="38">
        <f t="shared" si="24"/>
        <v>0</v>
      </c>
      <c r="K88" s="38">
        <f t="shared" si="17"/>
        <v>0</v>
      </c>
      <c r="L88" s="39">
        <f t="shared" si="25"/>
        <v>0</v>
      </c>
      <c r="M88" s="42"/>
      <c r="N88" s="47">
        <f t="shared" si="19"/>
        <v>0</v>
      </c>
      <c r="O88" s="47">
        <f t="shared" si="26"/>
        <v>0</v>
      </c>
      <c r="P88" s="24" t="str">
        <f t="shared" si="21"/>
        <v>.</v>
      </c>
      <c r="Q88" s="52"/>
      <c r="R88" s="32"/>
      <c r="S88" s="46"/>
      <c r="T88" s="90"/>
      <c r="U88" s="94">
        <f t="shared" si="27"/>
        <v>0</v>
      </c>
      <c r="V88" s="94">
        <f t="shared" si="28"/>
        <v>0</v>
      </c>
      <c r="W88" s="102">
        <f t="shared" si="29"/>
        <v>0</v>
      </c>
    </row>
    <row r="89" spans="1:23" ht="15">
      <c r="A89" s="276"/>
      <c r="B89" s="277"/>
      <c r="C89" s="76">
        <v>15</v>
      </c>
      <c r="D89" s="184">
        <v>0</v>
      </c>
      <c r="E89" s="185">
        <v>0</v>
      </c>
      <c r="F89" s="186">
        <v>1</v>
      </c>
      <c r="G89" s="41">
        <f t="shared" si="22"/>
        <v>0</v>
      </c>
      <c r="H89" s="42">
        <f t="shared" si="23"/>
        <v>0</v>
      </c>
      <c r="I89" s="42"/>
      <c r="J89" s="38">
        <f t="shared" si="24"/>
        <v>0</v>
      </c>
      <c r="K89" s="38">
        <f t="shared" si="17"/>
        <v>0</v>
      </c>
      <c r="L89" s="39">
        <f t="shared" si="25"/>
        <v>0</v>
      </c>
      <c r="M89" s="42"/>
      <c r="N89" s="47">
        <f t="shared" si="19"/>
        <v>0</v>
      </c>
      <c r="O89" s="47">
        <f t="shared" si="26"/>
        <v>0</v>
      </c>
      <c r="P89" s="24" t="str">
        <f t="shared" si="21"/>
        <v>.</v>
      </c>
      <c r="Q89" s="52"/>
      <c r="R89" s="32"/>
      <c r="S89" s="46"/>
      <c r="T89" s="90"/>
      <c r="U89" s="94">
        <f t="shared" si="27"/>
        <v>0</v>
      </c>
      <c r="V89" s="94">
        <f t="shared" si="28"/>
        <v>0</v>
      </c>
      <c r="W89" s="102">
        <f t="shared" si="29"/>
        <v>0</v>
      </c>
    </row>
    <row r="90" spans="1:23" ht="15">
      <c r="A90" s="276"/>
      <c r="B90" s="277"/>
      <c r="C90" s="76">
        <v>16</v>
      </c>
      <c r="D90" s="184">
        <v>0</v>
      </c>
      <c r="E90" s="185">
        <v>0</v>
      </c>
      <c r="F90" s="186">
        <v>1</v>
      </c>
      <c r="G90" s="41">
        <f t="shared" si="22"/>
        <v>0</v>
      </c>
      <c r="H90" s="42">
        <f t="shared" si="23"/>
        <v>0</v>
      </c>
      <c r="I90" s="42"/>
      <c r="J90" s="38">
        <f t="shared" si="24"/>
        <v>0</v>
      </c>
      <c r="K90" s="38">
        <f t="shared" si="17"/>
        <v>0</v>
      </c>
      <c r="L90" s="39">
        <f t="shared" si="25"/>
        <v>0</v>
      </c>
      <c r="M90" s="42"/>
      <c r="N90" s="47">
        <f t="shared" si="19"/>
        <v>0</v>
      </c>
      <c r="O90" s="47">
        <f t="shared" si="26"/>
        <v>0</v>
      </c>
      <c r="P90" s="24" t="str">
        <f t="shared" si="21"/>
        <v>.</v>
      </c>
      <c r="Q90" s="52"/>
      <c r="R90" s="32"/>
      <c r="S90" s="46"/>
      <c r="T90" s="90"/>
      <c r="U90" s="94">
        <f t="shared" si="27"/>
        <v>0</v>
      </c>
      <c r="V90" s="94">
        <f t="shared" si="28"/>
        <v>0</v>
      </c>
      <c r="W90" s="102">
        <f t="shared" si="29"/>
        <v>0</v>
      </c>
    </row>
    <row r="91" spans="1:23" ht="15">
      <c r="A91" s="276"/>
      <c r="B91" s="277"/>
      <c r="C91" s="76">
        <v>17</v>
      </c>
      <c r="D91" s="184">
        <v>0</v>
      </c>
      <c r="E91" s="185">
        <v>0</v>
      </c>
      <c r="F91" s="186">
        <v>1</v>
      </c>
      <c r="G91" s="41">
        <f t="shared" si="22"/>
        <v>0</v>
      </c>
      <c r="H91" s="42">
        <f t="shared" si="23"/>
        <v>0</v>
      </c>
      <c r="I91" s="42"/>
      <c r="J91" s="38">
        <f t="shared" si="24"/>
        <v>0</v>
      </c>
      <c r="K91" s="38">
        <f t="shared" si="17"/>
        <v>0</v>
      </c>
      <c r="L91" s="39">
        <f t="shared" si="25"/>
        <v>0</v>
      </c>
      <c r="M91" s="42"/>
      <c r="N91" s="47">
        <f t="shared" si="19"/>
        <v>0</v>
      </c>
      <c r="O91" s="47">
        <f t="shared" si="26"/>
        <v>0</v>
      </c>
      <c r="P91" s="24" t="str">
        <f t="shared" si="21"/>
        <v>.</v>
      </c>
      <c r="Q91" s="52"/>
      <c r="R91" s="32"/>
      <c r="S91" s="46"/>
      <c r="T91" s="90"/>
      <c r="U91" s="94">
        <f t="shared" si="27"/>
        <v>0</v>
      </c>
      <c r="V91" s="94">
        <f t="shared" si="28"/>
        <v>0</v>
      </c>
      <c r="W91" s="102">
        <f t="shared" si="29"/>
        <v>0</v>
      </c>
    </row>
    <row r="92" spans="1:23" ht="15">
      <c r="A92" s="276"/>
      <c r="B92" s="277"/>
      <c r="C92" s="76">
        <v>18</v>
      </c>
      <c r="D92" s="184">
        <v>0</v>
      </c>
      <c r="E92" s="185">
        <v>0</v>
      </c>
      <c r="F92" s="186">
        <v>1</v>
      </c>
      <c r="G92" s="41">
        <f t="shared" si="22"/>
        <v>0</v>
      </c>
      <c r="H92" s="42">
        <f t="shared" si="23"/>
        <v>0</v>
      </c>
      <c r="I92" s="42"/>
      <c r="J92" s="38">
        <f t="shared" si="24"/>
        <v>0</v>
      </c>
      <c r="K92" s="38">
        <f t="shared" si="17"/>
        <v>0</v>
      </c>
      <c r="L92" s="39">
        <f t="shared" si="25"/>
        <v>0</v>
      </c>
      <c r="M92" s="42"/>
      <c r="N92" s="47">
        <f t="shared" si="19"/>
        <v>0</v>
      </c>
      <c r="O92" s="47">
        <f t="shared" si="26"/>
        <v>0</v>
      </c>
      <c r="P92" s="24" t="str">
        <f t="shared" si="21"/>
        <v>.</v>
      </c>
      <c r="Q92" s="52"/>
      <c r="R92" s="32"/>
      <c r="S92" s="46"/>
      <c r="T92" s="90"/>
      <c r="U92" s="94">
        <f t="shared" si="27"/>
        <v>0</v>
      </c>
      <c r="V92" s="94">
        <f t="shared" si="28"/>
        <v>0</v>
      </c>
      <c r="W92" s="102">
        <f t="shared" si="29"/>
        <v>0</v>
      </c>
    </row>
    <row r="93" spans="1:23" ht="15">
      <c r="A93" s="276"/>
      <c r="B93" s="277"/>
      <c r="C93" s="76">
        <v>19</v>
      </c>
      <c r="D93" s="184">
        <v>0</v>
      </c>
      <c r="E93" s="185">
        <v>0</v>
      </c>
      <c r="F93" s="186">
        <v>1</v>
      </c>
      <c r="G93" s="41">
        <f t="shared" si="22"/>
        <v>0</v>
      </c>
      <c r="H93" s="42">
        <f t="shared" si="23"/>
        <v>0</v>
      </c>
      <c r="I93" s="42"/>
      <c r="J93" s="38">
        <f t="shared" si="24"/>
        <v>0</v>
      </c>
      <c r="K93" s="38">
        <f t="shared" si="17"/>
        <v>0</v>
      </c>
      <c r="L93" s="39">
        <f t="shared" si="25"/>
        <v>0</v>
      </c>
      <c r="M93" s="42"/>
      <c r="N93" s="47">
        <f t="shared" si="19"/>
        <v>0</v>
      </c>
      <c r="O93" s="47">
        <f t="shared" si="26"/>
        <v>0</v>
      </c>
      <c r="P93" s="24" t="str">
        <f t="shared" si="21"/>
        <v>.</v>
      </c>
      <c r="Q93" s="52"/>
      <c r="R93" s="32"/>
      <c r="S93" s="46"/>
      <c r="T93" s="90"/>
      <c r="U93" s="94">
        <f t="shared" si="27"/>
        <v>0</v>
      </c>
      <c r="V93" s="94">
        <f t="shared" si="28"/>
        <v>0</v>
      </c>
      <c r="W93" s="102">
        <f t="shared" si="29"/>
        <v>0</v>
      </c>
    </row>
    <row r="94" spans="1:29" ht="15">
      <c r="A94" s="276"/>
      <c r="B94" s="277"/>
      <c r="C94" s="76">
        <v>20</v>
      </c>
      <c r="D94" s="184">
        <v>0</v>
      </c>
      <c r="E94" s="185">
        <v>0</v>
      </c>
      <c r="F94" s="186">
        <v>1</v>
      </c>
      <c r="G94" s="41">
        <f t="shared" si="22"/>
        <v>0</v>
      </c>
      <c r="H94" s="42">
        <f t="shared" si="23"/>
        <v>0</v>
      </c>
      <c r="I94" s="42"/>
      <c r="J94" s="38">
        <f t="shared" si="24"/>
        <v>0</v>
      </c>
      <c r="K94" s="38">
        <f t="shared" si="17"/>
        <v>0</v>
      </c>
      <c r="L94" s="39">
        <f t="shared" si="25"/>
        <v>0</v>
      </c>
      <c r="M94" s="42"/>
      <c r="N94" s="47">
        <f t="shared" si="19"/>
        <v>0</v>
      </c>
      <c r="O94" s="47">
        <f t="shared" si="26"/>
        <v>0</v>
      </c>
      <c r="P94" s="24" t="str">
        <f t="shared" si="21"/>
        <v>.</v>
      </c>
      <c r="Q94" s="52"/>
      <c r="R94" s="32"/>
      <c r="S94" s="46"/>
      <c r="T94" s="90"/>
      <c r="U94" s="94">
        <f t="shared" si="27"/>
        <v>0</v>
      </c>
      <c r="V94" s="94">
        <f t="shared" si="28"/>
        <v>0</v>
      </c>
      <c r="W94" s="102">
        <f t="shared" si="29"/>
        <v>0</v>
      </c>
      <c r="X94" s="31"/>
      <c r="Y94" s="31"/>
      <c r="Z94" s="31"/>
      <c r="AA94" s="31"/>
      <c r="AB94" s="31"/>
      <c r="AC94" s="31"/>
    </row>
    <row r="95" spans="1:23" ht="15">
      <c r="A95" s="276"/>
      <c r="B95" s="277"/>
      <c r="C95" s="76">
        <v>21</v>
      </c>
      <c r="D95" s="184">
        <v>0</v>
      </c>
      <c r="E95" s="185">
        <v>0</v>
      </c>
      <c r="F95" s="186">
        <v>1</v>
      </c>
      <c r="G95" s="41">
        <f t="shared" si="22"/>
        <v>0</v>
      </c>
      <c r="H95" s="42">
        <f t="shared" si="23"/>
        <v>0</v>
      </c>
      <c r="I95" s="42"/>
      <c r="J95" s="38">
        <f t="shared" si="24"/>
        <v>0</v>
      </c>
      <c r="K95" s="38">
        <f t="shared" si="17"/>
        <v>0</v>
      </c>
      <c r="L95" s="39">
        <f t="shared" si="25"/>
        <v>0</v>
      </c>
      <c r="M95" s="42"/>
      <c r="N95" s="47">
        <f t="shared" si="19"/>
        <v>0</v>
      </c>
      <c r="O95" s="47">
        <f t="shared" si="26"/>
        <v>0</v>
      </c>
      <c r="P95" s="24" t="str">
        <f t="shared" si="21"/>
        <v>.</v>
      </c>
      <c r="Q95" s="52"/>
      <c r="R95" s="32"/>
      <c r="S95" s="46"/>
      <c r="T95" s="90"/>
      <c r="U95" s="94">
        <f t="shared" si="27"/>
        <v>0</v>
      </c>
      <c r="V95" s="94">
        <f t="shared" si="28"/>
        <v>0</v>
      </c>
      <c r="W95" s="102">
        <f t="shared" si="29"/>
        <v>0</v>
      </c>
    </row>
    <row r="96" spans="1:23" ht="15">
      <c r="A96" s="276"/>
      <c r="B96" s="277"/>
      <c r="C96" s="76">
        <v>22</v>
      </c>
      <c r="D96" s="184">
        <v>0</v>
      </c>
      <c r="E96" s="185">
        <v>0</v>
      </c>
      <c r="F96" s="186">
        <v>1</v>
      </c>
      <c r="G96" s="41">
        <f t="shared" si="22"/>
        <v>0</v>
      </c>
      <c r="H96" s="42">
        <f t="shared" si="23"/>
        <v>0</v>
      </c>
      <c r="I96" s="42"/>
      <c r="J96" s="38">
        <f t="shared" si="24"/>
        <v>0</v>
      </c>
      <c r="K96" s="38">
        <f t="shared" si="17"/>
        <v>0</v>
      </c>
      <c r="L96" s="39">
        <f t="shared" si="25"/>
        <v>0</v>
      </c>
      <c r="M96" s="42"/>
      <c r="N96" s="47">
        <f t="shared" si="19"/>
        <v>0</v>
      </c>
      <c r="O96" s="47">
        <f t="shared" si="26"/>
        <v>0</v>
      </c>
      <c r="P96" s="24" t="str">
        <f t="shared" si="21"/>
        <v>.</v>
      </c>
      <c r="Q96" s="52"/>
      <c r="R96" s="32"/>
      <c r="S96" s="46"/>
      <c r="T96" s="90"/>
      <c r="U96" s="94">
        <f t="shared" si="27"/>
        <v>0</v>
      </c>
      <c r="V96" s="94">
        <f t="shared" si="28"/>
        <v>0</v>
      </c>
      <c r="W96" s="102">
        <f t="shared" si="29"/>
        <v>0</v>
      </c>
    </row>
    <row r="97" spans="1:23" ht="15">
      <c r="A97" s="276"/>
      <c r="B97" s="277"/>
      <c r="C97" s="76">
        <v>23</v>
      </c>
      <c r="D97" s="184">
        <v>0</v>
      </c>
      <c r="E97" s="185">
        <v>0</v>
      </c>
      <c r="F97" s="186">
        <v>1</v>
      </c>
      <c r="G97" s="41">
        <f t="shared" si="22"/>
        <v>0</v>
      </c>
      <c r="H97" s="42">
        <f t="shared" si="23"/>
        <v>0</v>
      </c>
      <c r="I97" s="42"/>
      <c r="J97" s="38">
        <f t="shared" si="24"/>
        <v>0</v>
      </c>
      <c r="K97" s="38">
        <f t="shared" si="17"/>
        <v>0</v>
      </c>
      <c r="L97" s="39">
        <f t="shared" si="25"/>
        <v>0</v>
      </c>
      <c r="M97" s="42"/>
      <c r="N97" s="47">
        <f t="shared" si="19"/>
        <v>0</v>
      </c>
      <c r="O97" s="47">
        <f t="shared" si="26"/>
        <v>0</v>
      </c>
      <c r="P97" s="24" t="str">
        <f t="shared" si="21"/>
        <v>.</v>
      </c>
      <c r="Q97" s="52"/>
      <c r="R97" s="32"/>
      <c r="S97" s="46"/>
      <c r="T97" s="90"/>
      <c r="U97" s="94">
        <f t="shared" si="27"/>
        <v>0</v>
      </c>
      <c r="V97" s="94">
        <f t="shared" si="28"/>
        <v>0</v>
      </c>
      <c r="W97" s="102">
        <f t="shared" si="29"/>
        <v>0</v>
      </c>
    </row>
    <row r="98" spans="1:23" ht="15">
      <c r="A98" s="276"/>
      <c r="B98" s="277"/>
      <c r="C98" s="76">
        <v>24</v>
      </c>
      <c r="D98" s="184">
        <v>0</v>
      </c>
      <c r="E98" s="185">
        <v>0</v>
      </c>
      <c r="F98" s="186">
        <v>1</v>
      </c>
      <c r="G98" s="41">
        <f t="shared" si="22"/>
        <v>0</v>
      </c>
      <c r="H98" s="42">
        <f t="shared" si="23"/>
        <v>0</v>
      </c>
      <c r="I98" s="42"/>
      <c r="J98" s="38">
        <f t="shared" si="24"/>
        <v>0</v>
      </c>
      <c r="K98" s="38">
        <f t="shared" si="17"/>
        <v>0</v>
      </c>
      <c r="L98" s="39">
        <f t="shared" si="25"/>
        <v>0</v>
      </c>
      <c r="M98" s="42"/>
      <c r="N98" s="47">
        <f t="shared" si="19"/>
        <v>0</v>
      </c>
      <c r="O98" s="47">
        <f t="shared" si="26"/>
        <v>0</v>
      </c>
      <c r="P98" s="24" t="str">
        <f t="shared" si="21"/>
        <v>.</v>
      </c>
      <c r="Q98" s="52"/>
      <c r="R98" s="32"/>
      <c r="S98" s="46"/>
      <c r="T98" s="90"/>
      <c r="U98" s="94">
        <f t="shared" si="27"/>
        <v>0</v>
      </c>
      <c r="V98" s="94">
        <f t="shared" si="28"/>
        <v>0</v>
      </c>
      <c r="W98" s="102">
        <f t="shared" si="29"/>
        <v>0</v>
      </c>
    </row>
    <row r="99" spans="1:23" ht="15">
      <c r="A99" s="276"/>
      <c r="B99" s="277"/>
      <c r="C99" s="76">
        <v>25</v>
      </c>
      <c r="D99" s="184">
        <v>0</v>
      </c>
      <c r="E99" s="185">
        <v>0</v>
      </c>
      <c r="F99" s="186">
        <v>1</v>
      </c>
      <c r="G99" s="41">
        <f t="shared" si="22"/>
        <v>0</v>
      </c>
      <c r="H99" s="42">
        <f t="shared" si="23"/>
        <v>0</v>
      </c>
      <c r="I99" s="42"/>
      <c r="J99" s="38">
        <f t="shared" si="24"/>
        <v>0</v>
      </c>
      <c r="K99" s="38">
        <f t="shared" si="17"/>
        <v>0</v>
      </c>
      <c r="L99" s="39">
        <f t="shared" si="25"/>
        <v>0</v>
      </c>
      <c r="M99" s="42"/>
      <c r="N99" s="47">
        <f t="shared" si="19"/>
        <v>0</v>
      </c>
      <c r="O99" s="47">
        <f t="shared" si="26"/>
        <v>0</v>
      </c>
      <c r="P99" s="24" t="str">
        <f t="shared" si="21"/>
        <v>.</v>
      </c>
      <c r="Q99" s="52"/>
      <c r="R99" s="32"/>
      <c r="S99" s="46"/>
      <c r="T99" s="90"/>
      <c r="U99" s="94">
        <f t="shared" si="27"/>
        <v>0</v>
      </c>
      <c r="V99" s="94">
        <f t="shared" si="28"/>
        <v>0</v>
      </c>
      <c r="W99" s="102">
        <f t="shared" si="29"/>
        <v>0</v>
      </c>
    </row>
    <row r="100" spans="1:23" ht="15">
      <c r="A100" s="276"/>
      <c r="B100" s="277"/>
      <c r="C100" s="76">
        <v>26</v>
      </c>
      <c r="D100" s="184">
        <v>0</v>
      </c>
      <c r="E100" s="185">
        <v>0</v>
      </c>
      <c r="F100" s="186">
        <v>1</v>
      </c>
      <c r="G100" s="41">
        <f t="shared" si="22"/>
        <v>0</v>
      </c>
      <c r="H100" s="42">
        <f t="shared" si="23"/>
        <v>0</v>
      </c>
      <c r="I100" s="42"/>
      <c r="J100" s="38">
        <f t="shared" si="24"/>
        <v>0</v>
      </c>
      <c r="K100" s="38">
        <f t="shared" si="17"/>
        <v>0</v>
      </c>
      <c r="L100" s="39">
        <f t="shared" si="25"/>
        <v>0</v>
      </c>
      <c r="M100" s="42"/>
      <c r="N100" s="47">
        <f t="shared" si="19"/>
        <v>0</v>
      </c>
      <c r="O100" s="47">
        <f t="shared" si="26"/>
        <v>0</v>
      </c>
      <c r="P100" s="24" t="str">
        <f t="shared" si="21"/>
        <v>.</v>
      </c>
      <c r="Q100" s="52"/>
      <c r="R100" s="32"/>
      <c r="S100" s="46"/>
      <c r="T100" s="90"/>
      <c r="U100" s="94">
        <f t="shared" si="27"/>
        <v>0</v>
      </c>
      <c r="V100" s="94">
        <f t="shared" si="28"/>
        <v>0</v>
      </c>
      <c r="W100" s="102">
        <f t="shared" si="29"/>
        <v>0</v>
      </c>
    </row>
    <row r="101" spans="1:23" ht="15">
      <c r="A101" s="276"/>
      <c r="B101" s="277"/>
      <c r="C101" s="76">
        <v>27</v>
      </c>
      <c r="D101" s="184">
        <v>0</v>
      </c>
      <c r="E101" s="185">
        <v>0</v>
      </c>
      <c r="F101" s="186">
        <v>1</v>
      </c>
      <c r="G101" s="41">
        <f t="shared" si="22"/>
        <v>0</v>
      </c>
      <c r="H101" s="42">
        <f t="shared" si="23"/>
        <v>0</v>
      </c>
      <c r="I101" s="42"/>
      <c r="J101" s="38">
        <f t="shared" si="24"/>
        <v>0</v>
      </c>
      <c r="K101" s="38">
        <f t="shared" si="17"/>
        <v>0</v>
      </c>
      <c r="L101" s="39">
        <f t="shared" si="25"/>
        <v>0</v>
      </c>
      <c r="M101" s="42"/>
      <c r="N101" s="47">
        <f t="shared" si="19"/>
        <v>0</v>
      </c>
      <c r="O101" s="47">
        <f t="shared" si="26"/>
        <v>0</v>
      </c>
      <c r="P101" s="24" t="str">
        <f t="shared" si="21"/>
        <v>.</v>
      </c>
      <c r="Q101" s="52"/>
      <c r="R101" s="32"/>
      <c r="S101" s="46"/>
      <c r="T101" s="90"/>
      <c r="U101" s="94">
        <f t="shared" si="27"/>
        <v>0</v>
      </c>
      <c r="V101" s="94">
        <f t="shared" si="28"/>
        <v>0</v>
      </c>
      <c r="W101" s="102">
        <f t="shared" si="29"/>
        <v>0</v>
      </c>
    </row>
    <row r="102" spans="1:23" ht="15">
      <c r="A102" s="276"/>
      <c r="B102" s="277"/>
      <c r="C102" s="76">
        <v>28</v>
      </c>
      <c r="D102" s="184">
        <v>0</v>
      </c>
      <c r="E102" s="185">
        <v>0</v>
      </c>
      <c r="F102" s="186">
        <v>1</v>
      </c>
      <c r="G102" s="41">
        <f t="shared" si="22"/>
        <v>0</v>
      </c>
      <c r="H102" s="42">
        <f t="shared" si="23"/>
        <v>0</v>
      </c>
      <c r="I102" s="42"/>
      <c r="J102" s="38">
        <f t="shared" si="24"/>
        <v>0</v>
      </c>
      <c r="K102" s="38">
        <f t="shared" si="17"/>
        <v>0</v>
      </c>
      <c r="L102" s="39">
        <f t="shared" si="25"/>
        <v>0</v>
      </c>
      <c r="M102" s="42"/>
      <c r="N102" s="47">
        <f t="shared" si="19"/>
        <v>0</v>
      </c>
      <c r="O102" s="47">
        <f t="shared" si="26"/>
        <v>0</v>
      </c>
      <c r="P102" s="24" t="str">
        <f t="shared" si="21"/>
        <v>.</v>
      </c>
      <c r="Q102" s="52"/>
      <c r="R102" s="32"/>
      <c r="S102" s="46"/>
      <c r="T102" s="90"/>
      <c r="U102" s="94">
        <f t="shared" si="27"/>
        <v>0</v>
      </c>
      <c r="V102" s="94">
        <f t="shared" si="28"/>
        <v>0</v>
      </c>
      <c r="W102" s="102">
        <f t="shared" si="29"/>
        <v>0</v>
      </c>
    </row>
    <row r="103" spans="1:23" ht="15">
      <c r="A103" s="276"/>
      <c r="B103" s="277"/>
      <c r="C103" s="76">
        <v>29</v>
      </c>
      <c r="D103" s="184">
        <v>0</v>
      </c>
      <c r="E103" s="185">
        <v>0</v>
      </c>
      <c r="F103" s="186">
        <v>1</v>
      </c>
      <c r="G103" s="41">
        <f t="shared" si="22"/>
        <v>0</v>
      </c>
      <c r="H103" s="42">
        <f t="shared" si="23"/>
        <v>0</v>
      </c>
      <c r="I103" s="42"/>
      <c r="J103" s="38">
        <f t="shared" si="24"/>
        <v>0</v>
      </c>
      <c r="K103" s="38">
        <f t="shared" si="17"/>
        <v>0</v>
      </c>
      <c r="L103" s="39">
        <f t="shared" si="25"/>
        <v>0</v>
      </c>
      <c r="M103" s="42"/>
      <c r="N103" s="47">
        <f t="shared" si="19"/>
        <v>0</v>
      </c>
      <c r="O103" s="47">
        <f t="shared" si="26"/>
        <v>0</v>
      </c>
      <c r="P103" s="24" t="str">
        <f t="shared" si="21"/>
        <v>.</v>
      </c>
      <c r="Q103" s="52"/>
      <c r="R103" s="32"/>
      <c r="S103" s="46"/>
      <c r="T103" s="90"/>
      <c r="U103" s="94">
        <f t="shared" si="27"/>
        <v>0</v>
      </c>
      <c r="V103" s="94">
        <f t="shared" si="28"/>
        <v>0</v>
      </c>
      <c r="W103" s="102">
        <f t="shared" si="29"/>
        <v>0</v>
      </c>
    </row>
    <row r="104" spans="1:23" ht="15">
      <c r="A104" s="276"/>
      <c r="B104" s="277"/>
      <c r="C104" s="76">
        <v>30</v>
      </c>
      <c r="D104" s="184">
        <v>0</v>
      </c>
      <c r="E104" s="185">
        <v>0</v>
      </c>
      <c r="F104" s="186">
        <v>1</v>
      </c>
      <c r="G104" s="41">
        <f t="shared" si="22"/>
        <v>0</v>
      </c>
      <c r="H104" s="42">
        <f t="shared" si="23"/>
        <v>0</v>
      </c>
      <c r="I104" s="42"/>
      <c r="J104" s="38">
        <f t="shared" si="24"/>
        <v>0</v>
      </c>
      <c r="K104" s="38">
        <f t="shared" si="17"/>
        <v>0</v>
      </c>
      <c r="L104" s="39">
        <f t="shared" si="25"/>
        <v>0</v>
      </c>
      <c r="M104" s="42"/>
      <c r="N104" s="47">
        <f t="shared" si="19"/>
        <v>0</v>
      </c>
      <c r="O104" s="47">
        <f t="shared" si="26"/>
        <v>0</v>
      </c>
      <c r="P104" s="24" t="str">
        <f t="shared" si="21"/>
        <v>.</v>
      </c>
      <c r="Q104" s="52"/>
      <c r="R104" s="32"/>
      <c r="S104" s="46"/>
      <c r="T104" s="90"/>
      <c r="U104" s="94">
        <f t="shared" si="27"/>
        <v>0</v>
      </c>
      <c r="V104" s="94">
        <f t="shared" si="28"/>
        <v>0</v>
      </c>
      <c r="W104" s="102">
        <f t="shared" si="29"/>
        <v>0</v>
      </c>
    </row>
    <row r="105" spans="1:23" ht="15">
      <c r="A105" s="276"/>
      <c r="B105" s="277"/>
      <c r="C105" s="76">
        <v>31</v>
      </c>
      <c r="D105" s="184">
        <v>0</v>
      </c>
      <c r="E105" s="185">
        <v>0</v>
      </c>
      <c r="F105" s="186">
        <v>1</v>
      </c>
      <c r="G105" s="41">
        <f t="shared" si="22"/>
        <v>0</v>
      </c>
      <c r="H105" s="42">
        <f t="shared" si="23"/>
        <v>0</v>
      </c>
      <c r="I105" s="42"/>
      <c r="J105" s="38">
        <f t="shared" si="24"/>
        <v>0</v>
      </c>
      <c r="K105" s="38">
        <f t="shared" si="17"/>
        <v>0</v>
      </c>
      <c r="L105" s="39">
        <f t="shared" si="25"/>
        <v>0</v>
      </c>
      <c r="M105" s="42"/>
      <c r="N105" s="47">
        <f t="shared" si="19"/>
        <v>0</v>
      </c>
      <c r="O105" s="47">
        <f t="shared" si="26"/>
        <v>0</v>
      </c>
      <c r="P105" s="24" t="str">
        <f t="shared" si="21"/>
        <v>.</v>
      </c>
      <c r="Q105" s="52"/>
      <c r="R105" s="32"/>
      <c r="S105" s="46"/>
      <c r="T105" s="90"/>
      <c r="U105" s="94">
        <f t="shared" si="27"/>
        <v>0</v>
      </c>
      <c r="V105" s="94">
        <f t="shared" si="28"/>
        <v>0</v>
      </c>
      <c r="W105" s="102">
        <f t="shared" si="29"/>
        <v>0</v>
      </c>
    </row>
    <row r="106" spans="1:23" ht="15">
      <c r="A106" s="276"/>
      <c r="B106" s="277"/>
      <c r="C106" s="76">
        <v>32</v>
      </c>
      <c r="D106" s="184">
        <v>0</v>
      </c>
      <c r="E106" s="185">
        <v>0</v>
      </c>
      <c r="F106" s="186">
        <v>1</v>
      </c>
      <c r="G106" s="41">
        <f t="shared" si="22"/>
        <v>0</v>
      </c>
      <c r="H106" s="42">
        <f t="shared" si="23"/>
        <v>0</v>
      </c>
      <c r="I106" s="42"/>
      <c r="J106" s="38">
        <f t="shared" si="24"/>
        <v>0</v>
      </c>
      <c r="K106" s="38">
        <f t="shared" si="17"/>
        <v>0</v>
      </c>
      <c r="L106" s="39">
        <f t="shared" si="25"/>
        <v>0</v>
      </c>
      <c r="M106" s="42"/>
      <c r="N106" s="47">
        <f t="shared" si="19"/>
        <v>0</v>
      </c>
      <c r="O106" s="47">
        <f t="shared" si="26"/>
        <v>0</v>
      </c>
      <c r="P106" s="24" t="str">
        <f t="shared" si="21"/>
        <v>.</v>
      </c>
      <c r="Q106" s="52"/>
      <c r="R106" s="32"/>
      <c r="S106" s="46"/>
      <c r="T106" s="90"/>
      <c r="U106" s="94">
        <f t="shared" si="27"/>
        <v>0</v>
      </c>
      <c r="V106" s="94">
        <f t="shared" si="28"/>
        <v>0</v>
      </c>
      <c r="W106" s="102">
        <f t="shared" si="29"/>
        <v>0</v>
      </c>
    </row>
    <row r="107" spans="1:23" ht="15">
      <c r="A107" s="276"/>
      <c r="B107" s="277"/>
      <c r="C107" s="76">
        <v>33</v>
      </c>
      <c r="D107" s="184">
        <v>0</v>
      </c>
      <c r="E107" s="185">
        <v>0</v>
      </c>
      <c r="F107" s="186">
        <v>1</v>
      </c>
      <c r="G107" s="41">
        <f t="shared" si="22"/>
        <v>0</v>
      </c>
      <c r="H107" s="42">
        <f t="shared" si="23"/>
        <v>0</v>
      </c>
      <c r="I107" s="42"/>
      <c r="J107" s="38">
        <f t="shared" si="24"/>
        <v>0</v>
      </c>
      <c r="K107" s="38">
        <f t="shared" si="17"/>
        <v>0</v>
      </c>
      <c r="L107" s="39">
        <f t="shared" si="25"/>
        <v>0</v>
      </c>
      <c r="M107" s="42"/>
      <c r="N107" s="47">
        <f t="shared" si="19"/>
        <v>0</v>
      </c>
      <c r="O107" s="47">
        <f t="shared" si="26"/>
        <v>0</v>
      </c>
      <c r="P107" s="24" t="str">
        <f t="shared" si="21"/>
        <v>.</v>
      </c>
      <c r="Q107" s="52"/>
      <c r="R107" s="32"/>
      <c r="S107" s="46"/>
      <c r="T107" s="90"/>
      <c r="U107" s="94">
        <f t="shared" si="27"/>
        <v>0</v>
      </c>
      <c r="V107" s="94">
        <f t="shared" si="28"/>
        <v>0</v>
      </c>
      <c r="W107" s="102">
        <f t="shared" si="29"/>
        <v>0</v>
      </c>
    </row>
    <row r="108" spans="1:23" ht="15">
      <c r="A108" s="276"/>
      <c r="B108" s="277"/>
      <c r="C108" s="76">
        <v>34</v>
      </c>
      <c r="D108" s="184">
        <v>0</v>
      </c>
      <c r="E108" s="185">
        <v>0</v>
      </c>
      <c r="F108" s="186">
        <v>1</v>
      </c>
      <c r="G108" s="41">
        <f t="shared" si="22"/>
        <v>0</v>
      </c>
      <c r="H108" s="42">
        <f t="shared" si="23"/>
        <v>0</v>
      </c>
      <c r="I108" s="42"/>
      <c r="J108" s="38">
        <f t="shared" si="24"/>
        <v>0</v>
      </c>
      <c r="K108" s="38">
        <f t="shared" si="17"/>
        <v>0</v>
      </c>
      <c r="L108" s="39">
        <f t="shared" si="25"/>
        <v>0</v>
      </c>
      <c r="M108" s="42"/>
      <c r="N108" s="47">
        <f t="shared" si="19"/>
        <v>0</v>
      </c>
      <c r="O108" s="47">
        <f t="shared" si="26"/>
        <v>0</v>
      </c>
      <c r="P108" s="24" t="str">
        <f t="shared" si="21"/>
        <v>.</v>
      </c>
      <c r="Q108" s="52"/>
      <c r="R108" s="32"/>
      <c r="S108" s="46"/>
      <c r="T108" s="90"/>
      <c r="U108" s="94">
        <f t="shared" si="27"/>
        <v>0</v>
      </c>
      <c r="V108" s="94">
        <f t="shared" si="28"/>
        <v>0</v>
      </c>
      <c r="W108" s="102">
        <f t="shared" si="29"/>
        <v>0</v>
      </c>
    </row>
    <row r="109" spans="1:23" ht="15">
      <c r="A109" s="276"/>
      <c r="B109" s="277"/>
      <c r="C109" s="76">
        <v>35</v>
      </c>
      <c r="D109" s="184">
        <v>0</v>
      </c>
      <c r="E109" s="185">
        <v>0</v>
      </c>
      <c r="F109" s="186">
        <v>1</v>
      </c>
      <c r="G109" s="41">
        <f t="shared" si="22"/>
        <v>0</v>
      </c>
      <c r="H109" s="42">
        <f t="shared" si="23"/>
        <v>0</v>
      </c>
      <c r="I109" s="42"/>
      <c r="J109" s="38">
        <f t="shared" si="24"/>
        <v>0</v>
      </c>
      <c r="K109" s="38">
        <f t="shared" si="17"/>
        <v>0</v>
      </c>
      <c r="L109" s="39">
        <f t="shared" si="25"/>
        <v>0</v>
      </c>
      <c r="M109" s="42"/>
      <c r="N109" s="47">
        <f t="shared" si="19"/>
        <v>0</v>
      </c>
      <c r="O109" s="47">
        <f t="shared" si="26"/>
        <v>0</v>
      </c>
      <c r="P109" s="24" t="str">
        <f t="shared" si="21"/>
        <v>.</v>
      </c>
      <c r="Q109" s="52"/>
      <c r="R109" s="32"/>
      <c r="S109" s="46"/>
      <c r="T109" s="90"/>
      <c r="U109" s="94">
        <f t="shared" si="27"/>
        <v>0</v>
      </c>
      <c r="V109" s="94">
        <f t="shared" si="28"/>
        <v>0</v>
      </c>
      <c r="W109" s="102">
        <f t="shared" si="29"/>
        <v>0</v>
      </c>
    </row>
    <row r="110" spans="1:23" ht="15">
      <c r="A110" s="276"/>
      <c r="B110" s="277"/>
      <c r="C110" s="76">
        <v>36</v>
      </c>
      <c r="D110" s="184">
        <v>0</v>
      </c>
      <c r="E110" s="185">
        <v>0</v>
      </c>
      <c r="F110" s="186">
        <v>1</v>
      </c>
      <c r="G110" s="41">
        <f t="shared" si="22"/>
        <v>0</v>
      </c>
      <c r="H110" s="42">
        <f t="shared" si="23"/>
        <v>0</v>
      </c>
      <c r="I110" s="42"/>
      <c r="J110" s="38">
        <f t="shared" si="24"/>
        <v>0</v>
      </c>
      <c r="K110" s="38">
        <f t="shared" si="17"/>
        <v>0</v>
      </c>
      <c r="L110" s="39">
        <f t="shared" si="25"/>
        <v>0</v>
      </c>
      <c r="M110" s="42"/>
      <c r="N110" s="47">
        <f t="shared" si="19"/>
        <v>0</v>
      </c>
      <c r="O110" s="47">
        <f t="shared" si="26"/>
        <v>0</v>
      </c>
      <c r="P110" s="24" t="str">
        <f t="shared" si="21"/>
        <v>.</v>
      </c>
      <c r="Q110" s="52"/>
      <c r="R110" s="32"/>
      <c r="S110" s="46"/>
      <c r="T110" s="90"/>
      <c r="U110" s="94">
        <f t="shared" si="27"/>
        <v>0</v>
      </c>
      <c r="V110" s="94">
        <f t="shared" si="28"/>
        <v>0</v>
      </c>
      <c r="W110" s="102">
        <f t="shared" si="29"/>
        <v>0</v>
      </c>
    </row>
    <row r="111" spans="1:23" ht="15">
      <c r="A111" s="276"/>
      <c r="B111" s="277"/>
      <c r="C111" s="76">
        <v>37</v>
      </c>
      <c r="D111" s="184">
        <v>0</v>
      </c>
      <c r="E111" s="185">
        <v>0</v>
      </c>
      <c r="F111" s="186">
        <v>1</v>
      </c>
      <c r="G111" s="41">
        <f t="shared" si="22"/>
        <v>0</v>
      </c>
      <c r="H111" s="42">
        <f t="shared" si="23"/>
        <v>0</v>
      </c>
      <c r="I111" s="42"/>
      <c r="J111" s="38">
        <f t="shared" si="24"/>
        <v>0</v>
      </c>
      <c r="K111" s="38">
        <f t="shared" si="17"/>
        <v>0</v>
      </c>
      <c r="L111" s="39">
        <f t="shared" si="25"/>
        <v>0</v>
      </c>
      <c r="M111" s="42"/>
      <c r="N111" s="47">
        <f t="shared" si="19"/>
        <v>0</v>
      </c>
      <c r="O111" s="47">
        <f t="shared" si="26"/>
        <v>0</v>
      </c>
      <c r="P111" s="24" t="str">
        <f t="shared" si="21"/>
        <v>.</v>
      </c>
      <c r="Q111" s="52"/>
      <c r="R111" s="32"/>
      <c r="S111" s="46"/>
      <c r="T111" s="90"/>
      <c r="U111" s="94">
        <f t="shared" si="27"/>
        <v>0</v>
      </c>
      <c r="V111" s="94">
        <f t="shared" si="28"/>
        <v>0</v>
      </c>
      <c r="W111" s="102">
        <f t="shared" si="29"/>
        <v>0</v>
      </c>
    </row>
    <row r="112" spans="1:23" ht="15">
      <c r="A112" s="276"/>
      <c r="B112" s="277"/>
      <c r="C112" s="76">
        <v>38</v>
      </c>
      <c r="D112" s="184">
        <v>0</v>
      </c>
      <c r="E112" s="185">
        <v>0</v>
      </c>
      <c r="F112" s="186">
        <v>1</v>
      </c>
      <c r="G112" s="41">
        <f t="shared" si="22"/>
        <v>0</v>
      </c>
      <c r="H112" s="42">
        <f t="shared" si="23"/>
        <v>0</v>
      </c>
      <c r="I112" s="42"/>
      <c r="J112" s="38">
        <f t="shared" si="24"/>
        <v>0</v>
      </c>
      <c r="K112" s="38">
        <f t="shared" si="17"/>
        <v>0</v>
      </c>
      <c r="L112" s="39">
        <f t="shared" si="25"/>
        <v>0</v>
      </c>
      <c r="M112" s="42"/>
      <c r="N112" s="47">
        <f t="shared" si="19"/>
        <v>0</v>
      </c>
      <c r="O112" s="47">
        <f t="shared" si="26"/>
        <v>0</v>
      </c>
      <c r="P112" s="24" t="str">
        <f t="shared" si="21"/>
        <v>.</v>
      </c>
      <c r="Q112" s="52"/>
      <c r="R112" s="32"/>
      <c r="S112" s="46"/>
      <c r="T112" s="90"/>
      <c r="U112" s="94">
        <f t="shared" si="27"/>
        <v>0</v>
      </c>
      <c r="V112" s="94">
        <f t="shared" si="28"/>
        <v>0</v>
      </c>
      <c r="W112" s="102">
        <f t="shared" si="29"/>
        <v>0</v>
      </c>
    </row>
    <row r="113" spans="1:23" ht="15">
      <c r="A113" s="276"/>
      <c r="B113" s="277"/>
      <c r="C113" s="76">
        <v>39</v>
      </c>
      <c r="D113" s="184">
        <v>0</v>
      </c>
      <c r="E113" s="185">
        <v>0</v>
      </c>
      <c r="F113" s="186">
        <v>1</v>
      </c>
      <c r="G113" s="41">
        <f t="shared" si="22"/>
        <v>0</v>
      </c>
      <c r="H113" s="42">
        <f t="shared" si="23"/>
        <v>0</v>
      </c>
      <c r="I113" s="42"/>
      <c r="J113" s="38">
        <f t="shared" si="24"/>
        <v>0</v>
      </c>
      <c r="K113" s="38">
        <f t="shared" si="17"/>
        <v>0</v>
      </c>
      <c r="L113" s="39">
        <f t="shared" si="25"/>
        <v>0</v>
      </c>
      <c r="M113" s="42"/>
      <c r="N113" s="47">
        <f t="shared" si="19"/>
        <v>0</v>
      </c>
      <c r="O113" s="47">
        <f t="shared" si="26"/>
        <v>0</v>
      </c>
      <c r="P113" s="24" t="str">
        <f t="shared" si="21"/>
        <v>.</v>
      </c>
      <c r="Q113" s="52"/>
      <c r="R113" s="32"/>
      <c r="S113" s="46"/>
      <c r="T113" s="90"/>
      <c r="U113" s="94">
        <f t="shared" si="27"/>
        <v>0</v>
      </c>
      <c r="V113" s="94">
        <f t="shared" si="28"/>
        <v>0</v>
      </c>
      <c r="W113" s="102">
        <f t="shared" si="29"/>
        <v>0</v>
      </c>
    </row>
    <row r="114" spans="1:23" ht="15">
      <c r="A114" s="276"/>
      <c r="B114" s="277"/>
      <c r="C114" s="76">
        <v>40</v>
      </c>
      <c r="D114" s="184">
        <v>0</v>
      </c>
      <c r="E114" s="185">
        <v>0</v>
      </c>
      <c r="F114" s="186">
        <v>1</v>
      </c>
      <c r="G114" s="41">
        <f t="shared" si="22"/>
        <v>0</v>
      </c>
      <c r="H114" s="42">
        <f t="shared" si="23"/>
        <v>0</v>
      </c>
      <c r="I114" s="42"/>
      <c r="J114" s="38">
        <f t="shared" si="24"/>
        <v>0</v>
      </c>
      <c r="K114" s="38">
        <f t="shared" si="17"/>
        <v>0</v>
      </c>
      <c r="L114" s="39">
        <f t="shared" si="25"/>
        <v>0</v>
      </c>
      <c r="M114" s="42"/>
      <c r="N114" s="47">
        <f t="shared" si="19"/>
        <v>0</v>
      </c>
      <c r="O114" s="47">
        <f t="shared" si="26"/>
        <v>0</v>
      </c>
      <c r="P114" s="24" t="str">
        <f t="shared" si="21"/>
        <v>.</v>
      </c>
      <c r="Q114" s="52"/>
      <c r="R114" s="32"/>
      <c r="S114" s="46"/>
      <c r="T114" s="90"/>
      <c r="U114" s="94">
        <f t="shared" si="27"/>
        <v>0</v>
      </c>
      <c r="V114" s="94">
        <f t="shared" si="28"/>
        <v>0</v>
      </c>
      <c r="W114" s="102">
        <f t="shared" si="29"/>
        <v>0</v>
      </c>
    </row>
    <row r="115" spans="1:23" ht="15">
      <c r="A115" s="276"/>
      <c r="B115" s="277"/>
      <c r="C115" s="76">
        <v>41</v>
      </c>
      <c r="D115" s="184">
        <v>0</v>
      </c>
      <c r="E115" s="185">
        <v>0</v>
      </c>
      <c r="F115" s="186">
        <v>1</v>
      </c>
      <c r="G115" s="41">
        <f t="shared" si="22"/>
        <v>0</v>
      </c>
      <c r="H115" s="42">
        <f t="shared" si="23"/>
        <v>0</v>
      </c>
      <c r="I115" s="42"/>
      <c r="J115" s="38">
        <f t="shared" si="24"/>
        <v>0</v>
      </c>
      <c r="K115" s="38">
        <f t="shared" si="17"/>
        <v>0</v>
      </c>
      <c r="L115" s="39">
        <f t="shared" si="25"/>
        <v>0</v>
      </c>
      <c r="M115" s="42"/>
      <c r="N115" s="47">
        <f t="shared" si="19"/>
        <v>0</v>
      </c>
      <c r="O115" s="47">
        <f t="shared" si="26"/>
        <v>0</v>
      </c>
      <c r="P115" s="24" t="str">
        <f t="shared" si="21"/>
        <v>.</v>
      </c>
      <c r="Q115" s="52"/>
      <c r="R115" s="32"/>
      <c r="S115" s="46"/>
      <c r="T115" s="90"/>
      <c r="U115" s="94">
        <f t="shared" si="27"/>
        <v>0</v>
      </c>
      <c r="V115" s="94">
        <f t="shared" si="28"/>
        <v>0</v>
      </c>
      <c r="W115" s="102">
        <f t="shared" si="29"/>
        <v>0</v>
      </c>
    </row>
    <row r="116" spans="1:23" ht="15">
      <c r="A116" s="276"/>
      <c r="B116" s="277"/>
      <c r="C116" s="76">
        <v>42</v>
      </c>
      <c r="D116" s="184">
        <v>0</v>
      </c>
      <c r="E116" s="185">
        <v>0</v>
      </c>
      <c r="F116" s="186">
        <v>1</v>
      </c>
      <c r="G116" s="41">
        <f t="shared" si="22"/>
        <v>0</v>
      </c>
      <c r="H116" s="42">
        <f t="shared" si="23"/>
        <v>0</v>
      </c>
      <c r="I116" s="42"/>
      <c r="J116" s="38">
        <f t="shared" si="24"/>
        <v>0</v>
      </c>
      <c r="K116" s="38">
        <f t="shared" si="17"/>
        <v>0</v>
      </c>
      <c r="L116" s="39">
        <f t="shared" si="25"/>
        <v>0</v>
      </c>
      <c r="M116" s="42"/>
      <c r="N116" s="47">
        <f t="shared" si="19"/>
        <v>0</v>
      </c>
      <c r="O116" s="47">
        <f t="shared" si="26"/>
        <v>0</v>
      </c>
      <c r="P116" s="24" t="str">
        <f t="shared" si="21"/>
        <v>.</v>
      </c>
      <c r="Q116" s="52"/>
      <c r="R116" s="32"/>
      <c r="S116" s="46"/>
      <c r="T116" s="90"/>
      <c r="U116" s="94">
        <f t="shared" si="27"/>
        <v>0</v>
      </c>
      <c r="V116" s="94">
        <f t="shared" si="28"/>
        <v>0</v>
      </c>
      <c r="W116" s="102">
        <f t="shared" si="29"/>
        <v>0</v>
      </c>
    </row>
    <row r="117" spans="1:23" ht="15">
      <c r="A117" s="276"/>
      <c r="B117" s="277"/>
      <c r="C117" s="76">
        <v>43</v>
      </c>
      <c r="D117" s="184">
        <v>0</v>
      </c>
      <c r="E117" s="185">
        <v>0</v>
      </c>
      <c r="F117" s="186">
        <v>1</v>
      </c>
      <c r="G117" s="41">
        <f t="shared" si="22"/>
        <v>0</v>
      </c>
      <c r="H117" s="42">
        <f t="shared" si="23"/>
        <v>0</v>
      </c>
      <c r="I117" s="42"/>
      <c r="J117" s="38">
        <f t="shared" si="24"/>
        <v>0</v>
      </c>
      <c r="K117" s="38">
        <f t="shared" si="17"/>
        <v>0</v>
      </c>
      <c r="L117" s="39">
        <f t="shared" si="25"/>
        <v>0</v>
      </c>
      <c r="M117" s="42"/>
      <c r="N117" s="47">
        <f t="shared" si="19"/>
        <v>0</v>
      </c>
      <c r="O117" s="47">
        <f t="shared" si="26"/>
        <v>0</v>
      </c>
      <c r="P117" s="24" t="str">
        <f t="shared" si="21"/>
        <v>.</v>
      </c>
      <c r="Q117" s="52"/>
      <c r="R117" s="32"/>
      <c r="S117" s="46"/>
      <c r="T117" s="90"/>
      <c r="U117" s="94">
        <f t="shared" si="27"/>
        <v>0</v>
      </c>
      <c r="V117" s="94">
        <f t="shared" si="28"/>
        <v>0</v>
      </c>
      <c r="W117" s="102">
        <f t="shared" si="29"/>
        <v>0</v>
      </c>
    </row>
    <row r="118" spans="1:23" ht="15">
      <c r="A118" s="276"/>
      <c r="B118" s="277"/>
      <c r="C118" s="76">
        <v>44</v>
      </c>
      <c r="D118" s="184">
        <v>0</v>
      </c>
      <c r="E118" s="185">
        <v>0</v>
      </c>
      <c r="F118" s="186">
        <v>1</v>
      </c>
      <c r="G118" s="41">
        <f t="shared" si="22"/>
        <v>0</v>
      </c>
      <c r="H118" s="42">
        <f t="shared" si="23"/>
        <v>0</v>
      </c>
      <c r="I118" s="42"/>
      <c r="J118" s="38">
        <f t="shared" si="24"/>
        <v>0</v>
      </c>
      <c r="K118" s="38">
        <f t="shared" si="17"/>
        <v>0</v>
      </c>
      <c r="L118" s="39">
        <f t="shared" si="25"/>
        <v>0</v>
      </c>
      <c r="M118" s="42"/>
      <c r="N118" s="47">
        <f t="shared" si="19"/>
        <v>0</v>
      </c>
      <c r="O118" s="47">
        <f t="shared" si="26"/>
        <v>0</v>
      </c>
      <c r="P118" s="24" t="str">
        <f t="shared" si="21"/>
        <v>.</v>
      </c>
      <c r="Q118" s="52"/>
      <c r="R118" s="32"/>
      <c r="S118" s="46"/>
      <c r="T118" s="90"/>
      <c r="U118" s="94">
        <f t="shared" si="27"/>
        <v>0</v>
      </c>
      <c r="V118" s="94">
        <f t="shared" si="28"/>
        <v>0</v>
      </c>
      <c r="W118" s="102">
        <f t="shared" si="29"/>
        <v>0</v>
      </c>
    </row>
    <row r="119" spans="1:23" ht="15">
      <c r="A119" s="276"/>
      <c r="B119" s="277"/>
      <c r="C119" s="76">
        <v>45</v>
      </c>
      <c r="D119" s="184">
        <v>0</v>
      </c>
      <c r="E119" s="185">
        <v>0</v>
      </c>
      <c r="F119" s="186">
        <v>1</v>
      </c>
      <c r="G119" s="41">
        <f t="shared" si="14"/>
        <v>0</v>
      </c>
      <c r="H119" s="42">
        <f t="shared" si="15"/>
        <v>0</v>
      </c>
      <c r="I119" s="42"/>
      <c r="J119" s="38">
        <f t="shared" si="16"/>
        <v>0</v>
      </c>
      <c r="K119" s="38">
        <f t="shared" si="17"/>
        <v>0</v>
      </c>
      <c r="L119" s="39">
        <f t="shared" si="18"/>
        <v>0</v>
      </c>
      <c r="M119" s="42"/>
      <c r="N119" s="47">
        <f t="shared" si="19"/>
        <v>0</v>
      </c>
      <c r="O119" s="47">
        <f t="shared" si="20"/>
        <v>0</v>
      </c>
      <c r="P119" s="24" t="str">
        <f t="shared" si="21"/>
        <v>.</v>
      </c>
      <c r="Q119" s="9"/>
      <c r="R119" s="9"/>
      <c r="S119" s="52"/>
      <c r="T119" s="90"/>
      <c r="U119" s="94">
        <f aca="true" t="shared" si="30" ref="U119:U126">((MIN(H119,$R$78)*0.58%))*F119</f>
        <v>0</v>
      </c>
      <c r="V119" s="94">
        <f aca="true" t="shared" si="31" ref="V119:V126">(IF(H119&gt;$R$78,(H119-$R$78)*1.25%,0))*F119</f>
        <v>0</v>
      </c>
      <c r="W119" s="102">
        <f t="shared" si="13"/>
        <v>0</v>
      </c>
    </row>
    <row r="120" spans="1:23" ht="15">
      <c r="A120" s="276"/>
      <c r="B120" s="277"/>
      <c r="C120" s="76">
        <v>46</v>
      </c>
      <c r="D120" s="184">
        <v>0</v>
      </c>
      <c r="E120" s="185">
        <v>0</v>
      </c>
      <c r="F120" s="186">
        <v>1</v>
      </c>
      <c r="G120" s="41">
        <f t="shared" si="14"/>
        <v>0</v>
      </c>
      <c r="H120" s="42">
        <f t="shared" si="15"/>
        <v>0</v>
      </c>
      <c r="I120" s="42"/>
      <c r="J120" s="38">
        <f t="shared" si="16"/>
        <v>0</v>
      </c>
      <c r="K120" s="38">
        <f t="shared" si="17"/>
        <v>0</v>
      </c>
      <c r="L120" s="39">
        <f t="shared" si="18"/>
        <v>0</v>
      </c>
      <c r="M120" s="42"/>
      <c r="N120" s="47">
        <f t="shared" si="19"/>
        <v>0</v>
      </c>
      <c r="O120" s="47">
        <f t="shared" si="20"/>
        <v>0</v>
      </c>
      <c r="P120" s="24" t="str">
        <f t="shared" si="21"/>
        <v>.</v>
      </c>
      <c r="Q120" s="9"/>
      <c r="R120" s="9"/>
      <c r="S120" s="52"/>
      <c r="T120" s="90"/>
      <c r="U120" s="94">
        <f t="shared" si="30"/>
        <v>0</v>
      </c>
      <c r="V120" s="94">
        <f t="shared" si="31"/>
        <v>0</v>
      </c>
      <c r="W120" s="102">
        <f t="shared" si="13"/>
        <v>0</v>
      </c>
    </row>
    <row r="121" spans="1:23" ht="15">
      <c r="A121" s="276"/>
      <c r="B121" s="277"/>
      <c r="C121" s="76">
        <v>47</v>
      </c>
      <c r="D121" s="184">
        <v>0</v>
      </c>
      <c r="E121" s="185">
        <v>0</v>
      </c>
      <c r="F121" s="186">
        <v>1</v>
      </c>
      <c r="G121" s="41">
        <f t="shared" si="14"/>
        <v>0</v>
      </c>
      <c r="H121" s="42">
        <f t="shared" si="15"/>
        <v>0</v>
      </c>
      <c r="I121" s="42"/>
      <c r="J121" s="38">
        <f t="shared" si="16"/>
        <v>0</v>
      </c>
      <c r="K121" s="38">
        <f t="shared" si="17"/>
        <v>0</v>
      </c>
      <c r="L121" s="39">
        <f t="shared" si="18"/>
        <v>0</v>
      </c>
      <c r="M121" s="42"/>
      <c r="N121" s="47">
        <f t="shared" si="19"/>
        <v>0</v>
      </c>
      <c r="O121" s="47">
        <f t="shared" si="20"/>
        <v>0</v>
      </c>
      <c r="P121" s="24" t="str">
        <f t="shared" si="21"/>
        <v>.</v>
      </c>
      <c r="Q121" s="9"/>
      <c r="R121" s="9"/>
      <c r="S121" s="52"/>
      <c r="T121" s="90"/>
      <c r="U121" s="94">
        <f t="shared" si="30"/>
        <v>0</v>
      </c>
      <c r="V121" s="94">
        <f t="shared" si="31"/>
        <v>0</v>
      </c>
      <c r="W121" s="102">
        <f t="shared" si="13"/>
        <v>0</v>
      </c>
    </row>
    <row r="122" spans="1:23" ht="15">
      <c r="A122" s="276"/>
      <c r="B122" s="277"/>
      <c r="C122" s="76">
        <v>48</v>
      </c>
      <c r="D122" s="184">
        <v>0</v>
      </c>
      <c r="E122" s="185">
        <v>0</v>
      </c>
      <c r="F122" s="186">
        <v>1</v>
      </c>
      <c r="G122" s="41">
        <f t="shared" si="14"/>
        <v>0</v>
      </c>
      <c r="H122" s="42">
        <f t="shared" si="15"/>
        <v>0</v>
      </c>
      <c r="I122" s="42"/>
      <c r="J122" s="38">
        <f t="shared" si="16"/>
        <v>0</v>
      </c>
      <c r="K122" s="38">
        <f t="shared" si="17"/>
        <v>0</v>
      </c>
      <c r="L122" s="39">
        <f t="shared" si="18"/>
        <v>0</v>
      </c>
      <c r="M122" s="42"/>
      <c r="N122" s="47">
        <f t="shared" si="19"/>
        <v>0</v>
      </c>
      <c r="O122" s="47">
        <f t="shared" si="20"/>
        <v>0</v>
      </c>
      <c r="P122" s="24" t="str">
        <f t="shared" si="21"/>
        <v>.</v>
      </c>
      <c r="Q122" s="9"/>
      <c r="R122" s="9"/>
      <c r="S122" s="52"/>
      <c r="T122" s="90"/>
      <c r="U122" s="94">
        <f t="shared" si="30"/>
        <v>0</v>
      </c>
      <c r="V122" s="94">
        <f t="shared" si="31"/>
        <v>0</v>
      </c>
      <c r="W122" s="102">
        <f t="shared" si="13"/>
        <v>0</v>
      </c>
    </row>
    <row r="123" spans="1:23" ht="15">
      <c r="A123" s="276"/>
      <c r="B123" s="277"/>
      <c r="C123" s="76">
        <v>49</v>
      </c>
      <c r="D123" s="184">
        <v>0</v>
      </c>
      <c r="E123" s="185">
        <v>0</v>
      </c>
      <c r="F123" s="186">
        <v>1</v>
      </c>
      <c r="G123" s="41">
        <f t="shared" si="14"/>
        <v>0</v>
      </c>
      <c r="H123" s="42">
        <f t="shared" si="15"/>
        <v>0</v>
      </c>
      <c r="I123" s="42"/>
      <c r="J123" s="38">
        <f t="shared" si="16"/>
        <v>0</v>
      </c>
      <c r="K123" s="38">
        <f t="shared" si="17"/>
        <v>0</v>
      </c>
      <c r="L123" s="39">
        <f t="shared" si="18"/>
        <v>0</v>
      </c>
      <c r="M123" s="42"/>
      <c r="N123" s="47">
        <f t="shared" si="19"/>
        <v>0</v>
      </c>
      <c r="O123" s="47">
        <f t="shared" si="20"/>
        <v>0</v>
      </c>
      <c r="P123" s="24" t="str">
        <f t="shared" si="21"/>
        <v>.</v>
      </c>
      <c r="Q123" s="9"/>
      <c r="R123" s="9"/>
      <c r="S123" s="52"/>
      <c r="T123" s="90"/>
      <c r="U123" s="94">
        <f t="shared" si="30"/>
        <v>0</v>
      </c>
      <c r="V123" s="94">
        <f t="shared" si="31"/>
        <v>0</v>
      </c>
      <c r="W123" s="102">
        <f t="shared" si="13"/>
        <v>0</v>
      </c>
    </row>
    <row r="124" spans="1:23" ht="15">
      <c r="A124" s="276"/>
      <c r="B124" s="277"/>
      <c r="C124" s="76">
        <v>50</v>
      </c>
      <c r="D124" s="184">
        <v>0</v>
      </c>
      <c r="E124" s="185">
        <v>0</v>
      </c>
      <c r="F124" s="186">
        <v>1</v>
      </c>
      <c r="G124" s="41">
        <f t="shared" si="14"/>
        <v>0</v>
      </c>
      <c r="H124" s="42">
        <f t="shared" si="15"/>
        <v>0</v>
      </c>
      <c r="I124" s="42"/>
      <c r="J124" s="38">
        <f t="shared" si="16"/>
        <v>0</v>
      </c>
      <c r="K124" s="38">
        <f t="shared" si="17"/>
        <v>0</v>
      </c>
      <c r="L124" s="39">
        <f t="shared" si="18"/>
        <v>0</v>
      </c>
      <c r="M124" s="42"/>
      <c r="N124" s="47">
        <f t="shared" si="19"/>
        <v>0</v>
      </c>
      <c r="O124" s="47">
        <f t="shared" si="20"/>
        <v>0</v>
      </c>
      <c r="P124" s="24" t="str">
        <f t="shared" si="21"/>
        <v>.</v>
      </c>
      <c r="Q124" s="9"/>
      <c r="R124" s="9"/>
      <c r="S124" s="52"/>
      <c r="T124" s="90"/>
      <c r="U124" s="94">
        <f t="shared" si="30"/>
        <v>0</v>
      </c>
      <c r="V124" s="94">
        <f t="shared" si="31"/>
        <v>0</v>
      </c>
      <c r="W124" s="102">
        <f t="shared" si="13"/>
        <v>0</v>
      </c>
    </row>
    <row r="125" spans="1:23" ht="15">
      <c r="A125" s="276"/>
      <c r="B125" s="277"/>
      <c r="C125" s="76">
        <v>51</v>
      </c>
      <c r="D125" s="184">
        <v>0</v>
      </c>
      <c r="E125" s="185">
        <v>0</v>
      </c>
      <c r="F125" s="186">
        <v>1</v>
      </c>
      <c r="G125" s="41">
        <f t="shared" si="14"/>
        <v>0</v>
      </c>
      <c r="H125" s="42">
        <f t="shared" si="15"/>
        <v>0</v>
      </c>
      <c r="I125" s="42"/>
      <c r="J125" s="38">
        <f t="shared" si="16"/>
        <v>0</v>
      </c>
      <c r="K125" s="38">
        <f t="shared" si="17"/>
        <v>0</v>
      </c>
      <c r="L125" s="39">
        <f t="shared" si="18"/>
        <v>0</v>
      </c>
      <c r="M125" s="42"/>
      <c r="N125" s="47">
        <f t="shared" si="19"/>
        <v>0</v>
      </c>
      <c r="O125" s="47">
        <f t="shared" si="20"/>
        <v>0</v>
      </c>
      <c r="P125" s="24" t="str">
        <f t="shared" si="21"/>
        <v>.</v>
      </c>
      <c r="Q125" s="9"/>
      <c r="R125" s="9"/>
      <c r="S125" s="52"/>
      <c r="T125" s="90"/>
      <c r="U125" s="94">
        <f t="shared" si="30"/>
        <v>0</v>
      </c>
      <c r="V125" s="94">
        <f t="shared" si="31"/>
        <v>0</v>
      </c>
      <c r="W125" s="102">
        <f t="shared" si="13"/>
        <v>0</v>
      </c>
    </row>
    <row r="126" spans="1:23" ht="15">
      <c r="A126" s="276"/>
      <c r="B126" s="277"/>
      <c r="C126" s="76">
        <v>52</v>
      </c>
      <c r="D126" s="184">
        <v>0</v>
      </c>
      <c r="E126" s="185">
        <v>0</v>
      </c>
      <c r="F126" s="186">
        <v>1</v>
      </c>
      <c r="G126" s="41">
        <f t="shared" si="14"/>
        <v>0</v>
      </c>
      <c r="H126" s="42">
        <f t="shared" si="15"/>
        <v>0</v>
      </c>
      <c r="I126" s="42"/>
      <c r="J126" s="38">
        <f t="shared" si="16"/>
        <v>0</v>
      </c>
      <c r="K126" s="38">
        <f t="shared" si="17"/>
        <v>0</v>
      </c>
      <c r="L126" s="39">
        <f t="shared" si="18"/>
        <v>0</v>
      </c>
      <c r="M126" s="42"/>
      <c r="N126" s="47">
        <f t="shared" si="19"/>
        <v>0</v>
      </c>
      <c r="O126" s="47">
        <f t="shared" si="20"/>
        <v>0</v>
      </c>
      <c r="P126" s="24" t="str">
        <f t="shared" si="21"/>
        <v>.</v>
      </c>
      <c r="Q126" s="9"/>
      <c r="R126" s="9"/>
      <c r="S126" s="52"/>
      <c r="T126" s="90"/>
      <c r="U126" s="94">
        <f t="shared" si="30"/>
        <v>0</v>
      </c>
      <c r="V126" s="94">
        <f t="shared" si="31"/>
        <v>0</v>
      </c>
      <c r="W126" s="102">
        <f t="shared" si="13"/>
        <v>0</v>
      </c>
    </row>
    <row r="127" spans="1:23" ht="15">
      <c r="A127" s="276"/>
      <c r="B127" s="277"/>
      <c r="C127" s="78"/>
      <c r="D127" s="43"/>
      <c r="E127" s="43"/>
      <c r="F127" s="203" t="s">
        <v>54</v>
      </c>
      <c r="G127" s="42">
        <f>SUM(G75:G126)</f>
        <v>0</v>
      </c>
      <c r="H127" s="42">
        <f>SUM(H75:H126)</f>
        <v>0</v>
      </c>
      <c r="I127" s="42"/>
      <c r="J127" s="38">
        <f>SUM(J75:J126)</f>
        <v>0</v>
      </c>
      <c r="K127" s="38">
        <f>SUM(K75:K126)</f>
        <v>0</v>
      </c>
      <c r="L127" s="39">
        <f>SUM(L75:L126)</f>
        <v>0</v>
      </c>
      <c r="M127" s="42"/>
      <c r="N127" s="40">
        <f>SUM(N75:N126)</f>
        <v>0</v>
      </c>
      <c r="O127" s="40">
        <f>SUM(O75:O126)</f>
        <v>0</v>
      </c>
      <c r="P127" s="24"/>
      <c r="Q127" s="9"/>
      <c r="R127" s="9"/>
      <c r="S127" s="52"/>
      <c r="T127" s="90"/>
      <c r="U127" s="96">
        <f>SUM(U75:U126)</f>
        <v>0</v>
      </c>
      <c r="V127" s="96">
        <f>SUM(V75:V126)</f>
        <v>0</v>
      </c>
      <c r="W127" s="97">
        <f>SUM(W75:W126)</f>
        <v>0</v>
      </c>
    </row>
    <row r="128" spans="1:23" ht="15">
      <c r="A128" s="276"/>
      <c r="B128" s="277"/>
      <c r="C128" s="73"/>
      <c r="D128" s="9"/>
      <c r="E128" s="9"/>
      <c r="F128" s="9"/>
      <c r="G128" s="9"/>
      <c r="H128" s="9"/>
      <c r="I128" s="9"/>
      <c r="J128" s="9"/>
      <c r="K128" s="9"/>
      <c r="L128" s="9"/>
      <c r="M128" s="9"/>
      <c r="O128" s="9"/>
      <c r="P128" s="9"/>
      <c r="Q128" s="9"/>
      <c r="R128" s="9"/>
      <c r="S128" s="52"/>
      <c r="T128" s="90"/>
      <c r="U128" s="90"/>
      <c r="V128" s="90"/>
      <c r="W128" s="100"/>
    </row>
    <row r="129" spans="1:23" ht="59.25" customHeight="1">
      <c r="A129" s="276"/>
      <c r="B129" s="277"/>
      <c r="C129" s="73"/>
      <c r="D129" s="9"/>
      <c r="E129" s="9"/>
      <c r="F129" s="9"/>
      <c r="G129" s="9"/>
      <c r="H129" s="9"/>
      <c r="I129" s="9"/>
      <c r="J129" s="9"/>
      <c r="K129" s="299" t="s">
        <v>112</v>
      </c>
      <c r="L129" s="299"/>
      <c r="M129" s="223" t="s">
        <v>18</v>
      </c>
      <c r="N129" s="18" t="s">
        <v>8</v>
      </c>
      <c r="O129" s="18" t="s">
        <v>9</v>
      </c>
      <c r="P129" s="24"/>
      <c r="Q129" s="9"/>
      <c r="R129" s="9"/>
      <c r="S129" s="52"/>
      <c r="T129" s="90"/>
      <c r="U129" s="90"/>
      <c r="V129" s="90"/>
      <c r="W129" s="100"/>
    </row>
    <row r="130" spans="1:23" ht="15.75" customHeight="1">
      <c r="A130" s="276"/>
      <c r="B130" s="277"/>
      <c r="C130" s="79"/>
      <c r="D130" s="52"/>
      <c r="E130" s="52"/>
      <c r="F130" s="52"/>
      <c r="G130" s="52"/>
      <c r="H130" s="52"/>
      <c r="I130" s="52"/>
      <c r="J130" s="52"/>
      <c r="K130" s="225" t="s">
        <v>16</v>
      </c>
      <c r="L130" s="55"/>
      <c r="M130" s="56">
        <v>0.001</v>
      </c>
      <c r="N130" s="57">
        <f>ROUND(N127*(1+M130),2)</f>
        <v>0</v>
      </c>
      <c r="O130" s="57">
        <f>ROUND(O127*(1+M130),2)</f>
        <v>0</v>
      </c>
      <c r="P130" s="80"/>
      <c r="Q130" s="52"/>
      <c r="R130" s="52"/>
      <c r="S130" s="52"/>
      <c r="T130" s="90"/>
      <c r="U130" s="90"/>
      <c r="V130" s="90"/>
      <c r="W130" s="100"/>
    </row>
    <row r="131" spans="1:23" ht="15.75" customHeight="1">
      <c r="A131" s="276"/>
      <c r="B131" s="277"/>
      <c r="C131" s="79"/>
      <c r="D131" s="52"/>
      <c r="E131" s="52"/>
      <c r="F131" s="52"/>
      <c r="G131" s="52"/>
      <c r="H131" s="52"/>
      <c r="I131" s="52"/>
      <c r="J131" s="52"/>
      <c r="K131" s="226" t="s">
        <v>17</v>
      </c>
      <c r="L131" s="6"/>
      <c r="M131" s="58">
        <v>0</v>
      </c>
      <c r="N131" s="42">
        <f>ROUND(N130*(1+M131),2)</f>
        <v>0</v>
      </c>
      <c r="O131" s="42">
        <f>ROUND(O130*(1+M131),2)</f>
        <v>0</v>
      </c>
      <c r="P131" s="80"/>
      <c r="Q131" s="52"/>
      <c r="R131" s="52"/>
      <c r="S131" s="52"/>
      <c r="T131" s="90"/>
      <c r="U131" s="90"/>
      <c r="V131" s="90"/>
      <c r="W131" s="100"/>
    </row>
    <row r="132" spans="1:23" ht="12.75" customHeight="1">
      <c r="A132" s="276"/>
      <c r="B132" s="277"/>
      <c r="C132" s="73"/>
      <c r="D132" s="9"/>
      <c r="E132" s="9"/>
      <c r="F132" s="9"/>
      <c r="G132" s="9"/>
      <c r="H132" s="9"/>
      <c r="I132" s="9"/>
      <c r="J132" s="9"/>
      <c r="K132" s="226" t="s">
        <v>85</v>
      </c>
      <c r="L132" s="6"/>
      <c r="M132" s="58">
        <v>0.004</v>
      </c>
      <c r="N132" s="224">
        <f>ROUND(N131*(1+M132),2)</f>
        <v>0</v>
      </c>
      <c r="O132" s="224">
        <f>ROUND(O131*(1+M132),2)</f>
        <v>0</v>
      </c>
      <c r="P132" s="24"/>
      <c r="Q132" s="9"/>
      <c r="R132" s="9"/>
      <c r="S132" s="52"/>
      <c r="T132" s="90"/>
      <c r="U132" s="90"/>
      <c r="V132" s="90"/>
      <c r="W132" s="100"/>
    </row>
    <row r="133" spans="1:23" ht="15" customHeight="1">
      <c r="A133" s="276"/>
      <c r="B133" s="277"/>
      <c r="C133" s="73"/>
      <c r="D133" s="9"/>
      <c r="E133" s="9"/>
      <c r="F133" s="9"/>
      <c r="G133" s="9"/>
      <c r="H133" s="9"/>
      <c r="I133" s="9"/>
      <c r="J133" s="9"/>
      <c r="K133" s="9"/>
      <c r="L133" s="9"/>
      <c r="M133" s="9"/>
      <c r="N133" s="9"/>
      <c r="O133" s="9"/>
      <c r="P133" s="24"/>
      <c r="Q133" s="9"/>
      <c r="R133" s="9"/>
      <c r="S133" s="52"/>
      <c r="T133" s="90"/>
      <c r="U133" s="90"/>
      <c r="V133" s="90"/>
      <c r="W133" s="100"/>
    </row>
    <row r="134" spans="1:23" ht="13.5" thickBot="1">
      <c r="A134" s="276"/>
      <c r="B134" s="277"/>
      <c r="C134" s="81"/>
      <c r="D134" s="54"/>
      <c r="E134" s="54"/>
      <c r="F134" s="54"/>
      <c r="G134" s="54"/>
      <c r="H134" s="54"/>
      <c r="I134" s="54"/>
      <c r="J134" s="54"/>
      <c r="K134" s="54"/>
      <c r="L134" s="54"/>
      <c r="M134" s="54"/>
      <c r="N134" s="54"/>
      <c r="O134" s="54"/>
      <c r="P134" s="82"/>
      <c r="Q134" s="54"/>
      <c r="R134" s="54"/>
      <c r="S134" s="116"/>
      <c r="T134" s="103"/>
      <c r="U134" s="103"/>
      <c r="V134" s="103"/>
      <c r="W134" s="104"/>
    </row>
    <row r="135" spans="1:23" ht="14.25">
      <c r="A135" s="52"/>
      <c r="B135" s="277"/>
      <c r="C135" s="163">
        <v>2015</v>
      </c>
      <c r="D135" s="71"/>
      <c r="E135" s="71"/>
      <c r="F135" s="71"/>
      <c r="G135" s="71"/>
      <c r="H135" s="71"/>
      <c r="I135" s="71"/>
      <c r="J135" s="71"/>
      <c r="K135" s="71"/>
      <c r="L135" s="71"/>
      <c r="M135" s="71"/>
      <c r="N135" s="71"/>
      <c r="O135" s="71"/>
      <c r="P135" s="72"/>
      <c r="Q135" s="71"/>
      <c r="R135" s="71"/>
      <c r="S135" s="115"/>
      <c r="T135" s="98"/>
      <c r="U135" s="98"/>
      <c r="V135" s="98"/>
      <c r="W135" s="99"/>
    </row>
    <row r="136" spans="1:23" ht="13.5" thickBot="1">
      <c r="A136" s="52"/>
      <c r="B136" s="277"/>
      <c r="C136" s="73"/>
      <c r="D136" s="9"/>
      <c r="E136" s="9"/>
      <c r="F136" s="9"/>
      <c r="G136" s="9"/>
      <c r="H136" s="9"/>
      <c r="I136" s="9"/>
      <c r="J136" s="9"/>
      <c r="K136" s="9"/>
      <c r="L136" s="9"/>
      <c r="M136" s="9"/>
      <c r="N136" s="9"/>
      <c r="O136" s="9"/>
      <c r="P136" s="24"/>
      <c r="Q136" s="9"/>
      <c r="R136" s="9"/>
      <c r="S136" s="52"/>
      <c r="T136" s="90"/>
      <c r="U136" s="90"/>
      <c r="V136" s="90"/>
      <c r="W136" s="100"/>
    </row>
    <row r="137" spans="1:23" ht="15">
      <c r="A137" s="52"/>
      <c r="B137" s="277"/>
      <c r="C137" s="74"/>
      <c r="D137" s="260" t="s">
        <v>1</v>
      </c>
      <c r="E137" s="261"/>
      <c r="F137" s="262"/>
      <c r="G137" s="5"/>
      <c r="H137" s="6"/>
      <c r="I137" s="6"/>
      <c r="J137" s="265" t="s">
        <v>2</v>
      </c>
      <c r="K137" s="266"/>
      <c r="L137" s="266"/>
      <c r="M137" s="7"/>
      <c r="N137" s="263" t="s">
        <v>3</v>
      </c>
      <c r="O137" s="263"/>
      <c r="P137" s="24"/>
      <c r="Q137" s="9"/>
      <c r="R137" s="9"/>
      <c r="S137" s="52"/>
      <c r="T137" s="90"/>
      <c r="U137" s="90"/>
      <c r="V137" s="90"/>
      <c r="W137" s="100"/>
    </row>
    <row r="138" spans="1:23" ht="61.5" customHeight="1" thickBot="1">
      <c r="A138" s="52"/>
      <c r="B138" s="277"/>
      <c r="C138" s="75" t="s">
        <v>4</v>
      </c>
      <c r="D138" s="187" t="s">
        <v>69</v>
      </c>
      <c r="E138" s="188" t="s">
        <v>70</v>
      </c>
      <c r="F138" s="180" t="s">
        <v>31</v>
      </c>
      <c r="G138" s="14" t="s">
        <v>71</v>
      </c>
      <c r="H138" s="15" t="s">
        <v>72</v>
      </c>
      <c r="I138" s="15"/>
      <c r="J138" s="16" t="s">
        <v>5</v>
      </c>
      <c r="K138" s="16" t="s">
        <v>6</v>
      </c>
      <c r="L138" s="17" t="s">
        <v>7</v>
      </c>
      <c r="M138" s="15"/>
      <c r="N138" s="18" t="s">
        <v>8</v>
      </c>
      <c r="O138" s="18" t="s">
        <v>9</v>
      </c>
      <c r="P138" s="24"/>
      <c r="Q138" s="9"/>
      <c r="R138" s="9"/>
      <c r="S138" s="52"/>
      <c r="T138" s="90"/>
      <c r="U138" s="101" t="s">
        <v>10</v>
      </c>
      <c r="V138" s="101" t="s">
        <v>11</v>
      </c>
      <c r="W138" s="100"/>
    </row>
    <row r="139" spans="1:23" ht="12.75" customHeight="1">
      <c r="A139" s="52"/>
      <c r="B139" s="277"/>
      <c r="C139" s="76">
        <v>1</v>
      </c>
      <c r="D139" s="184">
        <v>0</v>
      </c>
      <c r="E139" s="185">
        <v>0</v>
      </c>
      <c r="F139" s="186">
        <v>1</v>
      </c>
      <c r="G139" s="41">
        <f>D139+E139</f>
        <v>0</v>
      </c>
      <c r="H139" s="42">
        <f>ROUND((G139/F139),2)</f>
        <v>0</v>
      </c>
      <c r="I139" s="42"/>
      <c r="J139" s="38">
        <f>ROUND((H139*3%)*F139,2)</f>
        <v>0</v>
      </c>
      <c r="K139" s="38">
        <f>ROUND((IF(H139-$R$141&lt;0,0,(H139-$R$141))*3.5%)*F139,2)</f>
        <v>0</v>
      </c>
      <c r="L139" s="39">
        <f>J139+K139</f>
        <v>0</v>
      </c>
      <c r="M139" s="42"/>
      <c r="N139" s="47">
        <f>((MIN(H139,$R$142)*0.58%)+IF(H139&gt;$R$142,(H139-$R$142)*1.25%,0))*F139</f>
        <v>0</v>
      </c>
      <c r="O139" s="47">
        <f>(H139*3.75%)*F139</f>
        <v>0</v>
      </c>
      <c r="P139" s="24" t="str">
        <f>IF(W139&lt;&gt;0,"Error - review!",".")</f>
        <v>.</v>
      </c>
      <c r="Q139" s="268" t="s">
        <v>22</v>
      </c>
      <c r="R139" s="269"/>
      <c r="S139" s="52"/>
      <c r="T139" s="90"/>
      <c r="U139" s="94">
        <f>((MIN(H139,$R$142)*0.58%))*F139</f>
        <v>0</v>
      </c>
      <c r="V139" s="94">
        <f>(IF(H139&gt;$R$142,(H139-$R$142)*1.25%,0))*F139</f>
        <v>0</v>
      </c>
      <c r="W139" s="102">
        <f aca="true" t="shared" si="32" ref="W139:W190">(U139+V139)-N139</f>
        <v>0</v>
      </c>
    </row>
    <row r="140" spans="1:23" ht="15" customHeight="1">
      <c r="A140" s="52"/>
      <c r="B140" s="277"/>
      <c r="C140" s="76">
        <v>2</v>
      </c>
      <c r="D140" s="184">
        <v>0</v>
      </c>
      <c r="E140" s="185">
        <v>0</v>
      </c>
      <c r="F140" s="186">
        <v>1</v>
      </c>
      <c r="G140" s="41">
        <f aca="true" t="shared" si="33" ref="G140:G190">D140+E140</f>
        <v>0</v>
      </c>
      <c r="H140" s="42">
        <f aca="true" t="shared" si="34" ref="H140:H190">ROUND((G140/F140),2)</f>
        <v>0</v>
      </c>
      <c r="I140" s="42"/>
      <c r="J140" s="38">
        <f aca="true" t="shared" si="35" ref="J140:J190">ROUND((H140*3%)*F140,2)</f>
        <v>0</v>
      </c>
      <c r="K140" s="38">
        <f aca="true" t="shared" si="36" ref="K140:K190">ROUND((IF(H140-$R$141&lt;0,0,(H140-$R$141))*3.5%)*F140,2)</f>
        <v>0</v>
      </c>
      <c r="L140" s="39">
        <f aca="true" t="shared" si="37" ref="L140:L190">J140+K140</f>
        <v>0</v>
      </c>
      <c r="M140" s="42"/>
      <c r="N140" s="47">
        <f aca="true" t="shared" si="38" ref="N140:N190">((MIN(H140,$R$142)*0.58%)+IF(H140&gt;$R$142,(H140-$R$142)*1.25%,0))*F140</f>
        <v>0</v>
      </c>
      <c r="O140" s="47">
        <f aca="true" t="shared" si="39" ref="O140:O190">(H140*3.75%)*F140</f>
        <v>0</v>
      </c>
      <c r="P140" s="24" t="str">
        <f aca="true" t="shared" si="40" ref="P140:P190">IF(W140&lt;&gt;0,"Error - review!",".")</f>
        <v>.</v>
      </c>
      <c r="Q140" s="121" t="s">
        <v>13</v>
      </c>
      <c r="R140" s="164">
        <v>230.3</v>
      </c>
      <c r="S140" s="46"/>
      <c r="T140" s="90"/>
      <c r="U140" s="94">
        <f aca="true" t="shared" si="41" ref="U140:U147">((MIN(H140,$R$142)*0.58%))*F140</f>
        <v>0</v>
      </c>
      <c r="V140" s="94">
        <f aca="true" t="shared" si="42" ref="V140:V147">(IF(H140&gt;$R$142,(H140-$R$142)*1.25%,0))*F140</f>
        <v>0</v>
      </c>
      <c r="W140" s="102">
        <f t="shared" si="32"/>
        <v>0</v>
      </c>
    </row>
    <row r="141" spans="1:23" ht="15">
      <c r="A141" s="52"/>
      <c r="B141" s="277"/>
      <c r="C141" s="76">
        <v>3</v>
      </c>
      <c r="D141" s="184">
        <v>0</v>
      </c>
      <c r="E141" s="185">
        <v>0</v>
      </c>
      <c r="F141" s="186">
        <v>1</v>
      </c>
      <c r="G141" s="41">
        <f t="shared" si="33"/>
        <v>0</v>
      </c>
      <c r="H141" s="42">
        <f t="shared" si="34"/>
        <v>0</v>
      </c>
      <c r="I141" s="42"/>
      <c r="J141" s="38">
        <f t="shared" si="35"/>
        <v>0</v>
      </c>
      <c r="K141" s="38">
        <f t="shared" si="36"/>
        <v>0</v>
      </c>
      <c r="L141" s="39">
        <f t="shared" si="37"/>
        <v>0</v>
      </c>
      <c r="M141" s="42"/>
      <c r="N141" s="47">
        <f t="shared" si="38"/>
        <v>0</v>
      </c>
      <c r="O141" s="47">
        <f t="shared" si="39"/>
        <v>0</v>
      </c>
      <c r="P141" s="24" t="str">
        <f t="shared" si="40"/>
        <v>.</v>
      </c>
      <c r="Q141" s="121" t="s">
        <v>41</v>
      </c>
      <c r="R141" s="164">
        <f>ROUND($R$140*2,2)</f>
        <v>460.6</v>
      </c>
      <c r="S141" s="46"/>
      <c r="T141" s="90"/>
      <c r="U141" s="94">
        <f t="shared" si="41"/>
        <v>0</v>
      </c>
      <c r="V141" s="94">
        <f t="shared" si="42"/>
        <v>0</v>
      </c>
      <c r="W141" s="102">
        <f t="shared" si="32"/>
        <v>0</v>
      </c>
    </row>
    <row r="142" spans="1:23" ht="13.5" thickBot="1">
      <c r="A142" s="52"/>
      <c r="B142" s="277"/>
      <c r="C142" s="76">
        <v>4</v>
      </c>
      <c r="D142" s="184">
        <v>0</v>
      </c>
      <c r="E142" s="185">
        <v>0</v>
      </c>
      <c r="F142" s="186">
        <v>1</v>
      </c>
      <c r="G142" s="41">
        <f t="shared" si="33"/>
        <v>0</v>
      </c>
      <c r="H142" s="42">
        <f t="shared" si="34"/>
        <v>0</v>
      </c>
      <c r="I142" s="42"/>
      <c r="J142" s="38">
        <f t="shared" si="35"/>
        <v>0</v>
      </c>
      <c r="K142" s="38">
        <f t="shared" si="36"/>
        <v>0</v>
      </c>
      <c r="L142" s="39">
        <f t="shared" si="37"/>
        <v>0</v>
      </c>
      <c r="M142" s="42"/>
      <c r="N142" s="47">
        <f t="shared" si="38"/>
        <v>0</v>
      </c>
      <c r="O142" s="47">
        <f>(H142*3.75%)*F142</f>
        <v>0</v>
      </c>
      <c r="P142" s="24" t="str">
        <f t="shared" si="40"/>
        <v>.</v>
      </c>
      <c r="Q142" s="122" t="s">
        <v>14</v>
      </c>
      <c r="R142" s="165">
        <f>ROUND(($R$140*3.74),2)</f>
        <v>861.32</v>
      </c>
      <c r="S142" s="46"/>
      <c r="T142" s="90"/>
      <c r="U142" s="94">
        <f t="shared" si="41"/>
        <v>0</v>
      </c>
      <c r="V142" s="94">
        <f t="shared" si="42"/>
        <v>0</v>
      </c>
      <c r="W142" s="102">
        <f t="shared" si="32"/>
        <v>0</v>
      </c>
    </row>
    <row r="143" spans="1:23" ht="15">
      <c r="A143" s="52"/>
      <c r="B143" s="277"/>
      <c r="C143" s="76">
        <v>5</v>
      </c>
      <c r="D143" s="184">
        <v>0</v>
      </c>
      <c r="E143" s="185">
        <v>0</v>
      </c>
      <c r="F143" s="186">
        <v>1</v>
      </c>
      <c r="G143" s="41">
        <f t="shared" si="33"/>
        <v>0</v>
      </c>
      <c r="H143" s="42">
        <f t="shared" si="34"/>
        <v>0</v>
      </c>
      <c r="I143" s="42"/>
      <c r="J143" s="38">
        <f t="shared" si="35"/>
        <v>0</v>
      </c>
      <c r="K143" s="38">
        <f t="shared" si="36"/>
        <v>0</v>
      </c>
      <c r="L143" s="39">
        <f t="shared" si="37"/>
        <v>0</v>
      </c>
      <c r="M143" s="42"/>
      <c r="N143" s="47">
        <f t="shared" si="38"/>
        <v>0</v>
      </c>
      <c r="O143" s="47">
        <f t="shared" si="39"/>
        <v>0</v>
      </c>
      <c r="P143" s="24" t="str">
        <f t="shared" si="40"/>
        <v>.</v>
      </c>
      <c r="Q143" s="9"/>
      <c r="R143" s="9"/>
      <c r="S143" s="52"/>
      <c r="T143" s="90"/>
      <c r="U143" s="94">
        <f t="shared" si="41"/>
        <v>0</v>
      </c>
      <c r="V143" s="94">
        <f t="shared" si="42"/>
        <v>0</v>
      </c>
      <c r="W143" s="102">
        <f t="shared" si="32"/>
        <v>0</v>
      </c>
    </row>
    <row r="144" spans="1:23" ht="15">
      <c r="A144" s="52"/>
      <c r="B144" s="277"/>
      <c r="C144" s="76">
        <v>6</v>
      </c>
      <c r="D144" s="184">
        <v>0</v>
      </c>
      <c r="E144" s="185">
        <v>0</v>
      </c>
      <c r="F144" s="186">
        <v>1</v>
      </c>
      <c r="G144" s="41">
        <f t="shared" si="33"/>
        <v>0</v>
      </c>
      <c r="H144" s="42">
        <f t="shared" si="34"/>
        <v>0</v>
      </c>
      <c r="I144" s="42"/>
      <c r="J144" s="38">
        <f t="shared" si="35"/>
        <v>0</v>
      </c>
      <c r="K144" s="38">
        <f t="shared" si="36"/>
        <v>0</v>
      </c>
      <c r="L144" s="39">
        <f t="shared" si="37"/>
        <v>0</v>
      </c>
      <c r="M144" s="42"/>
      <c r="N144" s="47">
        <f t="shared" si="38"/>
        <v>0</v>
      </c>
      <c r="O144" s="47">
        <f t="shared" si="39"/>
        <v>0</v>
      </c>
      <c r="P144" s="24" t="str">
        <f t="shared" si="40"/>
        <v>.</v>
      </c>
      <c r="Q144" s="9"/>
      <c r="R144" s="9"/>
      <c r="S144" s="52"/>
      <c r="T144" s="90"/>
      <c r="U144" s="94">
        <f t="shared" si="41"/>
        <v>0</v>
      </c>
      <c r="V144" s="94">
        <f t="shared" si="42"/>
        <v>0</v>
      </c>
      <c r="W144" s="102">
        <f t="shared" si="32"/>
        <v>0</v>
      </c>
    </row>
    <row r="145" spans="1:23" ht="15">
      <c r="A145" s="52"/>
      <c r="B145" s="277"/>
      <c r="C145" s="76">
        <v>7</v>
      </c>
      <c r="D145" s="184">
        <v>0</v>
      </c>
      <c r="E145" s="185">
        <v>0</v>
      </c>
      <c r="F145" s="186">
        <v>1</v>
      </c>
      <c r="G145" s="41">
        <f t="shared" si="33"/>
        <v>0</v>
      </c>
      <c r="H145" s="42">
        <f t="shared" si="34"/>
        <v>0</v>
      </c>
      <c r="I145" s="42"/>
      <c r="J145" s="38">
        <f t="shared" si="35"/>
        <v>0</v>
      </c>
      <c r="K145" s="38">
        <f t="shared" si="36"/>
        <v>0</v>
      </c>
      <c r="L145" s="39">
        <f t="shared" si="37"/>
        <v>0</v>
      </c>
      <c r="M145" s="42"/>
      <c r="N145" s="47">
        <f t="shared" si="38"/>
        <v>0</v>
      </c>
      <c r="O145" s="47">
        <f t="shared" si="39"/>
        <v>0</v>
      </c>
      <c r="P145" s="24" t="str">
        <f t="shared" si="40"/>
        <v>.</v>
      </c>
      <c r="Q145" s="9"/>
      <c r="R145" s="9"/>
      <c r="S145" s="52"/>
      <c r="T145" s="90"/>
      <c r="U145" s="94">
        <f t="shared" si="41"/>
        <v>0</v>
      </c>
      <c r="V145" s="94">
        <f t="shared" si="42"/>
        <v>0</v>
      </c>
      <c r="W145" s="102">
        <f t="shared" si="32"/>
        <v>0</v>
      </c>
    </row>
    <row r="146" spans="1:23" ht="15">
      <c r="A146" s="52"/>
      <c r="B146" s="277"/>
      <c r="C146" s="76">
        <v>8</v>
      </c>
      <c r="D146" s="184">
        <v>0</v>
      </c>
      <c r="E146" s="185">
        <v>0</v>
      </c>
      <c r="F146" s="186">
        <v>1</v>
      </c>
      <c r="G146" s="41">
        <f t="shared" si="33"/>
        <v>0</v>
      </c>
      <c r="H146" s="42">
        <f t="shared" si="34"/>
        <v>0</v>
      </c>
      <c r="I146" s="42"/>
      <c r="J146" s="38">
        <f t="shared" si="35"/>
        <v>0</v>
      </c>
      <c r="K146" s="38">
        <f t="shared" si="36"/>
        <v>0</v>
      </c>
      <c r="L146" s="39">
        <f t="shared" si="37"/>
        <v>0</v>
      </c>
      <c r="M146" s="42"/>
      <c r="N146" s="47">
        <f>((MIN(H146,$R$142)*0.58%)+IF(H146&gt;$R$142,(H146-$R$142)*1.25%,0))*F146</f>
        <v>0</v>
      </c>
      <c r="O146" s="47">
        <f t="shared" si="39"/>
        <v>0</v>
      </c>
      <c r="P146" s="24" t="str">
        <f t="shared" si="40"/>
        <v>.</v>
      </c>
      <c r="Q146" s="9"/>
      <c r="R146" s="9"/>
      <c r="S146" s="52"/>
      <c r="T146" s="90"/>
      <c r="U146" s="94">
        <f t="shared" si="41"/>
        <v>0</v>
      </c>
      <c r="V146" s="94">
        <f t="shared" si="42"/>
        <v>0</v>
      </c>
      <c r="W146" s="102">
        <f t="shared" si="32"/>
        <v>0</v>
      </c>
    </row>
    <row r="147" spans="1:23" ht="15">
      <c r="A147" s="52"/>
      <c r="B147" s="277"/>
      <c r="C147" s="76">
        <v>9</v>
      </c>
      <c r="D147" s="184">
        <v>0</v>
      </c>
      <c r="E147" s="185">
        <v>0</v>
      </c>
      <c r="F147" s="186">
        <v>1</v>
      </c>
      <c r="G147" s="41">
        <f t="shared" si="33"/>
        <v>0</v>
      </c>
      <c r="H147" s="42">
        <f t="shared" si="34"/>
        <v>0</v>
      </c>
      <c r="I147" s="42"/>
      <c r="J147" s="38">
        <f t="shared" si="35"/>
        <v>0</v>
      </c>
      <c r="K147" s="38">
        <f t="shared" si="36"/>
        <v>0</v>
      </c>
      <c r="L147" s="39">
        <f t="shared" si="37"/>
        <v>0</v>
      </c>
      <c r="M147" s="42"/>
      <c r="N147" s="47">
        <f t="shared" si="38"/>
        <v>0</v>
      </c>
      <c r="O147" s="47">
        <f t="shared" si="39"/>
        <v>0</v>
      </c>
      <c r="P147" s="24" t="str">
        <f t="shared" si="40"/>
        <v>.</v>
      </c>
      <c r="Q147" s="9"/>
      <c r="R147" s="9"/>
      <c r="S147" s="52"/>
      <c r="T147" s="90"/>
      <c r="U147" s="94">
        <f t="shared" si="41"/>
        <v>0</v>
      </c>
      <c r="V147" s="94">
        <f t="shared" si="42"/>
        <v>0</v>
      </c>
      <c r="W147" s="102">
        <f t="shared" si="32"/>
        <v>0</v>
      </c>
    </row>
    <row r="148" spans="1:23" ht="15">
      <c r="A148" s="52"/>
      <c r="B148" s="277"/>
      <c r="C148" s="76">
        <v>10</v>
      </c>
      <c r="D148" s="184">
        <v>0</v>
      </c>
      <c r="E148" s="185">
        <v>0</v>
      </c>
      <c r="F148" s="186">
        <v>1</v>
      </c>
      <c r="G148" s="41">
        <f aca="true" t="shared" si="43" ref="G148:G187">D148+E148</f>
        <v>0</v>
      </c>
      <c r="H148" s="42">
        <f aca="true" t="shared" si="44" ref="H148:H187">ROUND((G148/F148),2)</f>
        <v>0</v>
      </c>
      <c r="I148" s="42"/>
      <c r="J148" s="38">
        <f aca="true" t="shared" si="45" ref="J148:J187">ROUND((H148*3%)*F148,2)</f>
        <v>0</v>
      </c>
      <c r="K148" s="38">
        <f t="shared" si="36"/>
        <v>0</v>
      </c>
      <c r="L148" s="39">
        <f aca="true" t="shared" si="46" ref="L148:L187">J148+K148</f>
        <v>0</v>
      </c>
      <c r="M148" s="42"/>
      <c r="N148" s="47">
        <f t="shared" si="38"/>
        <v>0</v>
      </c>
      <c r="O148" s="47">
        <f aca="true" t="shared" si="47" ref="O148:O187">(H148*3.75%)*F148</f>
        <v>0</v>
      </c>
      <c r="P148" s="24" t="str">
        <f aca="true" t="shared" si="48" ref="P148:P187">IF(W148&lt;&gt;0,"Error - review!",".")</f>
        <v>.</v>
      </c>
      <c r="Q148" s="9"/>
      <c r="R148" s="9"/>
      <c r="S148" s="52"/>
      <c r="T148" s="90"/>
      <c r="U148" s="94">
        <f aca="true" t="shared" si="49" ref="U148:U187">((MIN(H148,$R$142)*0.58%))*F148</f>
        <v>0</v>
      </c>
      <c r="V148" s="94">
        <f aca="true" t="shared" si="50" ref="V148:V187">(IF(H148&gt;$R$142,(H148-$R$142)*1.25%,0))*F148</f>
        <v>0</v>
      </c>
      <c r="W148" s="102">
        <f aca="true" t="shared" si="51" ref="W148:W187">(U148+V148)-N148</f>
        <v>0</v>
      </c>
    </row>
    <row r="149" spans="1:23" ht="15">
      <c r="A149" s="52"/>
      <c r="B149" s="277"/>
      <c r="C149" s="76">
        <v>11</v>
      </c>
      <c r="D149" s="184">
        <v>0</v>
      </c>
      <c r="E149" s="185">
        <v>0</v>
      </c>
      <c r="F149" s="186">
        <v>1</v>
      </c>
      <c r="G149" s="41">
        <f t="shared" si="43"/>
        <v>0</v>
      </c>
      <c r="H149" s="42">
        <f t="shared" si="44"/>
        <v>0</v>
      </c>
      <c r="I149" s="42"/>
      <c r="J149" s="38">
        <f t="shared" si="45"/>
        <v>0</v>
      </c>
      <c r="K149" s="38">
        <f t="shared" si="36"/>
        <v>0</v>
      </c>
      <c r="L149" s="39">
        <f t="shared" si="46"/>
        <v>0</v>
      </c>
      <c r="M149" s="42"/>
      <c r="N149" s="47">
        <f t="shared" si="38"/>
        <v>0</v>
      </c>
      <c r="O149" s="47">
        <f t="shared" si="47"/>
        <v>0</v>
      </c>
      <c r="P149" s="24" t="str">
        <f t="shared" si="48"/>
        <v>.</v>
      </c>
      <c r="Q149" s="9"/>
      <c r="R149" s="9"/>
      <c r="S149" s="52"/>
      <c r="T149" s="90"/>
      <c r="U149" s="94">
        <f t="shared" si="49"/>
        <v>0</v>
      </c>
      <c r="V149" s="94">
        <f t="shared" si="50"/>
        <v>0</v>
      </c>
      <c r="W149" s="102">
        <f t="shared" si="51"/>
        <v>0</v>
      </c>
    </row>
    <row r="150" spans="1:23" ht="15">
      <c r="A150" s="52"/>
      <c r="B150" s="277"/>
      <c r="C150" s="76">
        <v>12</v>
      </c>
      <c r="D150" s="184">
        <v>0</v>
      </c>
      <c r="E150" s="185">
        <v>0</v>
      </c>
      <c r="F150" s="186">
        <v>1</v>
      </c>
      <c r="G150" s="41">
        <f t="shared" si="43"/>
        <v>0</v>
      </c>
      <c r="H150" s="42">
        <f t="shared" si="44"/>
        <v>0</v>
      </c>
      <c r="I150" s="42"/>
      <c r="J150" s="38">
        <f t="shared" si="45"/>
        <v>0</v>
      </c>
      <c r="K150" s="38">
        <f t="shared" si="36"/>
        <v>0</v>
      </c>
      <c r="L150" s="39">
        <f t="shared" si="46"/>
        <v>0</v>
      </c>
      <c r="M150" s="42"/>
      <c r="N150" s="47">
        <f t="shared" si="38"/>
        <v>0</v>
      </c>
      <c r="O150" s="47">
        <f t="shared" si="47"/>
        <v>0</v>
      </c>
      <c r="P150" s="24" t="str">
        <f t="shared" si="48"/>
        <v>.</v>
      </c>
      <c r="Q150" s="9"/>
      <c r="R150" s="9"/>
      <c r="S150" s="52"/>
      <c r="T150" s="90"/>
      <c r="U150" s="94">
        <f t="shared" si="49"/>
        <v>0</v>
      </c>
      <c r="V150" s="94">
        <f t="shared" si="50"/>
        <v>0</v>
      </c>
      <c r="W150" s="102">
        <f t="shared" si="51"/>
        <v>0</v>
      </c>
    </row>
    <row r="151" spans="1:23" ht="15">
      <c r="A151" s="52"/>
      <c r="B151" s="277"/>
      <c r="C151" s="76">
        <v>13</v>
      </c>
      <c r="D151" s="184">
        <v>0</v>
      </c>
      <c r="E151" s="185">
        <v>0</v>
      </c>
      <c r="F151" s="186">
        <v>1</v>
      </c>
      <c r="G151" s="41">
        <f t="shared" si="43"/>
        <v>0</v>
      </c>
      <c r="H151" s="42">
        <f t="shared" si="44"/>
        <v>0</v>
      </c>
      <c r="I151" s="42"/>
      <c r="J151" s="38">
        <f t="shared" si="45"/>
        <v>0</v>
      </c>
      <c r="K151" s="38">
        <f t="shared" si="36"/>
        <v>0</v>
      </c>
      <c r="L151" s="39">
        <f t="shared" si="46"/>
        <v>0</v>
      </c>
      <c r="M151" s="42"/>
      <c r="N151" s="47">
        <f t="shared" si="38"/>
        <v>0</v>
      </c>
      <c r="O151" s="47">
        <f t="shared" si="47"/>
        <v>0</v>
      </c>
      <c r="P151" s="24" t="str">
        <f t="shared" si="48"/>
        <v>.</v>
      </c>
      <c r="Q151" s="9"/>
      <c r="R151" s="9"/>
      <c r="S151" s="52"/>
      <c r="T151" s="90"/>
      <c r="U151" s="94">
        <f t="shared" si="49"/>
        <v>0</v>
      </c>
      <c r="V151" s="94">
        <f t="shared" si="50"/>
        <v>0</v>
      </c>
      <c r="W151" s="102">
        <f t="shared" si="51"/>
        <v>0</v>
      </c>
    </row>
    <row r="152" spans="1:23" ht="15">
      <c r="A152" s="52"/>
      <c r="B152" s="277"/>
      <c r="C152" s="76">
        <v>14</v>
      </c>
      <c r="D152" s="184">
        <v>0</v>
      </c>
      <c r="E152" s="185">
        <v>0</v>
      </c>
      <c r="F152" s="186">
        <v>1</v>
      </c>
      <c r="G152" s="41">
        <f t="shared" si="43"/>
        <v>0</v>
      </c>
      <c r="H152" s="42">
        <f t="shared" si="44"/>
        <v>0</v>
      </c>
      <c r="I152" s="42"/>
      <c r="J152" s="38">
        <f t="shared" si="45"/>
        <v>0</v>
      </c>
      <c r="K152" s="38">
        <f t="shared" si="36"/>
        <v>0</v>
      </c>
      <c r="L152" s="39">
        <f t="shared" si="46"/>
        <v>0</v>
      </c>
      <c r="M152" s="42"/>
      <c r="N152" s="47">
        <f t="shared" si="38"/>
        <v>0</v>
      </c>
      <c r="O152" s="47">
        <f t="shared" si="47"/>
        <v>0</v>
      </c>
      <c r="P152" s="24" t="str">
        <f t="shared" si="48"/>
        <v>.</v>
      </c>
      <c r="Q152" s="9"/>
      <c r="R152" s="9"/>
      <c r="S152" s="52"/>
      <c r="T152" s="90"/>
      <c r="U152" s="94">
        <f t="shared" si="49"/>
        <v>0</v>
      </c>
      <c r="V152" s="94">
        <f t="shared" si="50"/>
        <v>0</v>
      </c>
      <c r="W152" s="102">
        <f t="shared" si="51"/>
        <v>0</v>
      </c>
    </row>
    <row r="153" spans="1:23" ht="15">
      <c r="A153" s="52"/>
      <c r="B153" s="277"/>
      <c r="C153" s="76">
        <v>15</v>
      </c>
      <c r="D153" s="184">
        <v>0</v>
      </c>
      <c r="E153" s="185">
        <v>0</v>
      </c>
      <c r="F153" s="186">
        <v>1</v>
      </c>
      <c r="G153" s="41">
        <f t="shared" si="43"/>
        <v>0</v>
      </c>
      <c r="H153" s="42">
        <f t="shared" si="44"/>
        <v>0</v>
      </c>
      <c r="I153" s="42"/>
      <c r="J153" s="38">
        <f t="shared" si="45"/>
        <v>0</v>
      </c>
      <c r="K153" s="38">
        <f t="shared" si="36"/>
        <v>0</v>
      </c>
      <c r="L153" s="39">
        <f t="shared" si="46"/>
        <v>0</v>
      </c>
      <c r="M153" s="42"/>
      <c r="N153" s="47">
        <f t="shared" si="38"/>
        <v>0</v>
      </c>
      <c r="O153" s="47">
        <f t="shared" si="47"/>
        <v>0</v>
      </c>
      <c r="P153" s="24" t="str">
        <f t="shared" si="48"/>
        <v>.</v>
      </c>
      <c r="Q153" s="9"/>
      <c r="R153" s="9"/>
      <c r="S153" s="52"/>
      <c r="T153" s="90"/>
      <c r="U153" s="94">
        <f t="shared" si="49"/>
        <v>0</v>
      </c>
      <c r="V153" s="94">
        <f t="shared" si="50"/>
        <v>0</v>
      </c>
      <c r="W153" s="102">
        <f t="shared" si="51"/>
        <v>0</v>
      </c>
    </row>
    <row r="154" spans="1:23" ht="15">
      <c r="A154" s="52"/>
      <c r="B154" s="277"/>
      <c r="C154" s="76">
        <v>16</v>
      </c>
      <c r="D154" s="184">
        <v>0</v>
      </c>
      <c r="E154" s="185">
        <v>0</v>
      </c>
      <c r="F154" s="186">
        <v>1</v>
      </c>
      <c r="G154" s="41">
        <f t="shared" si="43"/>
        <v>0</v>
      </c>
      <c r="H154" s="42">
        <f t="shared" si="44"/>
        <v>0</v>
      </c>
      <c r="I154" s="42"/>
      <c r="J154" s="38">
        <f t="shared" si="45"/>
        <v>0</v>
      </c>
      <c r="K154" s="38">
        <f t="shared" si="36"/>
        <v>0</v>
      </c>
      <c r="L154" s="39">
        <f t="shared" si="46"/>
        <v>0</v>
      </c>
      <c r="M154" s="42"/>
      <c r="N154" s="47">
        <f t="shared" si="38"/>
        <v>0</v>
      </c>
      <c r="O154" s="47">
        <f t="shared" si="47"/>
        <v>0</v>
      </c>
      <c r="P154" s="24" t="str">
        <f t="shared" si="48"/>
        <v>.</v>
      </c>
      <c r="Q154" s="9"/>
      <c r="R154" s="9"/>
      <c r="S154" s="52"/>
      <c r="T154" s="90"/>
      <c r="U154" s="94">
        <f t="shared" si="49"/>
        <v>0</v>
      </c>
      <c r="V154" s="94">
        <f t="shared" si="50"/>
        <v>0</v>
      </c>
      <c r="W154" s="102">
        <f t="shared" si="51"/>
        <v>0</v>
      </c>
    </row>
    <row r="155" spans="1:23" ht="15">
      <c r="A155" s="52"/>
      <c r="B155" s="277"/>
      <c r="C155" s="76">
        <v>17</v>
      </c>
      <c r="D155" s="184">
        <v>0</v>
      </c>
      <c r="E155" s="185">
        <v>0</v>
      </c>
      <c r="F155" s="186">
        <v>1</v>
      </c>
      <c r="G155" s="41">
        <f t="shared" si="43"/>
        <v>0</v>
      </c>
      <c r="H155" s="42">
        <f t="shared" si="44"/>
        <v>0</v>
      </c>
      <c r="I155" s="42"/>
      <c r="J155" s="38">
        <f t="shared" si="45"/>
        <v>0</v>
      </c>
      <c r="K155" s="38">
        <f t="shared" si="36"/>
        <v>0</v>
      </c>
      <c r="L155" s="39">
        <f t="shared" si="46"/>
        <v>0</v>
      </c>
      <c r="M155" s="42"/>
      <c r="N155" s="47">
        <f t="shared" si="38"/>
        <v>0</v>
      </c>
      <c r="O155" s="47">
        <f t="shared" si="47"/>
        <v>0</v>
      </c>
      <c r="P155" s="24" t="str">
        <f t="shared" si="48"/>
        <v>.</v>
      </c>
      <c r="Q155" s="9"/>
      <c r="R155" s="9"/>
      <c r="S155" s="52"/>
      <c r="T155" s="90"/>
      <c r="U155" s="94">
        <f t="shared" si="49"/>
        <v>0</v>
      </c>
      <c r="V155" s="94">
        <f t="shared" si="50"/>
        <v>0</v>
      </c>
      <c r="W155" s="102">
        <f t="shared" si="51"/>
        <v>0</v>
      </c>
    </row>
    <row r="156" spans="1:23" ht="15">
      <c r="A156" s="52"/>
      <c r="B156" s="277"/>
      <c r="C156" s="76">
        <v>18</v>
      </c>
      <c r="D156" s="184">
        <v>0</v>
      </c>
      <c r="E156" s="185">
        <v>0</v>
      </c>
      <c r="F156" s="186">
        <v>1</v>
      </c>
      <c r="G156" s="41">
        <f t="shared" si="43"/>
        <v>0</v>
      </c>
      <c r="H156" s="42">
        <f t="shared" si="44"/>
        <v>0</v>
      </c>
      <c r="I156" s="42"/>
      <c r="J156" s="38">
        <f t="shared" si="45"/>
        <v>0</v>
      </c>
      <c r="K156" s="38">
        <f t="shared" si="36"/>
        <v>0</v>
      </c>
      <c r="L156" s="39">
        <f t="shared" si="46"/>
        <v>0</v>
      </c>
      <c r="M156" s="42"/>
      <c r="N156" s="47">
        <f t="shared" si="38"/>
        <v>0</v>
      </c>
      <c r="O156" s="47">
        <f t="shared" si="47"/>
        <v>0</v>
      </c>
      <c r="P156" s="24" t="str">
        <f t="shared" si="48"/>
        <v>.</v>
      </c>
      <c r="Q156" s="9"/>
      <c r="R156" s="9"/>
      <c r="S156" s="52"/>
      <c r="T156" s="90"/>
      <c r="U156" s="94">
        <f t="shared" si="49"/>
        <v>0</v>
      </c>
      <c r="V156" s="94">
        <f t="shared" si="50"/>
        <v>0</v>
      </c>
      <c r="W156" s="102">
        <f t="shared" si="51"/>
        <v>0</v>
      </c>
    </row>
    <row r="157" spans="1:23" ht="15">
      <c r="A157" s="52"/>
      <c r="B157" s="277"/>
      <c r="C157" s="76">
        <v>19</v>
      </c>
      <c r="D157" s="184">
        <v>0</v>
      </c>
      <c r="E157" s="185">
        <v>0</v>
      </c>
      <c r="F157" s="186">
        <v>1</v>
      </c>
      <c r="G157" s="41">
        <f t="shared" si="43"/>
        <v>0</v>
      </c>
      <c r="H157" s="42">
        <f t="shared" si="44"/>
        <v>0</v>
      </c>
      <c r="I157" s="42"/>
      <c r="J157" s="38">
        <f t="shared" si="45"/>
        <v>0</v>
      </c>
      <c r="K157" s="38">
        <f t="shared" si="36"/>
        <v>0</v>
      </c>
      <c r="L157" s="39">
        <f t="shared" si="46"/>
        <v>0</v>
      </c>
      <c r="M157" s="42"/>
      <c r="N157" s="47">
        <f t="shared" si="38"/>
        <v>0</v>
      </c>
      <c r="O157" s="47">
        <f t="shared" si="47"/>
        <v>0</v>
      </c>
      <c r="P157" s="24" t="str">
        <f t="shared" si="48"/>
        <v>.</v>
      </c>
      <c r="Q157" s="9"/>
      <c r="R157" s="9"/>
      <c r="S157" s="52"/>
      <c r="T157" s="90"/>
      <c r="U157" s="94">
        <f t="shared" si="49"/>
        <v>0</v>
      </c>
      <c r="V157" s="94">
        <f t="shared" si="50"/>
        <v>0</v>
      </c>
      <c r="W157" s="102">
        <f t="shared" si="51"/>
        <v>0</v>
      </c>
    </row>
    <row r="158" spans="1:23" ht="15">
      <c r="A158" s="52"/>
      <c r="B158" s="277"/>
      <c r="C158" s="76">
        <v>20</v>
      </c>
      <c r="D158" s="184">
        <v>0</v>
      </c>
      <c r="E158" s="185">
        <v>0</v>
      </c>
      <c r="F158" s="186">
        <v>1</v>
      </c>
      <c r="G158" s="41">
        <f t="shared" si="43"/>
        <v>0</v>
      </c>
      <c r="H158" s="42">
        <f t="shared" si="44"/>
        <v>0</v>
      </c>
      <c r="I158" s="42"/>
      <c r="J158" s="38">
        <f t="shared" si="45"/>
        <v>0</v>
      </c>
      <c r="K158" s="38">
        <f t="shared" si="36"/>
        <v>0</v>
      </c>
      <c r="L158" s="39">
        <f t="shared" si="46"/>
        <v>0</v>
      </c>
      <c r="M158" s="42"/>
      <c r="N158" s="47">
        <f t="shared" si="38"/>
        <v>0</v>
      </c>
      <c r="O158" s="47">
        <f t="shared" si="47"/>
        <v>0</v>
      </c>
      <c r="P158" s="24" t="str">
        <f t="shared" si="48"/>
        <v>.</v>
      </c>
      <c r="Q158" s="9"/>
      <c r="R158" s="9"/>
      <c r="S158" s="52"/>
      <c r="T158" s="90"/>
      <c r="U158" s="94">
        <f t="shared" si="49"/>
        <v>0</v>
      </c>
      <c r="V158" s="94">
        <f t="shared" si="50"/>
        <v>0</v>
      </c>
      <c r="W158" s="102">
        <f t="shared" si="51"/>
        <v>0</v>
      </c>
    </row>
    <row r="159" spans="1:23" ht="15">
      <c r="A159" s="52"/>
      <c r="B159" s="277"/>
      <c r="C159" s="76">
        <v>21</v>
      </c>
      <c r="D159" s="184">
        <v>0</v>
      </c>
      <c r="E159" s="185">
        <v>0</v>
      </c>
      <c r="F159" s="186">
        <v>1</v>
      </c>
      <c r="G159" s="41">
        <f t="shared" si="43"/>
        <v>0</v>
      </c>
      <c r="H159" s="42">
        <f t="shared" si="44"/>
        <v>0</v>
      </c>
      <c r="I159" s="42"/>
      <c r="J159" s="38">
        <f t="shared" si="45"/>
        <v>0</v>
      </c>
      <c r="K159" s="38">
        <f t="shared" si="36"/>
        <v>0</v>
      </c>
      <c r="L159" s="39">
        <f t="shared" si="46"/>
        <v>0</v>
      </c>
      <c r="M159" s="42"/>
      <c r="N159" s="47">
        <f t="shared" si="38"/>
        <v>0</v>
      </c>
      <c r="O159" s="47">
        <f t="shared" si="47"/>
        <v>0</v>
      </c>
      <c r="P159" s="24" t="str">
        <f t="shared" si="48"/>
        <v>.</v>
      </c>
      <c r="Q159" s="9"/>
      <c r="R159" s="9"/>
      <c r="S159" s="52"/>
      <c r="T159" s="90"/>
      <c r="U159" s="94">
        <f t="shared" si="49"/>
        <v>0</v>
      </c>
      <c r="V159" s="94">
        <f t="shared" si="50"/>
        <v>0</v>
      </c>
      <c r="W159" s="102">
        <f t="shared" si="51"/>
        <v>0</v>
      </c>
    </row>
    <row r="160" spans="1:23" ht="15">
      <c r="A160" s="52"/>
      <c r="B160" s="277"/>
      <c r="C160" s="76">
        <v>22</v>
      </c>
      <c r="D160" s="184">
        <v>0</v>
      </c>
      <c r="E160" s="185">
        <v>0</v>
      </c>
      <c r="F160" s="186">
        <v>1</v>
      </c>
      <c r="G160" s="41">
        <f t="shared" si="43"/>
        <v>0</v>
      </c>
      <c r="H160" s="42">
        <f t="shared" si="44"/>
        <v>0</v>
      </c>
      <c r="I160" s="42"/>
      <c r="J160" s="38">
        <f t="shared" si="45"/>
        <v>0</v>
      </c>
      <c r="K160" s="38">
        <f t="shared" si="36"/>
        <v>0</v>
      </c>
      <c r="L160" s="39">
        <f t="shared" si="46"/>
        <v>0</v>
      </c>
      <c r="M160" s="42"/>
      <c r="N160" s="47">
        <f t="shared" si="38"/>
        <v>0</v>
      </c>
      <c r="O160" s="47">
        <f t="shared" si="47"/>
        <v>0</v>
      </c>
      <c r="P160" s="24" t="str">
        <f t="shared" si="48"/>
        <v>.</v>
      </c>
      <c r="Q160" s="9"/>
      <c r="R160" s="9"/>
      <c r="S160" s="52"/>
      <c r="T160" s="90"/>
      <c r="U160" s="94">
        <f t="shared" si="49"/>
        <v>0</v>
      </c>
      <c r="V160" s="94">
        <f t="shared" si="50"/>
        <v>0</v>
      </c>
      <c r="W160" s="102">
        <f t="shared" si="51"/>
        <v>0</v>
      </c>
    </row>
    <row r="161" spans="1:23" ht="15">
      <c r="A161" s="52"/>
      <c r="B161" s="277"/>
      <c r="C161" s="76">
        <v>23</v>
      </c>
      <c r="D161" s="184">
        <v>0</v>
      </c>
      <c r="E161" s="185">
        <v>0</v>
      </c>
      <c r="F161" s="186">
        <v>1</v>
      </c>
      <c r="G161" s="41">
        <f t="shared" si="43"/>
        <v>0</v>
      </c>
      <c r="H161" s="42">
        <f t="shared" si="44"/>
        <v>0</v>
      </c>
      <c r="I161" s="42"/>
      <c r="J161" s="38">
        <f t="shared" si="45"/>
        <v>0</v>
      </c>
      <c r="K161" s="38">
        <f t="shared" si="36"/>
        <v>0</v>
      </c>
      <c r="L161" s="39">
        <f t="shared" si="46"/>
        <v>0</v>
      </c>
      <c r="M161" s="42"/>
      <c r="N161" s="47">
        <f t="shared" si="38"/>
        <v>0</v>
      </c>
      <c r="O161" s="47">
        <f t="shared" si="47"/>
        <v>0</v>
      </c>
      <c r="P161" s="24" t="str">
        <f t="shared" si="48"/>
        <v>.</v>
      </c>
      <c r="Q161" s="9"/>
      <c r="R161" s="9"/>
      <c r="S161" s="52"/>
      <c r="T161" s="90"/>
      <c r="U161" s="94">
        <f t="shared" si="49"/>
        <v>0</v>
      </c>
      <c r="V161" s="94">
        <f t="shared" si="50"/>
        <v>0</v>
      </c>
      <c r="W161" s="102">
        <f t="shared" si="51"/>
        <v>0</v>
      </c>
    </row>
    <row r="162" spans="1:23" ht="15">
      <c r="A162" s="52"/>
      <c r="B162" s="277"/>
      <c r="C162" s="76">
        <v>24</v>
      </c>
      <c r="D162" s="184">
        <v>0</v>
      </c>
      <c r="E162" s="185">
        <v>0</v>
      </c>
      <c r="F162" s="186">
        <v>1</v>
      </c>
      <c r="G162" s="41">
        <f t="shared" si="43"/>
        <v>0</v>
      </c>
      <c r="H162" s="42">
        <f t="shared" si="44"/>
        <v>0</v>
      </c>
      <c r="I162" s="42"/>
      <c r="J162" s="38">
        <f t="shared" si="45"/>
        <v>0</v>
      </c>
      <c r="K162" s="38">
        <f t="shared" si="36"/>
        <v>0</v>
      </c>
      <c r="L162" s="39">
        <f t="shared" si="46"/>
        <v>0</v>
      </c>
      <c r="M162" s="42"/>
      <c r="N162" s="47">
        <f t="shared" si="38"/>
        <v>0</v>
      </c>
      <c r="O162" s="47">
        <f t="shared" si="47"/>
        <v>0</v>
      </c>
      <c r="P162" s="24" t="str">
        <f t="shared" si="48"/>
        <v>.</v>
      </c>
      <c r="Q162" s="9"/>
      <c r="R162" s="9"/>
      <c r="S162" s="52"/>
      <c r="T162" s="90"/>
      <c r="U162" s="94">
        <f t="shared" si="49"/>
        <v>0</v>
      </c>
      <c r="V162" s="94">
        <f t="shared" si="50"/>
        <v>0</v>
      </c>
      <c r="W162" s="102">
        <f t="shared" si="51"/>
        <v>0</v>
      </c>
    </row>
    <row r="163" spans="1:23" ht="15">
      <c r="A163" s="52"/>
      <c r="B163" s="277"/>
      <c r="C163" s="76">
        <v>25</v>
      </c>
      <c r="D163" s="184">
        <v>0</v>
      </c>
      <c r="E163" s="185">
        <v>0</v>
      </c>
      <c r="F163" s="186">
        <v>1</v>
      </c>
      <c r="G163" s="41">
        <f t="shared" si="43"/>
        <v>0</v>
      </c>
      <c r="H163" s="42">
        <f t="shared" si="44"/>
        <v>0</v>
      </c>
      <c r="I163" s="42"/>
      <c r="J163" s="38">
        <f t="shared" si="45"/>
        <v>0</v>
      </c>
      <c r="K163" s="38">
        <f t="shared" si="36"/>
        <v>0</v>
      </c>
      <c r="L163" s="39">
        <f t="shared" si="46"/>
        <v>0</v>
      </c>
      <c r="M163" s="42"/>
      <c r="N163" s="47">
        <f t="shared" si="38"/>
        <v>0</v>
      </c>
      <c r="O163" s="47">
        <f t="shared" si="47"/>
        <v>0</v>
      </c>
      <c r="P163" s="24" t="str">
        <f t="shared" si="48"/>
        <v>.</v>
      </c>
      <c r="Q163" s="9"/>
      <c r="R163" s="9"/>
      <c r="S163" s="52"/>
      <c r="T163" s="90"/>
      <c r="U163" s="94">
        <f t="shared" si="49"/>
        <v>0</v>
      </c>
      <c r="V163" s="94">
        <f t="shared" si="50"/>
        <v>0</v>
      </c>
      <c r="W163" s="102">
        <f t="shared" si="51"/>
        <v>0</v>
      </c>
    </row>
    <row r="164" spans="1:23" ht="15">
      <c r="A164" s="52"/>
      <c r="B164" s="277"/>
      <c r="C164" s="76">
        <v>26</v>
      </c>
      <c r="D164" s="184">
        <v>0</v>
      </c>
      <c r="E164" s="185">
        <v>0</v>
      </c>
      <c r="F164" s="186">
        <v>1</v>
      </c>
      <c r="G164" s="41">
        <f t="shared" si="43"/>
        <v>0</v>
      </c>
      <c r="H164" s="42">
        <f t="shared" si="44"/>
        <v>0</v>
      </c>
      <c r="I164" s="42"/>
      <c r="J164" s="38">
        <f t="shared" si="45"/>
        <v>0</v>
      </c>
      <c r="K164" s="38">
        <f t="shared" si="36"/>
        <v>0</v>
      </c>
      <c r="L164" s="39">
        <f t="shared" si="46"/>
        <v>0</v>
      </c>
      <c r="M164" s="42"/>
      <c r="N164" s="47">
        <f t="shared" si="38"/>
        <v>0</v>
      </c>
      <c r="O164" s="47">
        <f t="shared" si="47"/>
        <v>0</v>
      </c>
      <c r="P164" s="24" t="str">
        <f t="shared" si="48"/>
        <v>.</v>
      </c>
      <c r="Q164" s="9"/>
      <c r="R164" s="9"/>
      <c r="S164" s="52"/>
      <c r="T164" s="90"/>
      <c r="U164" s="94">
        <f t="shared" si="49"/>
        <v>0</v>
      </c>
      <c r="V164" s="94">
        <f t="shared" si="50"/>
        <v>0</v>
      </c>
      <c r="W164" s="102">
        <f t="shared" si="51"/>
        <v>0</v>
      </c>
    </row>
    <row r="165" spans="1:23" ht="15">
      <c r="A165" s="52"/>
      <c r="B165" s="277"/>
      <c r="C165" s="76">
        <v>27</v>
      </c>
      <c r="D165" s="184">
        <v>0</v>
      </c>
      <c r="E165" s="185">
        <v>0</v>
      </c>
      <c r="F165" s="186">
        <v>1</v>
      </c>
      <c r="G165" s="41">
        <f t="shared" si="43"/>
        <v>0</v>
      </c>
      <c r="H165" s="42">
        <f t="shared" si="44"/>
        <v>0</v>
      </c>
      <c r="I165" s="42"/>
      <c r="J165" s="38">
        <f t="shared" si="45"/>
        <v>0</v>
      </c>
      <c r="K165" s="38">
        <f t="shared" si="36"/>
        <v>0</v>
      </c>
      <c r="L165" s="39">
        <f t="shared" si="46"/>
        <v>0</v>
      </c>
      <c r="M165" s="42"/>
      <c r="N165" s="47">
        <f t="shared" si="38"/>
        <v>0</v>
      </c>
      <c r="O165" s="47">
        <f t="shared" si="47"/>
        <v>0</v>
      </c>
      <c r="P165" s="24" t="str">
        <f t="shared" si="48"/>
        <v>.</v>
      </c>
      <c r="Q165" s="9"/>
      <c r="R165" s="9"/>
      <c r="S165" s="52"/>
      <c r="T165" s="90"/>
      <c r="U165" s="94">
        <f t="shared" si="49"/>
        <v>0</v>
      </c>
      <c r="V165" s="94">
        <f t="shared" si="50"/>
        <v>0</v>
      </c>
      <c r="W165" s="102">
        <f t="shared" si="51"/>
        <v>0</v>
      </c>
    </row>
    <row r="166" spans="1:23" ht="15">
      <c r="A166" s="52"/>
      <c r="B166" s="277"/>
      <c r="C166" s="76">
        <v>28</v>
      </c>
      <c r="D166" s="184">
        <v>0</v>
      </c>
      <c r="E166" s="185">
        <v>0</v>
      </c>
      <c r="F166" s="186">
        <v>1</v>
      </c>
      <c r="G166" s="41">
        <f t="shared" si="43"/>
        <v>0</v>
      </c>
      <c r="H166" s="42">
        <f t="shared" si="44"/>
        <v>0</v>
      </c>
      <c r="I166" s="42"/>
      <c r="J166" s="38">
        <f t="shared" si="45"/>
        <v>0</v>
      </c>
      <c r="K166" s="38">
        <f t="shared" si="36"/>
        <v>0</v>
      </c>
      <c r="L166" s="39">
        <f t="shared" si="46"/>
        <v>0</v>
      </c>
      <c r="M166" s="42"/>
      <c r="N166" s="47">
        <f t="shared" si="38"/>
        <v>0</v>
      </c>
      <c r="O166" s="47">
        <f t="shared" si="47"/>
        <v>0</v>
      </c>
      <c r="P166" s="24" t="str">
        <f t="shared" si="48"/>
        <v>.</v>
      </c>
      <c r="Q166" s="9"/>
      <c r="R166" s="9"/>
      <c r="S166" s="52"/>
      <c r="T166" s="90"/>
      <c r="U166" s="94">
        <f t="shared" si="49"/>
        <v>0</v>
      </c>
      <c r="V166" s="94">
        <f t="shared" si="50"/>
        <v>0</v>
      </c>
      <c r="W166" s="102">
        <f t="shared" si="51"/>
        <v>0</v>
      </c>
    </row>
    <row r="167" spans="1:23" ht="15">
      <c r="A167" s="52"/>
      <c r="B167" s="277"/>
      <c r="C167" s="76">
        <v>29</v>
      </c>
      <c r="D167" s="184">
        <v>0</v>
      </c>
      <c r="E167" s="185">
        <v>0</v>
      </c>
      <c r="F167" s="186">
        <v>1</v>
      </c>
      <c r="G167" s="41">
        <f t="shared" si="43"/>
        <v>0</v>
      </c>
      <c r="H167" s="42">
        <f t="shared" si="44"/>
        <v>0</v>
      </c>
      <c r="I167" s="42"/>
      <c r="J167" s="38">
        <f t="shared" si="45"/>
        <v>0</v>
      </c>
      <c r="K167" s="38">
        <f t="shared" si="36"/>
        <v>0</v>
      </c>
      <c r="L167" s="39">
        <f t="shared" si="46"/>
        <v>0</v>
      </c>
      <c r="M167" s="42"/>
      <c r="N167" s="47">
        <f t="shared" si="38"/>
        <v>0</v>
      </c>
      <c r="O167" s="47">
        <f t="shared" si="47"/>
        <v>0</v>
      </c>
      <c r="P167" s="24" t="str">
        <f t="shared" si="48"/>
        <v>.</v>
      </c>
      <c r="Q167" s="9"/>
      <c r="R167" s="9"/>
      <c r="S167" s="52"/>
      <c r="T167" s="90"/>
      <c r="U167" s="94">
        <f t="shared" si="49"/>
        <v>0</v>
      </c>
      <c r="V167" s="94">
        <f t="shared" si="50"/>
        <v>0</v>
      </c>
      <c r="W167" s="102">
        <f t="shared" si="51"/>
        <v>0</v>
      </c>
    </row>
    <row r="168" spans="1:23" ht="15">
      <c r="A168" s="52"/>
      <c r="B168" s="277"/>
      <c r="C168" s="76">
        <v>30</v>
      </c>
      <c r="D168" s="184">
        <v>0</v>
      </c>
      <c r="E168" s="185">
        <v>0</v>
      </c>
      <c r="F168" s="186">
        <v>1</v>
      </c>
      <c r="G168" s="41">
        <f t="shared" si="43"/>
        <v>0</v>
      </c>
      <c r="H168" s="42">
        <f t="shared" si="44"/>
        <v>0</v>
      </c>
      <c r="I168" s="42"/>
      <c r="J168" s="38">
        <f t="shared" si="45"/>
        <v>0</v>
      </c>
      <c r="K168" s="38">
        <f t="shared" si="36"/>
        <v>0</v>
      </c>
      <c r="L168" s="39">
        <f t="shared" si="46"/>
        <v>0</v>
      </c>
      <c r="M168" s="42"/>
      <c r="N168" s="47">
        <f t="shared" si="38"/>
        <v>0</v>
      </c>
      <c r="O168" s="47">
        <f t="shared" si="47"/>
        <v>0</v>
      </c>
      <c r="P168" s="24" t="str">
        <f t="shared" si="48"/>
        <v>.</v>
      </c>
      <c r="Q168" s="9"/>
      <c r="R168" s="9"/>
      <c r="S168" s="52"/>
      <c r="T168" s="90"/>
      <c r="U168" s="94">
        <f t="shared" si="49"/>
        <v>0</v>
      </c>
      <c r="V168" s="94">
        <f t="shared" si="50"/>
        <v>0</v>
      </c>
      <c r="W168" s="102">
        <f t="shared" si="51"/>
        <v>0</v>
      </c>
    </row>
    <row r="169" spans="1:23" ht="15">
      <c r="A169" s="52"/>
      <c r="B169" s="277"/>
      <c r="C169" s="76">
        <v>31</v>
      </c>
      <c r="D169" s="184">
        <v>0</v>
      </c>
      <c r="E169" s="185">
        <v>0</v>
      </c>
      <c r="F169" s="186">
        <v>1</v>
      </c>
      <c r="G169" s="41">
        <f t="shared" si="43"/>
        <v>0</v>
      </c>
      <c r="H169" s="42">
        <f t="shared" si="44"/>
        <v>0</v>
      </c>
      <c r="I169" s="42"/>
      <c r="J169" s="38">
        <f t="shared" si="45"/>
        <v>0</v>
      </c>
      <c r="K169" s="38">
        <f t="shared" si="36"/>
        <v>0</v>
      </c>
      <c r="L169" s="39">
        <f t="shared" si="46"/>
        <v>0</v>
      </c>
      <c r="M169" s="42"/>
      <c r="N169" s="47">
        <f t="shared" si="38"/>
        <v>0</v>
      </c>
      <c r="O169" s="47">
        <f t="shared" si="47"/>
        <v>0</v>
      </c>
      <c r="P169" s="24" t="str">
        <f t="shared" si="48"/>
        <v>.</v>
      </c>
      <c r="Q169" s="9"/>
      <c r="R169" s="9"/>
      <c r="S169" s="52"/>
      <c r="T169" s="90"/>
      <c r="U169" s="94">
        <f t="shared" si="49"/>
        <v>0</v>
      </c>
      <c r="V169" s="94">
        <f t="shared" si="50"/>
        <v>0</v>
      </c>
      <c r="W169" s="102">
        <f t="shared" si="51"/>
        <v>0</v>
      </c>
    </row>
    <row r="170" spans="1:23" ht="15">
      <c r="A170" s="52"/>
      <c r="B170" s="277"/>
      <c r="C170" s="76">
        <v>32</v>
      </c>
      <c r="D170" s="184">
        <v>0</v>
      </c>
      <c r="E170" s="185">
        <v>0</v>
      </c>
      <c r="F170" s="186">
        <v>1</v>
      </c>
      <c r="G170" s="41">
        <f t="shared" si="43"/>
        <v>0</v>
      </c>
      <c r="H170" s="42">
        <f t="shared" si="44"/>
        <v>0</v>
      </c>
      <c r="I170" s="42"/>
      <c r="J170" s="38">
        <f t="shared" si="45"/>
        <v>0</v>
      </c>
      <c r="K170" s="38">
        <f t="shared" si="36"/>
        <v>0</v>
      </c>
      <c r="L170" s="39">
        <f t="shared" si="46"/>
        <v>0</v>
      </c>
      <c r="M170" s="42"/>
      <c r="N170" s="47">
        <f t="shared" si="38"/>
        <v>0</v>
      </c>
      <c r="O170" s="47">
        <f t="shared" si="47"/>
        <v>0</v>
      </c>
      <c r="P170" s="24" t="str">
        <f t="shared" si="48"/>
        <v>.</v>
      </c>
      <c r="Q170" s="9"/>
      <c r="R170" s="9"/>
      <c r="S170" s="52"/>
      <c r="T170" s="90"/>
      <c r="U170" s="94">
        <f t="shared" si="49"/>
        <v>0</v>
      </c>
      <c r="V170" s="94">
        <f t="shared" si="50"/>
        <v>0</v>
      </c>
      <c r="W170" s="102">
        <f t="shared" si="51"/>
        <v>0</v>
      </c>
    </row>
    <row r="171" spans="1:23" ht="15">
      <c r="A171" s="52"/>
      <c r="B171" s="277"/>
      <c r="C171" s="76">
        <v>33</v>
      </c>
      <c r="D171" s="184">
        <v>0</v>
      </c>
      <c r="E171" s="185">
        <v>0</v>
      </c>
      <c r="F171" s="186">
        <v>1</v>
      </c>
      <c r="G171" s="41">
        <f t="shared" si="43"/>
        <v>0</v>
      </c>
      <c r="H171" s="42">
        <f t="shared" si="44"/>
        <v>0</v>
      </c>
      <c r="I171" s="42"/>
      <c r="J171" s="38">
        <f t="shared" si="45"/>
        <v>0</v>
      </c>
      <c r="K171" s="38">
        <f t="shared" si="36"/>
        <v>0</v>
      </c>
      <c r="L171" s="39">
        <f t="shared" si="46"/>
        <v>0</v>
      </c>
      <c r="M171" s="42"/>
      <c r="N171" s="47">
        <f t="shared" si="38"/>
        <v>0</v>
      </c>
      <c r="O171" s="47">
        <f t="shared" si="47"/>
        <v>0</v>
      </c>
      <c r="P171" s="24" t="str">
        <f t="shared" si="48"/>
        <v>.</v>
      </c>
      <c r="Q171" s="9"/>
      <c r="R171" s="9"/>
      <c r="S171" s="52"/>
      <c r="T171" s="90"/>
      <c r="U171" s="94">
        <f t="shared" si="49"/>
        <v>0</v>
      </c>
      <c r="V171" s="94">
        <f t="shared" si="50"/>
        <v>0</v>
      </c>
      <c r="W171" s="102">
        <f t="shared" si="51"/>
        <v>0</v>
      </c>
    </row>
    <row r="172" spans="3:23" ht="15">
      <c r="C172" s="76">
        <v>34</v>
      </c>
      <c r="D172" s="184">
        <v>0</v>
      </c>
      <c r="E172" s="185">
        <v>0</v>
      </c>
      <c r="F172" s="186">
        <v>1</v>
      </c>
      <c r="G172" s="41">
        <f t="shared" si="43"/>
        <v>0</v>
      </c>
      <c r="H172" s="42">
        <f t="shared" si="44"/>
        <v>0</v>
      </c>
      <c r="I172" s="42"/>
      <c r="J172" s="38">
        <f t="shared" si="45"/>
        <v>0</v>
      </c>
      <c r="K172" s="38">
        <f t="shared" si="36"/>
        <v>0</v>
      </c>
      <c r="L172" s="39">
        <f t="shared" si="46"/>
        <v>0</v>
      </c>
      <c r="M172" s="42"/>
      <c r="N172" s="47">
        <f t="shared" si="38"/>
        <v>0</v>
      </c>
      <c r="O172" s="47">
        <f t="shared" si="47"/>
        <v>0</v>
      </c>
      <c r="P172" s="24" t="str">
        <f t="shared" si="48"/>
        <v>.</v>
      </c>
      <c r="Q172" s="9"/>
      <c r="R172" s="9"/>
      <c r="S172" s="52"/>
      <c r="T172" s="90"/>
      <c r="U172" s="94">
        <f t="shared" si="49"/>
        <v>0</v>
      </c>
      <c r="V172" s="94">
        <f t="shared" si="50"/>
        <v>0</v>
      </c>
      <c r="W172" s="102">
        <f t="shared" si="51"/>
        <v>0</v>
      </c>
    </row>
    <row r="173" spans="3:23" ht="15">
      <c r="C173" s="76">
        <v>35</v>
      </c>
      <c r="D173" s="184">
        <v>0</v>
      </c>
      <c r="E173" s="185">
        <v>0</v>
      </c>
      <c r="F173" s="186">
        <v>1</v>
      </c>
      <c r="G173" s="41">
        <f t="shared" si="43"/>
        <v>0</v>
      </c>
      <c r="H173" s="42">
        <f t="shared" si="44"/>
        <v>0</v>
      </c>
      <c r="I173" s="42"/>
      <c r="J173" s="38">
        <f t="shared" si="45"/>
        <v>0</v>
      </c>
      <c r="K173" s="38">
        <f t="shared" si="36"/>
        <v>0</v>
      </c>
      <c r="L173" s="39">
        <f t="shared" si="46"/>
        <v>0</v>
      </c>
      <c r="M173" s="42"/>
      <c r="N173" s="47">
        <f t="shared" si="38"/>
        <v>0</v>
      </c>
      <c r="O173" s="47">
        <f t="shared" si="47"/>
        <v>0</v>
      </c>
      <c r="P173" s="24" t="str">
        <f t="shared" si="48"/>
        <v>.</v>
      </c>
      <c r="Q173" s="9"/>
      <c r="R173" s="9"/>
      <c r="S173" s="52"/>
      <c r="T173" s="90"/>
      <c r="U173" s="94">
        <f t="shared" si="49"/>
        <v>0</v>
      </c>
      <c r="V173" s="94">
        <f t="shared" si="50"/>
        <v>0</v>
      </c>
      <c r="W173" s="102">
        <f t="shared" si="51"/>
        <v>0</v>
      </c>
    </row>
    <row r="174" spans="3:23" ht="15">
      <c r="C174" s="76">
        <v>36</v>
      </c>
      <c r="D174" s="184">
        <v>0</v>
      </c>
      <c r="E174" s="185">
        <v>0</v>
      </c>
      <c r="F174" s="186">
        <v>1</v>
      </c>
      <c r="G174" s="41">
        <f t="shared" si="43"/>
        <v>0</v>
      </c>
      <c r="H174" s="42">
        <f t="shared" si="44"/>
        <v>0</v>
      </c>
      <c r="I174" s="42"/>
      <c r="J174" s="38">
        <f t="shared" si="45"/>
        <v>0</v>
      </c>
      <c r="K174" s="38">
        <f t="shared" si="36"/>
        <v>0</v>
      </c>
      <c r="L174" s="39">
        <f t="shared" si="46"/>
        <v>0</v>
      </c>
      <c r="M174" s="42"/>
      <c r="N174" s="47">
        <f t="shared" si="38"/>
        <v>0</v>
      </c>
      <c r="O174" s="47">
        <f t="shared" si="47"/>
        <v>0</v>
      </c>
      <c r="P174" s="24" t="str">
        <f t="shared" si="48"/>
        <v>.</v>
      </c>
      <c r="Q174" s="9"/>
      <c r="R174" s="9"/>
      <c r="S174" s="52"/>
      <c r="T174" s="90"/>
      <c r="U174" s="94">
        <f t="shared" si="49"/>
        <v>0</v>
      </c>
      <c r="V174" s="94">
        <f t="shared" si="50"/>
        <v>0</v>
      </c>
      <c r="W174" s="102">
        <f t="shared" si="51"/>
        <v>0</v>
      </c>
    </row>
    <row r="175" spans="3:23" ht="15">
      <c r="C175" s="76">
        <v>37</v>
      </c>
      <c r="D175" s="184">
        <v>0</v>
      </c>
      <c r="E175" s="185">
        <v>0</v>
      </c>
      <c r="F175" s="186">
        <v>1</v>
      </c>
      <c r="G175" s="41">
        <f t="shared" si="43"/>
        <v>0</v>
      </c>
      <c r="H175" s="42">
        <f t="shared" si="44"/>
        <v>0</v>
      </c>
      <c r="I175" s="42"/>
      <c r="J175" s="38">
        <f t="shared" si="45"/>
        <v>0</v>
      </c>
      <c r="K175" s="38">
        <f t="shared" si="36"/>
        <v>0</v>
      </c>
      <c r="L175" s="39">
        <f t="shared" si="46"/>
        <v>0</v>
      </c>
      <c r="M175" s="42"/>
      <c r="N175" s="47">
        <f t="shared" si="38"/>
        <v>0</v>
      </c>
      <c r="O175" s="47">
        <f t="shared" si="47"/>
        <v>0</v>
      </c>
      <c r="P175" s="24" t="str">
        <f t="shared" si="48"/>
        <v>.</v>
      </c>
      <c r="Q175" s="9"/>
      <c r="R175" s="9"/>
      <c r="S175" s="52"/>
      <c r="T175" s="90"/>
      <c r="U175" s="94">
        <f t="shared" si="49"/>
        <v>0</v>
      </c>
      <c r="V175" s="94">
        <f t="shared" si="50"/>
        <v>0</v>
      </c>
      <c r="W175" s="102">
        <f t="shared" si="51"/>
        <v>0</v>
      </c>
    </row>
    <row r="176" spans="3:23" ht="15">
      <c r="C176" s="76">
        <v>38</v>
      </c>
      <c r="D176" s="184">
        <v>0</v>
      </c>
      <c r="E176" s="185">
        <v>0</v>
      </c>
      <c r="F176" s="186">
        <v>1</v>
      </c>
      <c r="G176" s="41">
        <f t="shared" si="43"/>
        <v>0</v>
      </c>
      <c r="H176" s="42">
        <f t="shared" si="44"/>
        <v>0</v>
      </c>
      <c r="I176" s="42"/>
      <c r="J176" s="38">
        <f t="shared" si="45"/>
        <v>0</v>
      </c>
      <c r="K176" s="38">
        <f t="shared" si="36"/>
        <v>0</v>
      </c>
      <c r="L176" s="39">
        <f t="shared" si="46"/>
        <v>0</v>
      </c>
      <c r="M176" s="42"/>
      <c r="N176" s="47">
        <f t="shared" si="38"/>
        <v>0</v>
      </c>
      <c r="O176" s="47">
        <f t="shared" si="47"/>
        <v>0</v>
      </c>
      <c r="P176" s="24" t="str">
        <f t="shared" si="48"/>
        <v>.</v>
      </c>
      <c r="Q176" s="9"/>
      <c r="R176" s="9"/>
      <c r="S176" s="52"/>
      <c r="T176" s="90"/>
      <c r="U176" s="94">
        <f t="shared" si="49"/>
        <v>0</v>
      </c>
      <c r="V176" s="94">
        <f t="shared" si="50"/>
        <v>0</v>
      </c>
      <c r="W176" s="102">
        <f t="shared" si="51"/>
        <v>0</v>
      </c>
    </row>
    <row r="177" spans="3:23" ht="15">
      <c r="C177" s="76">
        <v>39</v>
      </c>
      <c r="D177" s="184">
        <v>0</v>
      </c>
      <c r="E177" s="185">
        <v>0</v>
      </c>
      <c r="F177" s="186">
        <v>1</v>
      </c>
      <c r="G177" s="41">
        <f t="shared" si="43"/>
        <v>0</v>
      </c>
      <c r="H177" s="42">
        <f t="shared" si="44"/>
        <v>0</v>
      </c>
      <c r="I177" s="42"/>
      <c r="J177" s="38">
        <f t="shared" si="45"/>
        <v>0</v>
      </c>
      <c r="K177" s="38">
        <f t="shared" si="36"/>
        <v>0</v>
      </c>
      <c r="L177" s="39">
        <f t="shared" si="46"/>
        <v>0</v>
      </c>
      <c r="M177" s="42"/>
      <c r="N177" s="47">
        <f t="shared" si="38"/>
        <v>0</v>
      </c>
      <c r="O177" s="47">
        <f t="shared" si="47"/>
        <v>0</v>
      </c>
      <c r="P177" s="24" t="str">
        <f t="shared" si="48"/>
        <v>.</v>
      </c>
      <c r="Q177" s="9"/>
      <c r="R177" s="9"/>
      <c r="S177" s="52"/>
      <c r="T177" s="90"/>
      <c r="U177" s="94">
        <f t="shared" si="49"/>
        <v>0</v>
      </c>
      <c r="V177" s="94">
        <f t="shared" si="50"/>
        <v>0</v>
      </c>
      <c r="W177" s="102">
        <f t="shared" si="51"/>
        <v>0</v>
      </c>
    </row>
    <row r="178" spans="3:23" ht="15">
      <c r="C178" s="76">
        <v>40</v>
      </c>
      <c r="D178" s="184">
        <v>0</v>
      </c>
      <c r="E178" s="185">
        <v>0</v>
      </c>
      <c r="F178" s="186">
        <v>1</v>
      </c>
      <c r="G178" s="41">
        <f t="shared" si="43"/>
        <v>0</v>
      </c>
      <c r="H178" s="42">
        <f t="shared" si="44"/>
        <v>0</v>
      </c>
      <c r="I178" s="42"/>
      <c r="J178" s="38">
        <f t="shared" si="45"/>
        <v>0</v>
      </c>
      <c r="K178" s="38">
        <f t="shared" si="36"/>
        <v>0</v>
      </c>
      <c r="L178" s="39">
        <f t="shared" si="46"/>
        <v>0</v>
      </c>
      <c r="M178" s="42"/>
      <c r="N178" s="47">
        <f t="shared" si="38"/>
        <v>0</v>
      </c>
      <c r="O178" s="47">
        <f t="shared" si="47"/>
        <v>0</v>
      </c>
      <c r="P178" s="24" t="str">
        <f t="shared" si="48"/>
        <v>.</v>
      </c>
      <c r="Q178" s="9"/>
      <c r="R178" s="9"/>
      <c r="S178" s="52"/>
      <c r="T178" s="90"/>
      <c r="U178" s="94">
        <f t="shared" si="49"/>
        <v>0</v>
      </c>
      <c r="V178" s="94">
        <f t="shared" si="50"/>
        <v>0</v>
      </c>
      <c r="W178" s="102">
        <f t="shared" si="51"/>
        <v>0</v>
      </c>
    </row>
    <row r="179" spans="3:23" ht="15">
      <c r="C179" s="76">
        <v>41</v>
      </c>
      <c r="D179" s="184">
        <v>0</v>
      </c>
      <c r="E179" s="185">
        <v>0</v>
      </c>
      <c r="F179" s="186">
        <v>1</v>
      </c>
      <c r="G179" s="41">
        <f t="shared" si="43"/>
        <v>0</v>
      </c>
      <c r="H179" s="42">
        <f t="shared" si="44"/>
        <v>0</v>
      </c>
      <c r="I179" s="42"/>
      <c r="J179" s="38">
        <f t="shared" si="45"/>
        <v>0</v>
      </c>
      <c r="K179" s="38">
        <f>ROUND((IF(H179-$R$141&lt;0,0,(H179-$R$141))*3.5%)*F179,2)</f>
        <v>0</v>
      </c>
      <c r="L179" s="39">
        <f t="shared" si="46"/>
        <v>0</v>
      </c>
      <c r="M179" s="42"/>
      <c r="N179" s="47">
        <f t="shared" si="38"/>
        <v>0</v>
      </c>
      <c r="O179" s="47">
        <f t="shared" si="47"/>
        <v>0</v>
      </c>
      <c r="P179" s="24" t="str">
        <f t="shared" si="48"/>
        <v>.</v>
      </c>
      <c r="Q179" s="9"/>
      <c r="R179" s="9"/>
      <c r="S179" s="52"/>
      <c r="T179" s="90"/>
      <c r="U179" s="94">
        <f t="shared" si="49"/>
        <v>0</v>
      </c>
      <c r="V179" s="94">
        <f t="shared" si="50"/>
        <v>0</v>
      </c>
      <c r="W179" s="102">
        <f t="shared" si="51"/>
        <v>0</v>
      </c>
    </row>
    <row r="180" spans="3:23" ht="15">
      <c r="C180" s="76">
        <v>42</v>
      </c>
      <c r="D180" s="184">
        <v>0</v>
      </c>
      <c r="E180" s="185">
        <v>0</v>
      </c>
      <c r="F180" s="186">
        <v>1</v>
      </c>
      <c r="G180" s="41">
        <f t="shared" si="43"/>
        <v>0</v>
      </c>
      <c r="H180" s="42">
        <f t="shared" si="44"/>
        <v>0</v>
      </c>
      <c r="I180" s="42"/>
      <c r="J180" s="38">
        <f t="shared" si="45"/>
        <v>0</v>
      </c>
      <c r="K180" s="38">
        <f t="shared" si="36"/>
        <v>0</v>
      </c>
      <c r="L180" s="39">
        <f t="shared" si="46"/>
        <v>0</v>
      </c>
      <c r="M180" s="42"/>
      <c r="N180" s="47">
        <f t="shared" si="38"/>
        <v>0</v>
      </c>
      <c r="O180" s="47">
        <f t="shared" si="47"/>
        <v>0</v>
      </c>
      <c r="P180" s="24" t="str">
        <f t="shared" si="48"/>
        <v>.</v>
      </c>
      <c r="Q180" s="9"/>
      <c r="R180" s="9"/>
      <c r="S180" s="52"/>
      <c r="T180" s="90"/>
      <c r="U180" s="94">
        <f t="shared" si="49"/>
        <v>0</v>
      </c>
      <c r="V180" s="94">
        <f t="shared" si="50"/>
        <v>0</v>
      </c>
      <c r="W180" s="102">
        <f t="shared" si="51"/>
        <v>0</v>
      </c>
    </row>
    <row r="181" spans="3:23" ht="15">
      <c r="C181" s="76">
        <v>43</v>
      </c>
      <c r="D181" s="184">
        <v>0</v>
      </c>
      <c r="E181" s="185">
        <v>0</v>
      </c>
      <c r="F181" s="186">
        <v>1</v>
      </c>
      <c r="G181" s="41">
        <f t="shared" si="43"/>
        <v>0</v>
      </c>
      <c r="H181" s="42">
        <f t="shared" si="44"/>
        <v>0</v>
      </c>
      <c r="I181" s="42"/>
      <c r="J181" s="38">
        <f t="shared" si="45"/>
        <v>0</v>
      </c>
      <c r="K181" s="38">
        <f t="shared" si="36"/>
        <v>0</v>
      </c>
      <c r="L181" s="39">
        <f t="shared" si="46"/>
        <v>0</v>
      </c>
      <c r="M181" s="42"/>
      <c r="N181" s="47">
        <f t="shared" si="38"/>
        <v>0</v>
      </c>
      <c r="O181" s="47">
        <f t="shared" si="47"/>
        <v>0</v>
      </c>
      <c r="P181" s="24" t="str">
        <f t="shared" si="48"/>
        <v>.</v>
      </c>
      <c r="Q181" s="9"/>
      <c r="R181" s="9"/>
      <c r="S181" s="52"/>
      <c r="T181" s="90"/>
      <c r="U181" s="94">
        <f t="shared" si="49"/>
        <v>0</v>
      </c>
      <c r="V181" s="94">
        <f t="shared" si="50"/>
        <v>0</v>
      </c>
      <c r="W181" s="102">
        <f t="shared" si="51"/>
        <v>0</v>
      </c>
    </row>
    <row r="182" spans="3:23" ht="15">
      <c r="C182" s="76">
        <v>44</v>
      </c>
      <c r="D182" s="184">
        <v>0</v>
      </c>
      <c r="E182" s="185">
        <v>0</v>
      </c>
      <c r="F182" s="186">
        <v>1</v>
      </c>
      <c r="G182" s="41">
        <f t="shared" si="43"/>
        <v>0</v>
      </c>
      <c r="H182" s="42">
        <f t="shared" si="44"/>
        <v>0</v>
      </c>
      <c r="I182" s="42"/>
      <c r="J182" s="38">
        <f t="shared" si="45"/>
        <v>0</v>
      </c>
      <c r="K182" s="38">
        <f t="shared" si="36"/>
        <v>0</v>
      </c>
      <c r="L182" s="39">
        <f t="shared" si="46"/>
        <v>0</v>
      </c>
      <c r="M182" s="42"/>
      <c r="N182" s="47">
        <f t="shared" si="38"/>
        <v>0</v>
      </c>
      <c r="O182" s="47">
        <f t="shared" si="47"/>
        <v>0</v>
      </c>
      <c r="P182" s="24" t="str">
        <f t="shared" si="48"/>
        <v>.</v>
      </c>
      <c r="Q182" s="9"/>
      <c r="R182" s="9"/>
      <c r="S182" s="52"/>
      <c r="T182" s="90"/>
      <c r="U182" s="94">
        <f t="shared" si="49"/>
        <v>0</v>
      </c>
      <c r="V182" s="94">
        <f t="shared" si="50"/>
        <v>0</v>
      </c>
      <c r="W182" s="102">
        <f t="shared" si="51"/>
        <v>0</v>
      </c>
    </row>
    <row r="183" spans="3:23" ht="15">
      <c r="C183" s="76">
        <v>45</v>
      </c>
      <c r="D183" s="184">
        <v>0</v>
      </c>
      <c r="E183" s="185">
        <v>0</v>
      </c>
      <c r="F183" s="186">
        <v>1</v>
      </c>
      <c r="G183" s="41">
        <f t="shared" si="43"/>
        <v>0</v>
      </c>
      <c r="H183" s="42">
        <f t="shared" si="44"/>
        <v>0</v>
      </c>
      <c r="I183" s="42"/>
      <c r="J183" s="38">
        <f t="shared" si="45"/>
        <v>0</v>
      </c>
      <c r="K183" s="38">
        <f t="shared" si="36"/>
        <v>0</v>
      </c>
      <c r="L183" s="39">
        <f t="shared" si="46"/>
        <v>0</v>
      </c>
      <c r="M183" s="42"/>
      <c r="N183" s="47">
        <f t="shared" si="38"/>
        <v>0</v>
      </c>
      <c r="O183" s="47">
        <f t="shared" si="47"/>
        <v>0</v>
      </c>
      <c r="P183" s="24" t="str">
        <f t="shared" si="48"/>
        <v>.</v>
      </c>
      <c r="Q183" s="9"/>
      <c r="R183" s="9"/>
      <c r="S183" s="52"/>
      <c r="T183" s="90"/>
      <c r="U183" s="94">
        <f t="shared" si="49"/>
        <v>0</v>
      </c>
      <c r="V183" s="94">
        <f t="shared" si="50"/>
        <v>0</v>
      </c>
      <c r="W183" s="102">
        <f t="shared" si="51"/>
        <v>0</v>
      </c>
    </row>
    <row r="184" spans="3:23" ht="15">
      <c r="C184" s="76">
        <v>46</v>
      </c>
      <c r="D184" s="184">
        <v>0</v>
      </c>
      <c r="E184" s="185">
        <v>0</v>
      </c>
      <c r="F184" s="186">
        <v>1</v>
      </c>
      <c r="G184" s="41">
        <f t="shared" si="43"/>
        <v>0</v>
      </c>
      <c r="H184" s="42">
        <f t="shared" si="44"/>
        <v>0</v>
      </c>
      <c r="I184" s="42"/>
      <c r="J184" s="38">
        <f t="shared" si="45"/>
        <v>0</v>
      </c>
      <c r="K184" s="38">
        <f t="shared" si="36"/>
        <v>0</v>
      </c>
      <c r="L184" s="39">
        <f t="shared" si="46"/>
        <v>0</v>
      </c>
      <c r="M184" s="42"/>
      <c r="N184" s="47">
        <f t="shared" si="38"/>
        <v>0</v>
      </c>
      <c r="O184" s="47">
        <f t="shared" si="47"/>
        <v>0</v>
      </c>
      <c r="P184" s="24" t="str">
        <f t="shared" si="48"/>
        <v>.</v>
      </c>
      <c r="Q184" s="9"/>
      <c r="R184" s="9"/>
      <c r="S184" s="52"/>
      <c r="T184" s="90"/>
      <c r="U184" s="94">
        <f t="shared" si="49"/>
        <v>0</v>
      </c>
      <c r="V184" s="94">
        <f t="shared" si="50"/>
        <v>0</v>
      </c>
      <c r="W184" s="102">
        <f t="shared" si="51"/>
        <v>0</v>
      </c>
    </row>
    <row r="185" spans="3:23" ht="15">
      <c r="C185" s="76">
        <v>47</v>
      </c>
      <c r="D185" s="184">
        <v>0</v>
      </c>
      <c r="E185" s="185">
        <v>0</v>
      </c>
      <c r="F185" s="186">
        <v>1</v>
      </c>
      <c r="G185" s="41">
        <f t="shared" si="43"/>
        <v>0</v>
      </c>
      <c r="H185" s="42">
        <f t="shared" si="44"/>
        <v>0</v>
      </c>
      <c r="I185" s="42"/>
      <c r="J185" s="38">
        <f t="shared" si="45"/>
        <v>0</v>
      </c>
      <c r="K185" s="38">
        <f t="shared" si="36"/>
        <v>0</v>
      </c>
      <c r="L185" s="39">
        <f t="shared" si="46"/>
        <v>0</v>
      </c>
      <c r="M185" s="42"/>
      <c r="N185" s="47">
        <f t="shared" si="38"/>
        <v>0</v>
      </c>
      <c r="O185" s="47">
        <f t="shared" si="47"/>
        <v>0</v>
      </c>
      <c r="P185" s="24" t="str">
        <f t="shared" si="48"/>
        <v>.</v>
      </c>
      <c r="Q185" s="9"/>
      <c r="R185" s="9"/>
      <c r="S185" s="52"/>
      <c r="T185" s="90"/>
      <c r="U185" s="94">
        <f t="shared" si="49"/>
        <v>0</v>
      </c>
      <c r="V185" s="94">
        <f t="shared" si="50"/>
        <v>0</v>
      </c>
      <c r="W185" s="102">
        <f t="shared" si="51"/>
        <v>0</v>
      </c>
    </row>
    <row r="186" spans="3:23" ht="15">
      <c r="C186" s="76">
        <v>48</v>
      </c>
      <c r="D186" s="184">
        <v>0</v>
      </c>
      <c r="E186" s="185">
        <v>0</v>
      </c>
      <c r="F186" s="186">
        <v>1</v>
      </c>
      <c r="G186" s="41">
        <f t="shared" si="43"/>
        <v>0</v>
      </c>
      <c r="H186" s="42">
        <f t="shared" si="44"/>
        <v>0</v>
      </c>
      <c r="I186" s="42"/>
      <c r="J186" s="38">
        <f t="shared" si="45"/>
        <v>0</v>
      </c>
      <c r="K186" s="38">
        <f t="shared" si="36"/>
        <v>0</v>
      </c>
      <c r="L186" s="39">
        <f t="shared" si="46"/>
        <v>0</v>
      </c>
      <c r="M186" s="42"/>
      <c r="N186" s="47">
        <f t="shared" si="38"/>
        <v>0</v>
      </c>
      <c r="O186" s="47">
        <f t="shared" si="47"/>
        <v>0</v>
      </c>
      <c r="P186" s="24" t="str">
        <f t="shared" si="48"/>
        <v>.</v>
      </c>
      <c r="Q186" s="9"/>
      <c r="R186" s="9"/>
      <c r="S186" s="52"/>
      <c r="T186" s="90"/>
      <c r="U186" s="94">
        <f t="shared" si="49"/>
        <v>0</v>
      </c>
      <c r="V186" s="94">
        <f t="shared" si="50"/>
        <v>0</v>
      </c>
      <c r="W186" s="102">
        <f t="shared" si="51"/>
        <v>0</v>
      </c>
    </row>
    <row r="187" spans="3:23" ht="15">
      <c r="C187" s="76">
        <v>49</v>
      </c>
      <c r="D187" s="184">
        <v>0</v>
      </c>
      <c r="E187" s="185">
        <v>0</v>
      </c>
      <c r="F187" s="186">
        <v>1</v>
      </c>
      <c r="G187" s="41">
        <f t="shared" si="43"/>
        <v>0</v>
      </c>
      <c r="H187" s="42">
        <f t="shared" si="44"/>
        <v>0</v>
      </c>
      <c r="I187" s="42"/>
      <c r="J187" s="38">
        <f t="shared" si="45"/>
        <v>0</v>
      </c>
      <c r="K187" s="38">
        <f t="shared" si="36"/>
        <v>0</v>
      </c>
      <c r="L187" s="39">
        <f t="shared" si="46"/>
        <v>0</v>
      </c>
      <c r="M187" s="42"/>
      <c r="N187" s="47">
        <f t="shared" si="38"/>
        <v>0</v>
      </c>
      <c r="O187" s="47">
        <f t="shared" si="47"/>
        <v>0</v>
      </c>
      <c r="P187" s="24" t="str">
        <f t="shared" si="48"/>
        <v>.</v>
      </c>
      <c r="Q187" s="9"/>
      <c r="R187" s="9"/>
      <c r="S187" s="52"/>
      <c r="T187" s="90"/>
      <c r="U187" s="94">
        <f t="shared" si="49"/>
        <v>0</v>
      </c>
      <c r="V187" s="94">
        <f t="shared" si="50"/>
        <v>0</v>
      </c>
      <c r="W187" s="102">
        <f t="shared" si="51"/>
        <v>0</v>
      </c>
    </row>
    <row r="188" spans="3:23" ht="15">
      <c r="C188" s="76">
        <v>50</v>
      </c>
      <c r="D188" s="184">
        <v>0</v>
      </c>
      <c r="E188" s="185">
        <v>0</v>
      </c>
      <c r="F188" s="186">
        <v>1</v>
      </c>
      <c r="G188" s="41">
        <f t="shared" si="33"/>
        <v>0</v>
      </c>
      <c r="H188" s="42">
        <f t="shared" si="34"/>
        <v>0</v>
      </c>
      <c r="I188" s="42"/>
      <c r="J188" s="38">
        <f t="shared" si="35"/>
        <v>0</v>
      </c>
      <c r="K188" s="38">
        <f t="shared" si="36"/>
        <v>0</v>
      </c>
      <c r="L188" s="39">
        <f t="shared" si="37"/>
        <v>0</v>
      </c>
      <c r="M188" s="42"/>
      <c r="N188" s="47">
        <f t="shared" si="38"/>
        <v>0</v>
      </c>
      <c r="O188" s="47">
        <f t="shared" si="39"/>
        <v>0</v>
      </c>
      <c r="P188" s="24" t="str">
        <f t="shared" si="40"/>
        <v>.</v>
      </c>
      <c r="Q188" s="9"/>
      <c r="R188" s="9"/>
      <c r="S188" s="52"/>
      <c r="T188" s="90"/>
      <c r="U188" s="94">
        <f>((MIN(H188,$R$142)*0.58%))*F188</f>
        <v>0</v>
      </c>
      <c r="V188" s="94">
        <f>(IF(H188&gt;$R$142,(H188-$R$142)*1.25%,0))*F188</f>
        <v>0</v>
      </c>
      <c r="W188" s="102">
        <f t="shared" si="32"/>
        <v>0</v>
      </c>
    </row>
    <row r="189" spans="3:23" ht="15">
      <c r="C189" s="76">
        <v>51</v>
      </c>
      <c r="D189" s="184">
        <v>0</v>
      </c>
      <c r="E189" s="185">
        <v>0</v>
      </c>
      <c r="F189" s="186">
        <v>1</v>
      </c>
      <c r="G189" s="41">
        <f t="shared" si="33"/>
        <v>0</v>
      </c>
      <c r="H189" s="42">
        <f t="shared" si="34"/>
        <v>0</v>
      </c>
      <c r="I189" s="42"/>
      <c r="J189" s="38">
        <f t="shared" si="35"/>
        <v>0</v>
      </c>
      <c r="K189" s="38">
        <f t="shared" si="36"/>
        <v>0</v>
      </c>
      <c r="L189" s="39">
        <f t="shared" si="37"/>
        <v>0</v>
      </c>
      <c r="M189" s="42"/>
      <c r="N189" s="47">
        <f t="shared" si="38"/>
        <v>0</v>
      </c>
      <c r="O189" s="47">
        <f t="shared" si="39"/>
        <v>0</v>
      </c>
      <c r="P189" s="24" t="str">
        <f t="shared" si="40"/>
        <v>.</v>
      </c>
      <c r="Q189" s="9"/>
      <c r="R189" s="9"/>
      <c r="S189" s="52"/>
      <c r="T189" s="90"/>
      <c r="U189" s="94">
        <f>((MIN(H189,$R$142)*0.58%))*F189</f>
        <v>0</v>
      </c>
      <c r="V189" s="94">
        <f>(IF(H189&gt;$R$142,(H189-$R$142)*1.25%,0))*F189</f>
        <v>0</v>
      </c>
      <c r="W189" s="102">
        <f t="shared" si="32"/>
        <v>0</v>
      </c>
    </row>
    <row r="190" spans="3:23" ht="15">
      <c r="C190" s="76">
        <v>52</v>
      </c>
      <c r="D190" s="184">
        <v>0</v>
      </c>
      <c r="E190" s="185">
        <v>0</v>
      </c>
      <c r="F190" s="186">
        <v>1</v>
      </c>
      <c r="G190" s="41">
        <f t="shared" si="33"/>
        <v>0</v>
      </c>
      <c r="H190" s="42">
        <f t="shared" si="34"/>
        <v>0</v>
      </c>
      <c r="I190" s="42"/>
      <c r="J190" s="38">
        <f t="shared" si="35"/>
        <v>0</v>
      </c>
      <c r="K190" s="38">
        <f t="shared" si="36"/>
        <v>0</v>
      </c>
      <c r="L190" s="39">
        <f t="shared" si="37"/>
        <v>0</v>
      </c>
      <c r="M190" s="42"/>
      <c r="N190" s="47">
        <f t="shared" si="38"/>
        <v>0</v>
      </c>
      <c r="O190" s="47">
        <f t="shared" si="39"/>
        <v>0</v>
      </c>
      <c r="P190" s="24" t="str">
        <f t="shared" si="40"/>
        <v>.</v>
      </c>
      <c r="Q190" s="9"/>
      <c r="R190" s="9"/>
      <c r="S190" s="52"/>
      <c r="T190" s="90"/>
      <c r="U190" s="94">
        <f>((MIN(H190,$R$142)*0.58%))*F190</f>
        <v>0</v>
      </c>
      <c r="V190" s="94">
        <f>(IF(H190&gt;$R$142,(H190-$R$142)*1.25%,0))*F190</f>
        <v>0</v>
      </c>
      <c r="W190" s="102">
        <f t="shared" si="32"/>
        <v>0</v>
      </c>
    </row>
    <row r="191" spans="3:23" ht="15">
      <c r="C191" s="78"/>
      <c r="D191" s="43"/>
      <c r="E191" s="43"/>
      <c r="F191" s="203" t="s">
        <v>54</v>
      </c>
      <c r="G191" s="42">
        <f>SUM(G139:G190)</f>
        <v>0</v>
      </c>
      <c r="H191" s="42">
        <f>SUM(H139:H190)</f>
        <v>0</v>
      </c>
      <c r="I191" s="42"/>
      <c r="J191" s="38">
        <f>SUM(J139:J190)</f>
        <v>0</v>
      </c>
      <c r="K191" s="38">
        <f>SUM(K139:K190)</f>
        <v>0</v>
      </c>
      <c r="L191" s="39">
        <f>SUM(L139:L190)</f>
        <v>0</v>
      </c>
      <c r="M191" s="42"/>
      <c r="N191" s="40">
        <f>SUM(N139:N190)</f>
        <v>0</v>
      </c>
      <c r="O191" s="40">
        <f>SUM(O139:O190)</f>
        <v>0</v>
      </c>
      <c r="P191" s="24"/>
      <c r="Q191" s="9"/>
      <c r="R191" s="9"/>
      <c r="S191" s="52"/>
      <c r="T191" s="90"/>
      <c r="U191" s="96">
        <f>SUM(U139:U190)</f>
        <v>0</v>
      </c>
      <c r="V191" s="96">
        <f>SUM(V139:V190)</f>
        <v>0</v>
      </c>
      <c r="W191" s="97">
        <f>SUM(W139:W190)</f>
        <v>0</v>
      </c>
    </row>
    <row r="192" spans="3:23" ht="13.5" thickBot="1">
      <c r="C192" s="73"/>
      <c r="D192" s="9"/>
      <c r="E192" s="9"/>
      <c r="F192" s="9"/>
      <c r="G192" s="9"/>
      <c r="H192" s="9"/>
      <c r="I192" s="9"/>
      <c r="J192" s="9"/>
      <c r="K192" s="9"/>
      <c r="L192" s="9"/>
      <c r="M192" s="9"/>
      <c r="N192" s="9"/>
      <c r="O192" s="9"/>
      <c r="P192" s="24"/>
      <c r="Q192" s="9"/>
      <c r="R192" s="9"/>
      <c r="S192" s="52"/>
      <c r="T192" s="90"/>
      <c r="U192" s="90"/>
      <c r="V192" s="90"/>
      <c r="W192" s="100"/>
    </row>
    <row r="193" spans="3:23" ht="63.75" customHeight="1">
      <c r="C193" s="73"/>
      <c r="D193" s="9"/>
      <c r="E193" s="9"/>
      <c r="F193" s="9"/>
      <c r="G193" s="9"/>
      <c r="H193" s="9"/>
      <c r="I193" s="9"/>
      <c r="J193" s="9"/>
      <c r="K193" s="270" t="s">
        <v>113</v>
      </c>
      <c r="L193" s="271"/>
      <c r="M193" s="11" t="s">
        <v>18</v>
      </c>
      <c r="N193" s="12" t="s">
        <v>8</v>
      </c>
      <c r="O193" s="13" t="s">
        <v>9</v>
      </c>
      <c r="P193" s="24"/>
      <c r="Q193" s="9"/>
      <c r="R193" s="9"/>
      <c r="S193" s="52"/>
      <c r="T193" s="90"/>
      <c r="U193" s="90"/>
      <c r="V193" s="90"/>
      <c r="W193" s="100"/>
    </row>
    <row r="194" spans="3:23" ht="15">
      <c r="C194" s="79"/>
      <c r="D194" s="52"/>
      <c r="E194" s="52"/>
      <c r="F194" s="52"/>
      <c r="G194" s="52"/>
      <c r="H194" s="52"/>
      <c r="I194" s="52"/>
      <c r="J194" s="9"/>
      <c r="K194" s="166" t="s">
        <v>17</v>
      </c>
      <c r="L194" s="68"/>
      <c r="M194" s="58">
        <v>0</v>
      </c>
      <c r="N194" s="42">
        <f>ROUND(N191*(1+M194),2)</f>
        <v>0</v>
      </c>
      <c r="O194" s="167">
        <f>ROUND(O191*(1+M194),2)</f>
        <v>0</v>
      </c>
      <c r="P194" s="80"/>
      <c r="Q194" s="52"/>
      <c r="R194" s="52"/>
      <c r="S194" s="52"/>
      <c r="T194" s="90"/>
      <c r="U194" s="90"/>
      <c r="V194" s="90"/>
      <c r="W194" s="100"/>
    </row>
    <row r="195" spans="3:23" ht="13.5" thickBot="1">
      <c r="C195" s="79"/>
      <c r="D195" s="52"/>
      <c r="E195" s="52"/>
      <c r="F195" s="52"/>
      <c r="G195" s="52"/>
      <c r="H195" s="52"/>
      <c r="I195" s="52"/>
      <c r="J195" s="52"/>
      <c r="K195" s="168" t="s">
        <v>85</v>
      </c>
      <c r="L195" s="169"/>
      <c r="M195" s="63">
        <v>0.004</v>
      </c>
      <c r="N195" s="64">
        <f>ROUND(N194*(1+M195),2)</f>
        <v>0</v>
      </c>
      <c r="O195" s="65">
        <f>ROUND(O194*(1+M195),2)</f>
        <v>0</v>
      </c>
      <c r="P195" s="80"/>
      <c r="Q195" s="52"/>
      <c r="R195" s="52"/>
      <c r="S195" s="52"/>
      <c r="T195" s="90"/>
      <c r="U195" s="90"/>
      <c r="V195" s="90"/>
      <c r="W195" s="100"/>
    </row>
    <row r="196" spans="3:23" ht="13.5" thickBot="1">
      <c r="C196" s="73"/>
      <c r="D196" s="9"/>
      <c r="E196" s="9"/>
      <c r="F196" s="9"/>
      <c r="G196" s="9"/>
      <c r="H196" s="9"/>
      <c r="I196" s="9"/>
      <c r="J196" s="9"/>
      <c r="K196" s="9"/>
      <c r="L196" s="9"/>
      <c r="M196" s="9"/>
      <c r="N196" s="9"/>
      <c r="O196" s="9"/>
      <c r="P196" s="80"/>
      <c r="Q196" s="52"/>
      <c r="R196" s="52"/>
      <c r="S196" s="52"/>
      <c r="T196" s="90"/>
      <c r="U196" s="90"/>
      <c r="V196" s="90"/>
      <c r="W196" s="100"/>
    </row>
    <row r="197" spans="3:23" ht="14.25">
      <c r="C197" s="163">
        <v>2016</v>
      </c>
      <c r="D197" s="71"/>
      <c r="E197" s="71"/>
      <c r="F197" s="71"/>
      <c r="G197" s="71"/>
      <c r="H197" s="71"/>
      <c r="I197" s="71"/>
      <c r="J197" s="71"/>
      <c r="K197" s="71"/>
      <c r="L197" s="71"/>
      <c r="M197" s="71"/>
      <c r="N197" s="71"/>
      <c r="O197" s="71"/>
      <c r="P197" s="72"/>
      <c r="Q197" s="71"/>
      <c r="R197" s="71"/>
      <c r="S197" s="115"/>
      <c r="T197" s="98"/>
      <c r="U197" s="98"/>
      <c r="V197" s="98"/>
      <c r="W197" s="99"/>
    </row>
    <row r="198" spans="3:23" ht="13.5" thickBot="1">
      <c r="C198" s="73"/>
      <c r="D198" s="9"/>
      <c r="E198" s="9"/>
      <c r="F198" s="9"/>
      <c r="G198" s="9"/>
      <c r="H198" s="9"/>
      <c r="I198" s="9"/>
      <c r="J198" s="9"/>
      <c r="K198" s="9"/>
      <c r="L198" s="9"/>
      <c r="M198" s="9"/>
      <c r="N198" s="9"/>
      <c r="O198" s="9"/>
      <c r="P198" s="24"/>
      <c r="Q198" s="9"/>
      <c r="R198" s="9"/>
      <c r="S198" s="52"/>
      <c r="T198" s="90"/>
      <c r="U198" s="90"/>
      <c r="V198" s="90"/>
      <c r="W198" s="100"/>
    </row>
    <row r="199" spans="3:23" ht="15">
      <c r="C199" s="74"/>
      <c r="D199" s="260" t="s">
        <v>1</v>
      </c>
      <c r="E199" s="261"/>
      <c r="F199" s="262"/>
      <c r="G199" s="5"/>
      <c r="H199" s="6"/>
      <c r="I199" s="6"/>
      <c r="J199" s="265" t="s">
        <v>2</v>
      </c>
      <c r="K199" s="266"/>
      <c r="L199" s="266"/>
      <c r="M199" s="7"/>
      <c r="N199" s="263" t="s">
        <v>3</v>
      </c>
      <c r="O199" s="263"/>
      <c r="P199" s="24"/>
      <c r="Q199" s="9"/>
      <c r="R199" s="9"/>
      <c r="S199" s="52"/>
      <c r="T199" s="90"/>
      <c r="U199" s="90"/>
      <c r="V199" s="90"/>
      <c r="W199" s="100"/>
    </row>
    <row r="200" spans="3:23" ht="64.5" thickBot="1">
      <c r="C200" s="75" t="s">
        <v>4</v>
      </c>
      <c r="D200" s="187" t="s">
        <v>69</v>
      </c>
      <c r="E200" s="188" t="s">
        <v>70</v>
      </c>
      <c r="F200" s="180" t="s">
        <v>31</v>
      </c>
      <c r="G200" s="14" t="s">
        <v>71</v>
      </c>
      <c r="H200" s="15" t="s">
        <v>72</v>
      </c>
      <c r="I200" s="15"/>
      <c r="J200" s="16" t="s">
        <v>5</v>
      </c>
      <c r="K200" s="16" t="s">
        <v>6</v>
      </c>
      <c r="L200" s="17" t="s">
        <v>7</v>
      </c>
      <c r="M200" s="15"/>
      <c r="N200" s="18" t="s">
        <v>8</v>
      </c>
      <c r="O200" s="18" t="s">
        <v>9</v>
      </c>
      <c r="P200" s="24"/>
      <c r="Q200" s="9"/>
      <c r="R200" s="9"/>
      <c r="S200" s="52"/>
      <c r="T200" s="90"/>
      <c r="U200" s="101" t="s">
        <v>10</v>
      </c>
      <c r="V200" s="101" t="s">
        <v>11</v>
      </c>
      <c r="W200" s="100"/>
    </row>
    <row r="201" spans="3:23" ht="15">
      <c r="C201" s="76">
        <v>1</v>
      </c>
      <c r="D201" s="184">
        <v>0</v>
      </c>
      <c r="E201" s="185">
        <v>0</v>
      </c>
      <c r="F201" s="186">
        <v>1</v>
      </c>
      <c r="G201" s="41">
        <f>D201+E201</f>
        <v>0</v>
      </c>
      <c r="H201" s="42">
        <f>ROUND((G201/F201),2)</f>
        <v>0</v>
      </c>
      <c r="I201" s="42"/>
      <c r="J201" s="38">
        <f>ROUND((H201*3%)*F201,2)</f>
        <v>0</v>
      </c>
      <c r="K201" s="38">
        <f>ROUND((IF(H201-$R$203&lt;0,0,(H201-$R$203))*3.5%)*F201,2)</f>
        <v>0</v>
      </c>
      <c r="L201" s="39">
        <f aca="true" t="shared" si="52" ref="L201:L252">J201+K201</f>
        <v>0</v>
      </c>
      <c r="M201" s="42"/>
      <c r="N201" s="47">
        <f>((MIN(H201,$R$204)*0.58%)+IF(H201&gt;$R$204,(H201-$R$204)*1.25%,0))*F201</f>
        <v>0</v>
      </c>
      <c r="O201" s="47">
        <f aca="true" t="shared" si="53" ref="O201:O252">(H201*3.75%)*F201</f>
        <v>0</v>
      </c>
      <c r="P201" s="24" t="str">
        <f>IF(W201&lt;&gt;0,"Error - review!",".")</f>
        <v>.</v>
      </c>
      <c r="Q201" s="268" t="s">
        <v>23</v>
      </c>
      <c r="R201" s="269"/>
      <c r="S201" s="52"/>
      <c r="T201" s="90"/>
      <c r="U201" s="94">
        <f>((MIN(H201,$R$204)*0.58%))*F201</f>
        <v>0</v>
      </c>
      <c r="V201" s="94">
        <f>(IF(H201&gt;$R$204,(H201-$R$204)*1.25%,0))*F201</f>
        <v>0</v>
      </c>
      <c r="W201" s="102">
        <f aca="true" t="shared" si="54" ref="W201:W252">(U201+V201)-N201</f>
        <v>0</v>
      </c>
    </row>
    <row r="202" spans="3:23" ht="15">
      <c r="C202" s="76">
        <v>2</v>
      </c>
      <c r="D202" s="184">
        <v>0</v>
      </c>
      <c r="E202" s="185">
        <v>0</v>
      </c>
      <c r="F202" s="186">
        <v>1</v>
      </c>
      <c r="G202" s="41">
        <f aca="true" t="shared" si="55" ref="G202:G252">D202+E202</f>
        <v>0</v>
      </c>
      <c r="H202" s="42">
        <f aca="true" t="shared" si="56" ref="H202:H252">ROUND((G202/F202),2)</f>
        <v>0</v>
      </c>
      <c r="I202" s="42"/>
      <c r="J202" s="38">
        <f aca="true" t="shared" si="57" ref="J202:J252">ROUND((H202*3%)*F202,2)</f>
        <v>0</v>
      </c>
      <c r="K202" s="38">
        <f aca="true" t="shared" si="58" ref="K202:K252">ROUND((IF(H202-$R$203&lt;0,0,(H202-$R$203))*3.5%)*F202,2)</f>
        <v>0</v>
      </c>
      <c r="L202" s="39">
        <f t="shared" si="52"/>
        <v>0</v>
      </c>
      <c r="M202" s="42"/>
      <c r="N202" s="47">
        <f aca="true" t="shared" si="59" ref="N202:N252">((MIN(H202,$R$204)*0.58%)+IF(H202&gt;$R$204,(H202-$R$204)*1.25%,0))*F202</f>
        <v>0</v>
      </c>
      <c r="O202" s="47">
        <f t="shared" si="53"/>
        <v>0</v>
      </c>
      <c r="P202" s="24" t="str">
        <f aca="true" t="shared" si="60" ref="P202:P252">IF(W202&lt;&gt;0,"Error - review!",".")</f>
        <v>.</v>
      </c>
      <c r="Q202" s="121" t="s">
        <v>13</v>
      </c>
      <c r="R202" s="120">
        <v>233.3</v>
      </c>
      <c r="S202" s="46"/>
      <c r="T202" s="90"/>
      <c r="U202" s="94">
        <f>((MIN(H202,$R$204)*0.58%))*F202</f>
        <v>0</v>
      </c>
      <c r="V202" s="94">
        <f>(IF(H202&gt;$R$204,(H202-$R$204)*1.25%,0))*F202</f>
        <v>0</v>
      </c>
      <c r="W202" s="102">
        <f t="shared" si="54"/>
        <v>0</v>
      </c>
    </row>
    <row r="203" spans="3:23" ht="15">
      <c r="C203" s="76">
        <v>3</v>
      </c>
      <c r="D203" s="184">
        <v>0</v>
      </c>
      <c r="E203" s="185">
        <v>0</v>
      </c>
      <c r="F203" s="186">
        <v>1</v>
      </c>
      <c r="G203" s="41">
        <f t="shared" si="55"/>
        <v>0</v>
      </c>
      <c r="H203" s="42">
        <f t="shared" si="56"/>
        <v>0</v>
      </c>
      <c r="I203" s="42"/>
      <c r="J203" s="38">
        <f t="shared" si="57"/>
        <v>0</v>
      </c>
      <c r="K203" s="38">
        <f t="shared" si="58"/>
        <v>0</v>
      </c>
      <c r="L203" s="39">
        <f t="shared" si="52"/>
        <v>0</v>
      </c>
      <c r="M203" s="42"/>
      <c r="N203" s="47">
        <f t="shared" si="59"/>
        <v>0</v>
      </c>
      <c r="O203" s="47">
        <f t="shared" si="53"/>
        <v>0</v>
      </c>
      <c r="P203" s="24" t="str">
        <f t="shared" si="60"/>
        <v>.</v>
      </c>
      <c r="Q203" s="121" t="s">
        <v>41</v>
      </c>
      <c r="R203" s="164">
        <f>ROUND($R$202*2,2)</f>
        <v>466.6</v>
      </c>
      <c r="S203" s="46"/>
      <c r="T203" s="90"/>
      <c r="U203" s="94">
        <f>((MIN(H203,$R$204)*0.58%))*F203</f>
        <v>0</v>
      </c>
      <c r="V203" s="94">
        <f>(IF(H203&gt;$R$204,(H203-$R$204)*1.25%,0))*F203</f>
        <v>0</v>
      </c>
      <c r="W203" s="102">
        <f t="shared" si="54"/>
        <v>0</v>
      </c>
    </row>
    <row r="204" spans="3:23" ht="13.5" thickBot="1">
      <c r="C204" s="76">
        <v>4</v>
      </c>
      <c r="D204" s="184">
        <v>0</v>
      </c>
      <c r="E204" s="185">
        <v>0</v>
      </c>
      <c r="F204" s="186">
        <v>1</v>
      </c>
      <c r="G204" s="41">
        <f t="shared" si="55"/>
        <v>0</v>
      </c>
      <c r="H204" s="42">
        <f t="shared" si="56"/>
        <v>0</v>
      </c>
      <c r="I204" s="42"/>
      <c r="J204" s="38">
        <f t="shared" si="57"/>
        <v>0</v>
      </c>
      <c r="K204" s="38">
        <f t="shared" si="58"/>
        <v>0</v>
      </c>
      <c r="L204" s="39">
        <f t="shared" si="52"/>
        <v>0</v>
      </c>
      <c r="M204" s="42"/>
      <c r="N204" s="47">
        <f t="shared" si="59"/>
        <v>0</v>
      </c>
      <c r="O204" s="47">
        <f t="shared" si="53"/>
        <v>0</v>
      </c>
      <c r="P204" s="24" t="str">
        <f t="shared" si="60"/>
        <v>.</v>
      </c>
      <c r="Q204" s="122" t="s">
        <v>14</v>
      </c>
      <c r="R204" s="123">
        <f>ROUND(($R$202*3.74),2)</f>
        <v>872.54</v>
      </c>
      <c r="S204" s="46"/>
      <c r="T204" s="90"/>
      <c r="U204" s="94">
        <f>((MIN(H204,$R$204)*0.58%))*F204</f>
        <v>0</v>
      </c>
      <c r="V204" s="94">
        <f>(IF(H204&gt;$R$204,(H204-$R$204)*1.25%,0))*F204</f>
        <v>0</v>
      </c>
      <c r="W204" s="102">
        <f t="shared" si="54"/>
        <v>0</v>
      </c>
    </row>
    <row r="205" spans="3:23" ht="15">
      <c r="C205" s="76">
        <v>5</v>
      </c>
      <c r="D205" s="184">
        <v>0</v>
      </c>
      <c r="E205" s="185">
        <v>0</v>
      </c>
      <c r="F205" s="186">
        <v>1</v>
      </c>
      <c r="G205" s="41">
        <f t="shared" si="55"/>
        <v>0</v>
      </c>
      <c r="H205" s="42">
        <f t="shared" si="56"/>
        <v>0</v>
      </c>
      <c r="I205" s="42"/>
      <c r="J205" s="38">
        <f t="shared" si="57"/>
        <v>0</v>
      </c>
      <c r="K205" s="38">
        <f t="shared" si="58"/>
        <v>0</v>
      </c>
      <c r="L205" s="39">
        <f t="shared" si="52"/>
        <v>0</v>
      </c>
      <c r="M205" s="42"/>
      <c r="N205" s="47">
        <f t="shared" si="59"/>
        <v>0</v>
      </c>
      <c r="O205" s="47">
        <f t="shared" si="53"/>
        <v>0</v>
      </c>
      <c r="P205" s="24" t="str">
        <f t="shared" si="60"/>
        <v>.</v>
      </c>
      <c r="Q205" s="9"/>
      <c r="R205" s="9"/>
      <c r="S205" s="52"/>
      <c r="T205" s="90"/>
      <c r="U205" s="94">
        <f>((MIN(H205,$R$204)*0.58%))*F205</f>
        <v>0</v>
      </c>
      <c r="V205" s="94">
        <f>(IF(H205&gt;$R$204,(H205-$R$204)*1.25%,0))*F205</f>
        <v>0</v>
      </c>
      <c r="W205" s="102">
        <f t="shared" si="54"/>
        <v>0</v>
      </c>
    </row>
    <row r="206" spans="3:23" ht="15">
      <c r="C206" s="76">
        <v>6</v>
      </c>
      <c r="D206" s="184">
        <v>0</v>
      </c>
      <c r="E206" s="185">
        <v>0</v>
      </c>
      <c r="F206" s="186">
        <v>1</v>
      </c>
      <c r="G206" s="41">
        <f aca="true" t="shared" si="61" ref="G206:G245">D206+E206</f>
        <v>0</v>
      </c>
      <c r="H206" s="42">
        <f aca="true" t="shared" si="62" ref="H206:H245">ROUND((G206/F206),2)</f>
        <v>0</v>
      </c>
      <c r="I206" s="42"/>
      <c r="J206" s="38">
        <f aca="true" t="shared" si="63" ref="J206:J245">ROUND((H206*3%)*F206,2)</f>
        <v>0</v>
      </c>
      <c r="K206" s="38">
        <f t="shared" si="58"/>
        <v>0</v>
      </c>
      <c r="L206" s="39">
        <f aca="true" t="shared" si="64" ref="L206:L245">J206+K206</f>
        <v>0</v>
      </c>
      <c r="M206" s="42"/>
      <c r="N206" s="47">
        <f t="shared" si="59"/>
        <v>0</v>
      </c>
      <c r="O206" s="47">
        <f aca="true" t="shared" si="65" ref="O206:O245">(H206*3.75%)*F206</f>
        <v>0</v>
      </c>
      <c r="P206" s="24" t="str">
        <f aca="true" t="shared" si="66" ref="P206:P245">IF(W206&lt;&gt;0,"Error - review!",".")</f>
        <v>.</v>
      </c>
      <c r="Q206" s="9"/>
      <c r="R206" s="9"/>
      <c r="S206" s="52"/>
      <c r="T206" s="90"/>
      <c r="U206" s="94">
        <f aca="true" t="shared" si="67" ref="U206:U245">((MIN(H206,$R$204)*0.58%))*F206</f>
        <v>0</v>
      </c>
      <c r="V206" s="94">
        <f aca="true" t="shared" si="68" ref="V206:V245">(IF(H206&gt;$R$204,(H206-$R$204)*1.25%,0))*F206</f>
        <v>0</v>
      </c>
      <c r="W206" s="102">
        <f aca="true" t="shared" si="69" ref="W206:W245">(U206+V206)-N206</f>
        <v>0</v>
      </c>
    </row>
    <row r="207" spans="3:23" ht="15">
      <c r="C207" s="76">
        <v>7</v>
      </c>
      <c r="D207" s="184">
        <v>0</v>
      </c>
      <c r="E207" s="185">
        <v>0</v>
      </c>
      <c r="F207" s="186">
        <v>1</v>
      </c>
      <c r="G207" s="41">
        <f t="shared" si="61"/>
        <v>0</v>
      </c>
      <c r="H207" s="42">
        <f t="shared" si="62"/>
        <v>0</v>
      </c>
      <c r="I207" s="42"/>
      <c r="J207" s="38">
        <f t="shared" si="63"/>
        <v>0</v>
      </c>
      <c r="K207" s="38">
        <f t="shared" si="58"/>
        <v>0</v>
      </c>
      <c r="L207" s="39">
        <f t="shared" si="64"/>
        <v>0</v>
      </c>
      <c r="M207" s="42"/>
      <c r="N207" s="47">
        <f t="shared" si="59"/>
        <v>0</v>
      </c>
      <c r="O207" s="47">
        <f t="shared" si="65"/>
        <v>0</v>
      </c>
      <c r="P207" s="24" t="str">
        <f t="shared" si="66"/>
        <v>.</v>
      </c>
      <c r="Q207" s="9"/>
      <c r="R207" s="9"/>
      <c r="S207" s="52"/>
      <c r="T207" s="90"/>
      <c r="U207" s="94">
        <f t="shared" si="67"/>
        <v>0</v>
      </c>
      <c r="V207" s="94">
        <f t="shared" si="68"/>
        <v>0</v>
      </c>
      <c r="W207" s="102">
        <f t="shared" si="69"/>
        <v>0</v>
      </c>
    </row>
    <row r="208" spans="3:23" ht="15">
      <c r="C208" s="76">
        <v>8</v>
      </c>
      <c r="D208" s="184">
        <v>0</v>
      </c>
      <c r="E208" s="185">
        <v>0</v>
      </c>
      <c r="F208" s="186">
        <v>1</v>
      </c>
      <c r="G208" s="41">
        <f t="shared" si="61"/>
        <v>0</v>
      </c>
      <c r="H208" s="42">
        <f t="shared" si="62"/>
        <v>0</v>
      </c>
      <c r="I208" s="42"/>
      <c r="J208" s="38">
        <f t="shared" si="63"/>
        <v>0</v>
      </c>
      <c r="K208" s="38">
        <f t="shared" si="58"/>
        <v>0</v>
      </c>
      <c r="L208" s="39">
        <f t="shared" si="64"/>
        <v>0</v>
      </c>
      <c r="M208" s="42"/>
      <c r="N208" s="47">
        <f t="shared" si="59"/>
        <v>0</v>
      </c>
      <c r="O208" s="47">
        <f t="shared" si="65"/>
        <v>0</v>
      </c>
      <c r="P208" s="24" t="str">
        <f t="shared" si="66"/>
        <v>.</v>
      </c>
      <c r="Q208" s="9"/>
      <c r="R208" s="9"/>
      <c r="S208" s="52"/>
      <c r="T208" s="90"/>
      <c r="U208" s="94">
        <f t="shared" si="67"/>
        <v>0</v>
      </c>
      <c r="V208" s="94">
        <f t="shared" si="68"/>
        <v>0</v>
      </c>
      <c r="W208" s="102">
        <f t="shared" si="69"/>
        <v>0</v>
      </c>
    </row>
    <row r="209" spans="3:23" ht="15">
      <c r="C209" s="76">
        <v>9</v>
      </c>
      <c r="D209" s="184">
        <v>0</v>
      </c>
      <c r="E209" s="185">
        <v>0</v>
      </c>
      <c r="F209" s="186">
        <v>1</v>
      </c>
      <c r="G209" s="41">
        <f t="shared" si="61"/>
        <v>0</v>
      </c>
      <c r="H209" s="42">
        <f t="shared" si="62"/>
        <v>0</v>
      </c>
      <c r="I209" s="42"/>
      <c r="J209" s="38">
        <f t="shared" si="63"/>
        <v>0</v>
      </c>
      <c r="K209" s="38">
        <f t="shared" si="58"/>
        <v>0</v>
      </c>
      <c r="L209" s="39">
        <f t="shared" si="64"/>
        <v>0</v>
      </c>
      <c r="M209" s="42"/>
      <c r="N209" s="47">
        <f t="shared" si="59"/>
        <v>0</v>
      </c>
      <c r="O209" s="47">
        <f t="shared" si="65"/>
        <v>0</v>
      </c>
      <c r="P209" s="24" t="str">
        <f t="shared" si="66"/>
        <v>.</v>
      </c>
      <c r="Q209" s="9"/>
      <c r="R209" s="9"/>
      <c r="S209" s="52"/>
      <c r="T209" s="90"/>
      <c r="U209" s="94">
        <f t="shared" si="67"/>
        <v>0</v>
      </c>
      <c r="V209" s="94">
        <f t="shared" si="68"/>
        <v>0</v>
      </c>
      <c r="W209" s="102">
        <f t="shared" si="69"/>
        <v>0</v>
      </c>
    </row>
    <row r="210" spans="3:23" ht="15">
      <c r="C210" s="76">
        <v>10</v>
      </c>
      <c r="D210" s="184">
        <v>0</v>
      </c>
      <c r="E210" s="185">
        <v>0</v>
      </c>
      <c r="F210" s="186">
        <v>1</v>
      </c>
      <c r="G210" s="41">
        <f t="shared" si="61"/>
        <v>0</v>
      </c>
      <c r="H210" s="42">
        <f t="shared" si="62"/>
        <v>0</v>
      </c>
      <c r="I210" s="42"/>
      <c r="J210" s="38">
        <f t="shared" si="63"/>
        <v>0</v>
      </c>
      <c r="K210" s="38">
        <f t="shared" si="58"/>
        <v>0</v>
      </c>
      <c r="L210" s="39">
        <f t="shared" si="64"/>
        <v>0</v>
      </c>
      <c r="M210" s="42"/>
      <c r="N210" s="47">
        <f t="shared" si="59"/>
        <v>0</v>
      </c>
      <c r="O210" s="47">
        <f t="shared" si="65"/>
        <v>0</v>
      </c>
      <c r="P210" s="24" t="str">
        <f t="shared" si="66"/>
        <v>.</v>
      </c>
      <c r="Q210" s="9"/>
      <c r="R210" s="9"/>
      <c r="S210" s="52"/>
      <c r="T210" s="90"/>
      <c r="U210" s="94">
        <f t="shared" si="67"/>
        <v>0</v>
      </c>
      <c r="V210" s="94">
        <f t="shared" si="68"/>
        <v>0</v>
      </c>
      <c r="W210" s="102">
        <f t="shared" si="69"/>
        <v>0</v>
      </c>
    </row>
    <row r="211" spans="3:23" ht="15">
      <c r="C211" s="76">
        <v>11</v>
      </c>
      <c r="D211" s="184">
        <v>0</v>
      </c>
      <c r="E211" s="185">
        <v>0</v>
      </c>
      <c r="F211" s="186">
        <v>1</v>
      </c>
      <c r="G211" s="41">
        <f t="shared" si="61"/>
        <v>0</v>
      </c>
      <c r="H211" s="42">
        <f t="shared" si="62"/>
        <v>0</v>
      </c>
      <c r="I211" s="42"/>
      <c r="J211" s="38">
        <f t="shared" si="63"/>
        <v>0</v>
      </c>
      <c r="K211" s="38">
        <f t="shared" si="58"/>
        <v>0</v>
      </c>
      <c r="L211" s="39">
        <f t="shared" si="64"/>
        <v>0</v>
      </c>
      <c r="M211" s="42"/>
      <c r="N211" s="47">
        <f t="shared" si="59"/>
        <v>0</v>
      </c>
      <c r="O211" s="47">
        <f t="shared" si="65"/>
        <v>0</v>
      </c>
      <c r="P211" s="24" t="str">
        <f t="shared" si="66"/>
        <v>.</v>
      </c>
      <c r="Q211" s="9"/>
      <c r="R211" s="9"/>
      <c r="S211" s="52"/>
      <c r="T211" s="90"/>
      <c r="U211" s="94">
        <f t="shared" si="67"/>
        <v>0</v>
      </c>
      <c r="V211" s="94">
        <f t="shared" si="68"/>
        <v>0</v>
      </c>
      <c r="W211" s="102">
        <f t="shared" si="69"/>
        <v>0</v>
      </c>
    </row>
    <row r="212" spans="3:23" ht="15">
      <c r="C212" s="76">
        <v>12</v>
      </c>
      <c r="D212" s="184">
        <v>0</v>
      </c>
      <c r="E212" s="185">
        <v>0</v>
      </c>
      <c r="F212" s="186">
        <v>1</v>
      </c>
      <c r="G212" s="41">
        <f t="shared" si="61"/>
        <v>0</v>
      </c>
      <c r="H212" s="42">
        <f t="shared" si="62"/>
        <v>0</v>
      </c>
      <c r="I212" s="42"/>
      <c r="J212" s="38">
        <f t="shared" si="63"/>
        <v>0</v>
      </c>
      <c r="K212" s="38">
        <f t="shared" si="58"/>
        <v>0</v>
      </c>
      <c r="L212" s="39">
        <f t="shared" si="64"/>
        <v>0</v>
      </c>
      <c r="M212" s="42"/>
      <c r="N212" s="47">
        <f t="shared" si="59"/>
        <v>0</v>
      </c>
      <c r="O212" s="47">
        <f t="shared" si="65"/>
        <v>0</v>
      </c>
      <c r="P212" s="24" t="str">
        <f t="shared" si="66"/>
        <v>.</v>
      </c>
      <c r="Q212" s="9"/>
      <c r="R212" s="9"/>
      <c r="S212" s="52"/>
      <c r="T212" s="90"/>
      <c r="U212" s="94">
        <f t="shared" si="67"/>
        <v>0</v>
      </c>
      <c r="V212" s="94">
        <f t="shared" si="68"/>
        <v>0</v>
      </c>
      <c r="W212" s="102">
        <f t="shared" si="69"/>
        <v>0</v>
      </c>
    </row>
    <row r="213" spans="3:23" ht="15">
      <c r="C213" s="76">
        <v>13</v>
      </c>
      <c r="D213" s="184">
        <v>0</v>
      </c>
      <c r="E213" s="185">
        <v>0</v>
      </c>
      <c r="F213" s="186">
        <v>1</v>
      </c>
      <c r="G213" s="41">
        <f t="shared" si="61"/>
        <v>0</v>
      </c>
      <c r="H213" s="42">
        <f t="shared" si="62"/>
        <v>0</v>
      </c>
      <c r="I213" s="42"/>
      <c r="J213" s="38">
        <f t="shared" si="63"/>
        <v>0</v>
      </c>
      <c r="K213" s="38">
        <f t="shared" si="58"/>
        <v>0</v>
      </c>
      <c r="L213" s="39">
        <f t="shared" si="64"/>
        <v>0</v>
      </c>
      <c r="M213" s="42"/>
      <c r="N213" s="47">
        <f t="shared" si="59"/>
        <v>0</v>
      </c>
      <c r="O213" s="47">
        <f t="shared" si="65"/>
        <v>0</v>
      </c>
      <c r="P213" s="24" t="str">
        <f t="shared" si="66"/>
        <v>.</v>
      </c>
      <c r="Q213" s="9"/>
      <c r="R213" s="9"/>
      <c r="S213" s="52"/>
      <c r="T213" s="90"/>
      <c r="U213" s="94">
        <f t="shared" si="67"/>
        <v>0</v>
      </c>
      <c r="V213" s="94">
        <f t="shared" si="68"/>
        <v>0</v>
      </c>
      <c r="W213" s="102">
        <f t="shared" si="69"/>
        <v>0</v>
      </c>
    </row>
    <row r="214" spans="3:23" ht="15">
      <c r="C214" s="76">
        <v>14</v>
      </c>
      <c r="D214" s="184">
        <v>0</v>
      </c>
      <c r="E214" s="185">
        <v>0</v>
      </c>
      <c r="F214" s="186">
        <v>1</v>
      </c>
      <c r="G214" s="41">
        <f t="shared" si="61"/>
        <v>0</v>
      </c>
      <c r="H214" s="42">
        <f t="shared" si="62"/>
        <v>0</v>
      </c>
      <c r="I214" s="42"/>
      <c r="J214" s="38">
        <f t="shared" si="63"/>
        <v>0</v>
      </c>
      <c r="K214" s="38">
        <f t="shared" si="58"/>
        <v>0</v>
      </c>
      <c r="L214" s="39">
        <f t="shared" si="64"/>
        <v>0</v>
      </c>
      <c r="M214" s="42"/>
      <c r="N214" s="47">
        <f t="shared" si="59"/>
        <v>0</v>
      </c>
      <c r="O214" s="47">
        <f t="shared" si="65"/>
        <v>0</v>
      </c>
      <c r="P214" s="24" t="str">
        <f t="shared" si="66"/>
        <v>.</v>
      </c>
      <c r="Q214" s="9"/>
      <c r="R214" s="9"/>
      <c r="S214" s="52"/>
      <c r="T214" s="90"/>
      <c r="U214" s="94">
        <f t="shared" si="67"/>
        <v>0</v>
      </c>
      <c r="V214" s="94">
        <f t="shared" si="68"/>
        <v>0</v>
      </c>
      <c r="W214" s="102">
        <f t="shared" si="69"/>
        <v>0</v>
      </c>
    </row>
    <row r="215" spans="3:23" ht="15">
      <c r="C215" s="76">
        <v>15</v>
      </c>
      <c r="D215" s="184">
        <v>0</v>
      </c>
      <c r="E215" s="185">
        <v>0</v>
      </c>
      <c r="F215" s="186">
        <v>1</v>
      </c>
      <c r="G215" s="41">
        <f t="shared" si="61"/>
        <v>0</v>
      </c>
      <c r="H215" s="42">
        <f t="shared" si="62"/>
        <v>0</v>
      </c>
      <c r="I215" s="42"/>
      <c r="J215" s="38">
        <f t="shared" si="63"/>
        <v>0</v>
      </c>
      <c r="K215" s="38">
        <f t="shared" si="58"/>
        <v>0</v>
      </c>
      <c r="L215" s="39">
        <f t="shared" si="64"/>
        <v>0</v>
      </c>
      <c r="M215" s="42"/>
      <c r="N215" s="47">
        <f t="shared" si="59"/>
        <v>0</v>
      </c>
      <c r="O215" s="47">
        <f t="shared" si="65"/>
        <v>0</v>
      </c>
      <c r="P215" s="24" t="str">
        <f t="shared" si="66"/>
        <v>.</v>
      </c>
      <c r="Q215" s="9"/>
      <c r="R215" s="9"/>
      <c r="S215" s="52"/>
      <c r="T215" s="90"/>
      <c r="U215" s="94">
        <f t="shared" si="67"/>
        <v>0</v>
      </c>
      <c r="V215" s="94">
        <f t="shared" si="68"/>
        <v>0</v>
      </c>
      <c r="W215" s="102">
        <f t="shared" si="69"/>
        <v>0</v>
      </c>
    </row>
    <row r="216" spans="3:23" ht="15">
      <c r="C216" s="76">
        <v>16</v>
      </c>
      <c r="D216" s="184">
        <v>0</v>
      </c>
      <c r="E216" s="185">
        <v>0</v>
      </c>
      <c r="F216" s="186">
        <v>1</v>
      </c>
      <c r="G216" s="41">
        <f t="shared" si="61"/>
        <v>0</v>
      </c>
      <c r="H216" s="42">
        <f t="shared" si="62"/>
        <v>0</v>
      </c>
      <c r="I216" s="42"/>
      <c r="J216" s="38">
        <f t="shared" si="63"/>
        <v>0</v>
      </c>
      <c r="K216" s="38">
        <f t="shared" si="58"/>
        <v>0</v>
      </c>
      <c r="L216" s="39">
        <f t="shared" si="64"/>
        <v>0</v>
      </c>
      <c r="M216" s="42"/>
      <c r="N216" s="47">
        <f t="shared" si="59"/>
        <v>0</v>
      </c>
      <c r="O216" s="47">
        <f t="shared" si="65"/>
        <v>0</v>
      </c>
      <c r="P216" s="24" t="str">
        <f t="shared" si="66"/>
        <v>.</v>
      </c>
      <c r="Q216" s="9"/>
      <c r="R216" s="9"/>
      <c r="S216" s="52"/>
      <c r="T216" s="90"/>
      <c r="U216" s="94">
        <f t="shared" si="67"/>
        <v>0</v>
      </c>
      <c r="V216" s="94">
        <f t="shared" si="68"/>
        <v>0</v>
      </c>
      <c r="W216" s="102">
        <f t="shared" si="69"/>
        <v>0</v>
      </c>
    </row>
    <row r="217" spans="3:23" ht="15">
      <c r="C217" s="76">
        <v>17</v>
      </c>
      <c r="D217" s="184">
        <v>0</v>
      </c>
      <c r="E217" s="185">
        <v>0</v>
      </c>
      <c r="F217" s="186">
        <v>1</v>
      </c>
      <c r="G217" s="41">
        <f t="shared" si="61"/>
        <v>0</v>
      </c>
      <c r="H217" s="42">
        <f t="shared" si="62"/>
        <v>0</v>
      </c>
      <c r="I217" s="42"/>
      <c r="J217" s="38">
        <f t="shared" si="63"/>
        <v>0</v>
      </c>
      <c r="K217" s="38">
        <f t="shared" si="58"/>
        <v>0</v>
      </c>
      <c r="L217" s="39">
        <f t="shared" si="64"/>
        <v>0</v>
      </c>
      <c r="M217" s="42"/>
      <c r="N217" s="47">
        <f t="shared" si="59"/>
        <v>0</v>
      </c>
      <c r="O217" s="47">
        <f t="shared" si="65"/>
        <v>0</v>
      </c>
      <c r="P217" s="24" t="str">
        <f t="shared" si="66"/>
        <v>.</v>
      </c>
      <c r="Q217" s="9"/>
      <c r="R217" s="9"/>
      <c r="S217" s="52"/>
      <c r="T217" s="90"/>
      <c r="U217" s="94">
        <f t="shared" si="67"/>
        <v>0</v>
      </c>
      <c r="V217" s="94">
        <f t="shared" si="68"/>
        <v>0</v>
      </c>
      <c r="W217" s="102">
        <f t="shared" si="69"/>
        <v>0</v>
      </c>
    </row>
    <row r="218" spans="3:23" ht="15">
      <c r="C218" s="76">
        <v>18</v>
      </c>
      <c r="D218" s="184">
        <v>0</v>
      </c>
      <c r="E218" s="185">
        <v>0</v>
      </c>
      <c r="F218" s="186">
        <v>1</v>
      </c>
      <c r="G218" s="41">
        <f t="shared" si="61"/>
        <v>0</v>
      </c>
      <c r="H218" s="42">
        <f t="shared" si="62"/>
        <v>0</v>
      </c>
      <c r="I218" s="42"/>
      <c r="J218" s="38">
        <f t="shared" si="63"/>
        <v>0</v>
      </c>
      <c r="K218" s="38">
        <f t="shared" si="58"/>
        <v>0</v>
      </c>
      <c r="L218" s="39">
        <f t="shared" si="64"/>
        <v>0</v>
      </c>
      <c r="M218" s="42"/>
      <c r="N218" s="47">
        <f t="shared" si="59"/>
        <v>0</v>
      </c>
      <c r="O218" s="47">
        <f t="shared" si="65"/>
        <v>0</v>
      </c>
      <c r="P218" s="24" t="str">
        <f t="shared" si="66"/>
        <v>.</v>
      </c>
      <c r="Q218" s="9"/>
      <c r="R218" s="9"/>
      <c r="S218" s="52"/>
      <c r="T218" s="90"/>
      <c r="U218" s="94">
        <f t="shared" si="67"/>
        <v>0</v>
      </c>
      <c r="V218" s="94">
        <f t="shared" si="68"/>
        <v>0</v>
      </c>
      <c r="W218" s="102">
        <f t="shared" si="69"/>
        <v>0</v>
      </c>
    </row>
    <row r="219" spans="3:23" ht="15">
      <c r="C219" s="76">
        <v>19</v>
      </c>
      <c r="D219" s="184">
        <v>0</v>
      </c>
      <c r="E219" s="185">
        <v>0</v>
      </c>
      <c r="F219" s="186">
        <v>1</v>
      </c>
      <c r="G219" s="41">
        <f t="shared" si="61"/>
        <v>0</v>
      </c>
      <c r="H219" s="42">
        <f t="shared" si="62"/>
        <v>0</v>
      </c>
      <c r="I219" s="42"/>
      <c r="J219" s="38">
        <f t="shared" si="63"/>
        <v>0</v>
      </c>
      <c r="K219" s="38">
        <f t="shared" si="58"/>
        <v>0</v>
      </c>
      <c r="L219" s="39">
        <f t="shared" si="64"/>
        <v>0</v>
      </c>
      <c r="M219" s="42"/>
      <c r="N219" s="47">
        <f t="shared" si="59"/>
        <v>0</v>
      </c>
      <c r="O219" s="47">
        <f t="shared" si="65"/>
        <v>0</v>
      </c>
      <c r="P219" s="24" t="str">
        <f t="shared" si="66"/>
        <v>.</v>
      </c>
      <c r="Q219" s="9"/>
      <c r="R219" s="9"/>
      <c r="S219" s="52"/>
      <c r="T219" s="90"/>
      <c r="U219" s="94">
        <f t="shared" si="67"/>
        <v>0</v>
      </c>
      <c r="V219" s="94">
        <f t="shared" si="68"/>
        <v>0</v>
      </c>
      <c r="W219" s="102">
        <f t="shared" si="69"/>
        <v>0</v>
      </c>
    </row>
    <row r="220" spans="3:23" ht="15">
      <c r="C220" s="76">
        <v>20</v>
      </c>
      <c r="D220" s="184">
        <v>0</v>
      </c>
      <c r="E220" s="185">
        <v>0</v>
      </c>
      <c r="F220" s="186">
        <v>1</v>
      </c>
      <c r="G220" s="41">
        <f t="shared" si="61"/>
        <v>0</v>
      </c>
      <c r="H220" s="42">
        <f t="shared" si="62"/>
        <v>0</v>
      </c>
      <c r="I220" s="42"/>
      <c r="J220" s="38">
        <f t="shared" si="63"/>
        <v>0</v>
      </c>
      <c r="K220" s="38">
        <f t="shared" si="58"/>
        <v>0</v>
      </c>
      <c r="L220" s="39">
        <f t="shared" si="64"/>
        <v>0</v>
      </c>
      <c r="M220" s="42"/>
      <c r="N220" s="47">
        <f t="shared" si="59"/>
        <v>0</v>
      </c>
      <c r="O220" s="47">
        <f t="shared" si="65"/>
        <v>0</v>
      </c>
      <c r="P220" s="24" t="str">
        <f t="shared" si="66"/>
        <v>.</v>
      </c>
      <c r="Q220" s="9"/>
      <c r="R220" s="9"/>
      <c r="S220" s="52"/>
      <c r="T220" s="90"/>
      <c r="U220" s="94">
        <f t="shared" si="67"/>
        <v>0</v>
      </c>
      <c r="V220" s="94">
        <f t="shared" si="68"/>
        <v>0</v>
      </c>
      <c r="W220" s="102">
        <f t="shared" si="69"/>
        <v>0</v>
      </c>
    </row>
    <row r="221" spans="3:23" ht="15">
      <c r="C221" s="76">
        <v>21</v>
      </c>
      <c r="D221" s="184">
        <v>0</v>
      </c>
      <c r="E221" s="185">
        <v>0</v>
      </c>
      <c r="F221" s="186">
        <v>1</v>
      </c>
      <c r="G221" s="41">
        <f t="shared" si="61"/>
        <v>0</v>
      </c>
      <c r="H221" s="42">
        <f t="shared" si="62"/>
        <v>0</v>
      </c>
      <c r="I221" s="42"/>
      <c r="J221" s="38">
        <f t="shared" si="63"/>
        <v>0</v>
      </c>
      <c r="K221" s="38">
        <f t="shared" si="58"/>
        <v>0</v>
      </c>
      <c r="L221" s="39">
        <f t="shared" si="64"/>
        <v>0</v>
      </c>
      <c r="M221" s="42"/>
      <c r="N221" s="47">
        <f t="shared" si="59"/>
        <v>0</v>
      </c>
      <c r="O221" s="47">
        <f t="shared" si="65"/>
        <v>0</v>
      </c>
      <c r="P221" s="24" t="str">
        <f t="shared" si="66"/>
        <v>.</v>
      </c>
      <c r="Q221" s="9"/>
      <c r="R221" s="9"/>
      <c r="S221" s="52"/>
      <c r="T221" s="90"/>
      <c r="U221" s="94">
        <f t="shared" si="67"/>
        <v>0</v>
      </c>
      <c r="V221" s="94">
        <f t="shared" si="68"/>
        <v>0</v>
      </c>
      <c r="W221" s="102">
        <f t="shared" si="69"/>
        <v>0</v>
      </c>
    </row>
    <row r="222" spans="3:23" ht="15">
      <c r="C222" s="76">
        <v>22</v>
      </c>
      <c r="D222" s="184">
        <v>0</v>
      </c>
      <c r="E222" s="185">
        <v>0</v>
      </c>
      <c r="F222" s="186">
        <v>1</v>
      </c>
      <c r="G222" s="41">
        <f t="shared" si="61"/>
        <v>0</v>
      </c>
      <c r="H222" s="42">
        <f t="shared" si="62"/>
        <v>0</v>
      </c>
      <c r="I222" s="42"/>
      <c r="J222" s="38">
        <f t="shared" si="63"/>
        <v>0</v>
      </c>
      <c r="K222" s="38">
        <f t="shared" si="58"/>
        <v>0</v>
      </c>
      <c r="L222" s="39">
        <f t="shared" si="64"/>
        <v>0</v>
      </c>
      <c r="M222" s="42"/>
      <c r="N222" s="47">
        <f t="shared" si="59"/>
        <v>0</v>
      </c>
      <c r="O222" s="47">
        <f t="shared" si="65"/>
        <v>0</v>
      </c>
      <c r="P222" s="24" t="str">
        <f t="shared" si="66"/>
        <v>.</v>
      </c>
      <c r="Q222" s="9"/>
      <c r="R222" s="9"/>
      <c r="S222" s="52"/>
      <c r="T222" s="90"/>
      <c r="U222" s="94">
        <f t="shared" si="67"/>
        <v>0</v>
      </c>
      <c r="V222" s="94">
        <f t="shared" si="68"/>
        <v>0</v>
      </c>
      <c r="W222" s="102">
        <f t="shared" si="69"/>
        <v>0</v>
      </c>
    </row>
    <row r="223" spans="3:23" ht="15">
      <c r="C223" s="76">
        <v>23</v>
      </c>
      <c r="D223" s="184">
        <v>0</v>
      </c>
      <c r="E223" s="185">
        <v>0</v>
      </c>
      <c r="F223" s="186">
        <v>1</v>
      </c>
      <c r="G223" s="41">
        <f t="shared" si="61"/>
        <v>0</v>
      </c>
      <c r="H223" s="42">
        <f t="shared" si="62"/>
        <v>0</v>
      </c>
      <c r="I223" s="42"/>
      <c r="J223" s="38">
        <f t="shared" si="63"/>
        <v>0</v>
      </c>
      <c r="K223" s="38">
        <f t="shared" si="58"/>
        <v>0</v>
      </c>
      <c r="L223" s="39">
        <f t="shared" si="64"/>
        <v>0</v>
      </c>
      <c r="M223" s="42"/>
      <c r="N223" s="47">
        <f t="shared" si="59"/>
        <v>0</v>
      </c>
      <c r="O223" s="47">
        <f t="shared" si="65"/>
        <v>0</v>
      </c>
      <c r="P223" s="24" t="str">
        <f t="shared" si="66"/>
        <v>.</v>
      </c>
      <c r="Q223" s="9"/>
      <c r="R223" s="9"/>
      <c r="S223" s="52"/>
      <c r="T223" s="90"/>
      <c r="U223" s="94">
        <f t="shared" si="67"/>
        <v>0</v>
      </c>
      <c r="V223" s="94">
        <f t="shared" si="68"/>
        <v>0</v>
      </c>
      <c r="W223" s="102">
        <f t="shared" si="69"/>
        <v>0</v>
      </c>
    </row>
    <row r="224" spans="3:23" ht="15">
      <c r="C224" s="76">
        <v>24</v>
      </c>
      <c r="D224" s="184">
        <v>0</v>
      </c>
      <c r="E224" s="185">
        <v>0</v>
      </c>
      <c r="F224" s="186">
        <v>1</v>
      </c>
      <c r="G224" s="41">
        <f t="shared" si="61"/>
        <v>0</v>
      </c>
      <c r="H224" s="42">
        <f t="shared" si="62"/>
        <v>0</v>
      </c>
      <c r="I224" s="42"/>
      <c r="J224" s="38">
        <f t="shared" si="63"/>
        <v>0</v>
      </c>
      <c r="K224" s="38">
        <f t="shared" si="58"/>
        <v>0</v>
      </c>
      <c r="L224" s="39">
        <f t="shared" si="64"/>
        <v>0</v>
      </c>
      <c r="M224" s="42"/>
      <c r="N224" s="47">
        <f t="shared" si="59"/>
        <v>0</v>
      </c>
      <c r="O224" s="47">
        <f t="shared" si="65"/>
        <v>0</v>
      </c>
      <c r="P224" s="24" t="str">
        <f t="shared" si="66"/>
        <v>.</v>
      </c>
      <c r="Q224" s="9"/>
      <c r="R224" s="9"/>
      <c r="S224" s="52"/>
      <c r="T224" s="90"/>
      <c r="U224" s="94">
        <f t="shared" si="67"/>
        <v>0</v>
      </c>
      <c r="V224" s="94">
        <f t="shared" si="68"/>
        <v>0</v>
      </c>
      <c r="W224" s="102">
        <f t="shared" si="69"/>
        <v>0</v>
      </c>
    </row>
    <row r="225" spans="3:23" ht="15">
      <c r="C225" s="76">
        <v>25</v>
      </c>
      <c r="D225" s="184">
        <v>0</v>
      </c>
      <c r="E225" s="185">
        <v>0</v>
      </c>
      <c r="F225" s="186">
        <v>1</v>
      </c>
      <c r="G225" s="41">
        <f t="shared" si="61"/>
        <v>0</v>
      </c>
      <c r="H225" s="42">
        <f t="shared" si="62"/>
        <v>0</v>
      </c>
      <c r="I225" s="42"/>
      <c r="J225" s="38">
        <f t="shared" si="63"/>
        <v>0</v>
      </c>
      <c r="K225" s="38">
        <f t="shared" si="58"/>
        <v>0</v>
      </c>
      <c r="L225" s="39">
        <f t="shared" si="64"/>
        <v>0</v>
      </c>
      <c r="M225" s="42"/>
      <c r="N225" s="47">
        <f t="shared" si="59"/>
        <v>0</v>
      </c>
      <c r="O225" s="47">
        <f t="shared" si="65"/>
        <v>0</v>
      </c>
      <c r="P225" s="24" t="str">
        <f t="shared" si="66"/>
        <v>.</v>
      </c>
      <c r="Q225" s="9"/>
      <c r="R225" s="9"/>
      <c r="S225" s="52"/>
      <c r="T225" s="90"/>
      <c r="U225" s="94">
        <f t="shared" si="67"/>
        <v>0</v>
      </c>
      <c r="V225" s="94">
        <f t="shared" si="68"/>
        <v>0</v>
      </c>
      <c r="W225" s="102">
        <f t="shared" si="69"/>
        <v>0</v>
      </c>
    </row>
    <row r="226" spans="3:23" ht="15">
      <c r="C226" s="76">
        <v>26</v>
      </c>
      <c r="D226" s="184">
        <v>0</v>
      </c>
      <c r="E226" s="185">
        <v>0</v>
      </c>
      <c r="F226" s="186">
        <v>1</v>
      </c>
      <c r="G226" s="41">
        <f t="shared" si="61"/>
        <v>0</v>
      </c>
      <c r="H226" s="42">
        <f t="shared" si="62"/>
        <v>0</v>
      </c>
      <c r="I226" s="42"/>
      <c r="J226" s="38">
        <f t="shared" si="63"/>
        <v>0</v>
      </c>
      <c r="K226" s="38">
        <f t="shared" si="58"/>
        <v>0</v>
      </c>
      <c r="L226" s="39">
        <f t="shared" si="64"/>
        <v>0</v>
      </c>
      <c r="M226" s="42"/>
      <c r="N226" s="47">
        <f t="shared" si="59"/>
        <v>0</v>
      </c>
      <c r="O226" s="47">
        <f t="shared" si="65"/>
        <v>0</v>
      </c>
      <c r="P226" s="24" t="str">
        <f t="shared" si="66"/>
        <v>.</v>
      </c>
      <c r="Q226" s="9"/>
      <c r="R226" s="9"/>
      <c r="S226" s="52"/>
      <c r="T226" s="90"/>
      <c r="U226" s="94">
        <f t="shared" si="67"/>
        <v>0</v>
      </c>
      <c r="V226" s="94">
        <f t="shared" si="68"/>
        <v>0</v>
      </c>
      <c r="W226" s="102">
        <f t="shared" si="69"/>
        <v>0</v>
      </c>
    </row>
    <row r="227" spans="3:23" ht="15">
      <c r="C227" s="76">
        <v>27</v>
      </c>
      <c r="D227" s="184">
        <v>0</v>
      </c>
      <c r="E227" s="185">
        <v>0</v>
      </c>
      <c r="F227" s="186">
        <v>1</v>
      </c>
      <c r="G227" s="41">
        <f t="shared" si="61"/>
        <v>0</v>
      </c>
      <c r="H227" s="42">
        <f t="shared" si="62"/>
        <v>0</v>
      </c>
      <c r="I227" s="42"/>
      <c r="J227" s="38">
        <f t="shared" si="63"/>
        <v>0</v>
      </c>
      <c r="K227" s="38">
        <f t="shared" si="58"/>
        <v>0</v>
      </c>
      <c r="L227" s="39">
        <f t="shared" si="64"/>
        <v>0</v>
      </c>
      <c r="M227" s="42"/>
      <c r="N227" s="47">
        <f t="shared" si="59"/>
        <v>0</v>
      </c>
      <c r="O227" s="47">
        <f t="shared" si="65"/>
        <v>0</v>
      </c>
      <c r="P227" s="24" t="str">
        <f t="shared" si="66"/>
        <v>.</v>
      </c>
      <c r="Q227" s="9"/>
      <c r="R227" s="9"/>
      <c r="S227" s="52"/>
      <c r="T227" s="90"/>
      <c r="U227" s="94">
        <f t="shared" si="67"/>
        <v>0</v>
      </c>
      <c r="V227" s="94">
        <f t="shared" si="68"/>
        <v>0</v>
      </c>
      <c r="W227" s="102">
        <f t="shared" si="69"/>
        <v>0</v>
      </c>
    </row>
    <row r="228" spans="3:23" ht="15">
      <c r="C228" s="76">
        <v>28</v>
      </c>
      <c r="D228" s="184">
        <v>0</v>
      </c>
      <c r="E228" s="185">
        <v>0</v>
      </c>
      <c r="F228" s="186">
        <v>1</v>
      </c>
      <c r="G228" s="41">
        <f t="shared" si="61"/>
        <v>0</v>
      </c>
      <c r="H228" s="42">
        <f t="shared" si="62"/>
        <v>0</v>
      </c>
      <c r="I228" s="42"/>
      <c r="J228" s="38">
        <f t="shared" si="63"/>
        <v>0</v>
      </c>
      <c r="K228" s="38">
        <f t="shared" si="58"/>
        <v>0</v>
      </c>
      <c r="L228" s="39">
        <f t="shared" si="64"/>
        <v>0</v>
      </c>
      <c r="M228" s="42"/>
      <c r="N228" s="47">
        <f t="shared" si="59"/>
        <v>0</v>
      </c>
      <c r="O228" s="47">
        <f t="shared" si="65"/>
        <v>0</v>
      </c>
      <c r="P228" s="24" t="str">
        <f t="shared" si="66"/>
        <v>.</v>
      </c>
      <c r="Q228" s="9"/>
      <c r="R228" s="9"/>
      <c r="S228" s="52"/>
      <c r="T228" s="90"/>
      <c r="U228" s="94">
        <f t="shared" si="67"/>
        <v>0</v>
      </c>
      <c r="V228" s="94">
        <f t="shared" si="68"/>
        <v>0</v>
      </c>
      <c r="W228" s="102">
        <f t="shared" si="69"/>
        <v>0</v>
      </c>
    </row>
    <row r="229" spans="3:23" ht="15">
      <c r="C229" s="76">
        <v>29</v>
      </c>
      <c r="D229" s="184">
        <v>0</v>
      </c>
      <c r="E229" s="185">
        <v>0</v>
      </c>
      <c r="F229" s="186">
        <v>1</v>
      </c>
      <c r="G229" s="41">
        <f t="shared" si="61"/>
        <v>0</v>
      </c>
      <c r="H229" s="42">
        <f t="shared" si="62"/>
        <v>0</v>
      </c>
      <c r="I229" s="42"/>
      <c r="J229" s="38">
        <f t="shared" si="63"/>
        <v>0</v>
      </c>
      <c r="K229" s="38">
        <f t="shared" si="58"/>
        <v>0</v>
      </c>
      <c r="L229" s="39">
        <f t="shared" si="64"/>
        <v>0</v>
      </c>
      <c r="M229" s="42"/>
      <c r="N229" s="47">
        <f t="shared" si="59"/>
        <v>0</v>
      </c>
      <c r="O229" s="47">
        <f t="shared" si="65"/>
        <v>0</v>
      </c>
      <c r="P229" s="24" t="str">
        <f t="shared" si="66"/>
        <v>.</v>
      </c>
      <c r="Q229" s="9"/>
      <c r="R229" s="9"/>
      <c r="S229" s="52"/>
      <c r="T229" s="90"/>
      <c r="U229" s="94">
        <f t="shared" si="67"/>
        <v>0</v>
      </c>
      <c r="V229" s="94">
        <f t="shared" si="68"/>
        <v>0</v>
      </c>
      <c r="W229" s="102">
        <f t="shared" si="69"/>
        <v>0</v>
      </c>
    </row>
    <row r="230" spans="3:23" ht="15">
      <c r="C230" s="76">
        <v>30</v>
      </c>
      <c r="D230" s="184">
        <v>0</v>
      </c>
      <c r="E230" s="185">
        <v>0</v>
      </c>
      <c r="F230" s="186">
        <v>1</v>
      </c>
      <c r="G230" s="41">
        <f t="shared" si="61"/>
        <v>0</v>
      </c>
      <c r="H230" s="42">
        <f t="shared" si="62"/>
        <v>0</v>
      </c>
      <c r="I230" s="42"/>
      <c r="J230" s="38">
        <f t="shared" si="63"/>
        <v>0</v>
      </c>
      <c r="K230" s="38">
        <f t="shared" si="58"/>
        <v>0</v>
      </c>
      <c r="L230" s="39">
        <f t="shared" si="64"/>
        <v>0</v>
      </c>
      <c r="M230" s="42"/>
      <c r="N230" s="47">
        <f t="shared" si="59"/>
        <v>0</v>
      </c>
      <c r="O230" s="47">
        <f t="shared" si="65"/>
        <v>0</v>
      </c>
      <c r="P230" s="24" t="str">
        <f t="shared" si="66"/>
        <v>.</v>
      </c>
      <c r="Q230" s="9"/>
      <c r="R230" s="9"/>
      <c r="S230" s="52"/>
      <c r="T230" s="90"/>
      <c r="U230" s="94">
        <f t="shared" si="67"/>
        <v>0</v>
      </c>
      <c r="V230" s="94">
        <f t="shared" si="68"/>
        <v>0</v>
      </c>
      <c r="W230" s="102">
        <f t="shared" si="69"/>
        <v>0</v>
      </c>
    </row>
    <row r="231" spans="3:23" ht="15">
      <c r="C231" s="76">
        <v>31</v>
      </c>
      <c r="D231" s="184">
        <v>0</v>
      </c>
      <c r="E231" s="185">
        <v>0</v>
      </c>
      <c r="F231" s="186">
        <v>1</v>
      </c>
      <c r="G231" s="41">
        <f t="shared" si="61"/>
        <v>0</v>
      </c>
      <c r="H231" s="42">
        <f t="shared" si="62"/>
        <v>0</v>
      </c>
      <c r="I231" s="42"/>
      <c r="J231" s="38">
        <f t="shared" si="63"/>
        <v>0</v>
      </c>
      <c r="K231" s="38">
        <f t="shared" si="58"/>
        <v>0</v>
      </c>
      <c r="L231" s="39">
        <f t="shared" si="64"/>
        <v>0</v>
      </c>
      <c r="M231" s="42"/>
      <c r="N231" s="47">
        <f t="shared" si="59"/>
        <v>0</v>
      </c>
      <c r="O231" s="47">
        <f t="shared" si="65"/>
        <v>0</v>
      </c>
      <c r="P231" s="24" t="str">
        <f t="shared" si="66"/>
        <v>.</v>
      </c>
      <c r="Q231" s="9"/>
      <c r="R231" s="9"/>
      <c r="S231" s="52"/>
      <c r="T231" s="90"/>
      <c r="U231" s="94">
        <f t="shared" si="67"/>
        <v>0</v>
      </c>
      <c r="V231" s="94">
        <f t="shared" si="68"/>
        <v>0</v>
      </c>
      <c r="W231" s="102">
        <f t="shared" si="69"/>
        <v>0</v>
      </c>
    </row>
    <row r="232" spans="3:23" ht="15">
      <c r="C232" s="76">
        <v>32</v>
      </c>
      <c r="D232" s="184">
        <v>0</v>
      </c>
      <c r="E232" s="185">
        <v>0</v>
      </c>
      <c r="F232" s="186">
        <v>1</v>
      </c>
      <c r="G232" s="41">
        <f t="shared" si="61"/>
        <v>0</v>
      </c>
      <c r="H232" s="42">
        <f t="shared" si="62"/>
        <v>0</v>
      </c>
      <c r="I232" s="42"/>
      <c r="J232" s="38">
        <f t="shared" si="63"/>
        <v>0</v>
      </c>
      <c r="K232" s="38">
        <f t="shared" si="58"/>
        <v>0</v>
      </c>
      <c r="L232" s="39">
        <f t="shared" si="64"/>
        <v>0</v>
      </c>
      <c r="M232" s="42"/>
      <c r="N232" s="47">
        <f t="shared" si="59"/>
        <v>0</v>
      </c>
      <c r="O232" s="47">
        <f t="shared" si="65"/>
        <v>0</v>
      </c>
      <c r="P232" s="24" t="str">
        <f t="shared" si="66"/>
        <v>.</v>
      </c>
      <c r="Q232" s="9"/>
      <c r="R232" s="9"/>
      <c r="S232" s="52"/>
      <c r="T232" s="90"/>
      <c r="U232" s="94">
        <f t="shared" si="67"/>
        <v>0</v>
      </c>
      <c r="V232" s="94">
        <f t="shared" si="68"/>
        <v>0</v>
      </c>
      <c r="W232" s="102">
        <f t="shared" si="69"/>
        <v>0</v>
      </c>
    </row>
    <row r="233" spans="3:23" ht="15">
      <c r="C233" s="76">
        <v>33</v>
      </c>
      <c r="D233" s="184">
        <v>0</v>
      </c>
      <c r="E233" s="185">
        <v>0</v>
      </c>
      <c r="F233" s="186">
        <v>1</v>
      </c>
      <c r="G233" s="41">
        <f t="shared" si="61"/>
        <v>0</v>
      </c>
      <c r="H233" s="42">
        <f t="shared" si="62"/>
        <v>0</v>
      </c>
      <c r="I233" s="42"/>
      <c r="J233" s="38">
        <f t="shared" si="63"/>
        <v>0</v>
      </c>
      <c r="K233" s="38">
        <f t="shared" si="58"/>
        <v>0</v>
      </c>
      <c r="L233" s="39">
        <f t="shared" si="64"/>
        <v>0</v>
      </c>
      <c r="M233" s="42"/>
      <c r="N233" s="47">
        <f t="shared" si="59"/>
        <v>0</v>
      </c>
      <c r="O233" s="47">
        <f t="shared" si="65"/>
        <v>0</v>
      </c>
      <c r="P233" s="24" t="str">
        <f t="shared" si="66"/>
        <v>.</v>
      </c>
      <c r="Q233" s="9"/>
      <c r="R233" s="9"/>
      <c r="S233" s="52"/>
      <c r="T233" s="90"/>
      <c r="U233" s="94">
        <f t="shared" si="67"/>
        <v>0</v>
      </c>
      <c r="V233" s="94">
        <f t="shared" si="68"/>
        <v>0</v>
      </c>
      <c r="W233" s="102">
        <f t="shared" si="69"/>
        <v>0</v>
      </c>
    </row>
    <row r="234" spans="3:23" ht="15">
      <c r="C234" s="76">
        <v>34</v>
      </c>
      <c r="D234" s="184">
        <v>0</v>
      </c>
      <c r="E234" s="185">
        <v>0</v>
      </c>
      <c r="F234" s="186">
        <v>1</v>
      </c>
      <c r="G234" s="41">
        <f t="shared" si="61"/>
        <v>0</v>
      </c>
      <c r="H234" s="42">
        <f t="shared" si="62"/>
        <v>0</v>
      </c>
      <c r="I234" s="42"/>
      <c r="J234" s="38">
        <f t="shared" si="63"/>
        <v>0</v>
      </c>
      <c r="K234" s="38">
        <f t="shared" si="58"/>
        <v>0</v>
      </c>
      <c r="L234" s="39">
        <f t="shared" si="64"/>
        <v>0</v>
      </c>
      <c r="M234" s="42"/>
      <c r="N234" s="47">
        <f t="shared" si="59"/>
        <v>0</v>
      </c>
      <c r="O234" s="47">
        <f t="shared" si="65"/>
        <v>0</v>
      </c>
      <c r="P234" s="24" t="str">
        <f t="shared" si="66"/>
        <v>.</v>
      </c>
      <c r="Q234" s="9"/>
      <c r="R234" s="9"/>
      <c r="S234" s="52"/>
      <c r="T234" s="90"/>
      <c r="U234" s="94">
        <f t="shared" si="67"/>
        <v>0</v>
      </c>
      <c r="V234" s="94">
        <f t="shared" si="68"/>
        <v>0</v>
      </c>
      <c r="W234" s="102">
        <f t="shared" si="69"/>
        <v>0</v>
      </c>
    </row>
    <row r="235" spans="3:23" ht="15">
      <c r="C235" s="76">
        <v>35</v>
      </c>
      <c r="D235" s="184">
        <v>0</v>
      </c>
      <c r="E235" s="185">
        <v>0</v>
      </c>
      <c r="F235" s="186">
        <v>1</v>
      </c>
      <c r="G235" s="41">
        <f t="shared" si="61"/>
        <v>0</v>
      </c>
      <c r="H235" s="42">
        <f t="shared" si="62"/>
        <v>0</v>
      </c>
      <c r="I235" s="42"/>
      <c r="J235" s="38">
        <f t="shared" si="63"/>
        <v>0</v>
      </c>
      <c r="K235" s="38">
        <f t="shared" si="58"/>
        <v>0</v>
      </c>
      <c r="L235" s="39">
        <f t="shared" si="64"/>
        <v>0</v>
      </c>
      <c r="M235" s="42"/>
      <c r="N235" s="47">
        <f t="shared" si="59"/>
        <v>0</v>
      </c>
      <c r="O235" s="47">
        <f t="shared" si="65"/>
        <v>0</v>
      </c>
      <c r="P235" s="24" t="str">
        <f t="shared" si="66"/>
        <v>.</v>
      </c>
      <c r="Q235" s="9"/>
      <c r="R235" s="9"/>
      <c r="S235" s="52"/>
      <c r="T235" s="90"/>
      <c r="U235" s="94">
        <f t="shared" si="67"/>
        <v>0</v>
      </c>
      <c r="V235" s="94">
        <f t="shared" si="68"/>
        <v>0</v>
      </c>
      <c r="W235" s="102">
        <f t="shared" si="69"/>
        <v>0</v>
      </c>
    </row>
    <row r="236" spans="3:23" ht="15">
      <c r="C236" s="76">
        <v>36</v>
      </c>
      <c r="D236" s="184">
        <v>0</v>
      </c>
      <c r="E236" s="185">
        <v>0</v>
      </c>
      <c r="F236" s="186">
        <v>1</v>
      </c>
      <c r="G236" s="41">
        <f t="shared" si="61"/>
        <v>0</v>
      </c>
      <c r="H236" s="42">
        <f t="shared" si="62"/>
        <v>0</v>
      </c>
      <c r="I236" s="42"/>
      <c r="J236" s="38">
        <f t="shared" si="63"/>
        <v>0</v>
      </c>
      <c r="K236" s="38">
        <f t="shared" si="58"/>
        <v>0</v>
      </c>
      <c r="L236" s="39">
        <f t="shared" si="64"/>
        <v>0</v>
      </c>
      <c r="M236" s="42"/>
      <c r="N236" s="47">
        <f t="shared" si="59"/>
        <v>0</v>
      </c>
      <c r="O236" s="47">
        <f t="shared" si="65"/>
        <v>0</v>
      </c>
      <c r="P236" s="24" t="str">
        <f t="shared" si="66"/>
        <v>.</v>
      </c>
      <c r="Q236" s="9"/>
      <c r="R236" s="9"/>
      <c r="S236" s="52"/>
      <c r="T236" s="90"/>
      <c r="U236" s="94">
        <f t="shared" si="67"/>
        <v>0</v>
      </c>
      <c r="V236" s="94">
        <f t="shared" si="68"/>
        <v>0</v>
      </c>
      <c r="W236" s="102">
        <f t="shared" si="69"/>
        <v>0</v>
      </c>
    </row>
    <row r="237" spans="3:23" ht="15">
      <c r="C237" s="76">
        <v>37</v>
      </c>
      <c r="D237" s="184">
        <v>0</v>
      </c>
      <c r="E237" s="185">
        <v>0</v>
      </c>
      <c r="F237" s="186">
        <v>1</v>
      </c>
      <c r="G237" s="41">
        <f t="shared" si="61"/>
        <v>0</v>
      </c>
      <c r="H237" s="42">
        <f t="shared" si="62"/>
        <v>0</v>
      </c>
      <c r="I237" s="42"/>
      <c r="J237" s="38">
        <f t="shared" si="63"/>
        <v>0</v>
      </c>
      <c r="K237" s="38">
        <f t="shared" si="58"/>
        <v>0</v>
      </c>
      <c r="L237" s="39">
        <f t="shared" si="64"/>
        <v>0</v>
      </c>
      <c r="M237" s="42"/>
      <c r="N237" s="47">
        <f t="shared" si="59"/>
        <v>0</v>
      </c>
      <c r="O237" s="47">
        <f t="shared" si="65"/>
        <v>0</v>
      </c>
      <c r="P237" s="24" t="str">
        <f t="shared" si="66"/>
        <v>.</v>
      </c>
      <c r="Q237" s="9"/>
      <c r="R237" s="9"/>
      <c r="S237" s="52"/>
      <c r="T237" s="90"/>
      <c r="U237" s="94">
        <f t="shared" si="67"/>
        <v>0</v>
      </c>
      <c r="V237" s="94">
        <f t="shared" si="68"/>
        <v>0</v>
      </c>
      <c r="W237" s="102">
        <f t="shared" si="69"/>
        <v>0</v>
      </c>
    </row>
    <row r="238" spans="3:23" ht="15">
      <c r="C238" s="76">
        <v>38</v>
      </c>
      <c r="D238" s="184">
        <v>0</v>
      </c>
      <c r="E238" s="185">
        <v>0</v>
      </c>
      <c r="F238" s="186">
        <v>1</v>
      </c>
      <c r="G238" s="41">
        <f t="shared" si="61"/>
        <v>0</v>
      </c>
      <c r="H238" s="42">
        <f t="shared" si="62"/>
        <v>0</v>
      </c>
      <c r="I238" s="42"/>
      <c r="J238" s="38">
        <f t="shared" si="63"/>
        <v>0</v>
      </c>
      <c r="K238" s="38">
        <f t="shared" si="58"/>
        <v>0</v>
      </c>
      <c r="L238" s="39">
        <f t="shared" si="64"/>
        <v>0</v>
      </c>
      <c r="M238" s="42"/>
      <c r="N238" s="47">
        <f t="shared" si="59"/>
        <v>0</v>
      </c>
      <c r="O238" s="47">
        <f t="shared" si="65"/>
        <v>0</v>
      </c>
      <c r="P238" s="24" t="str">
        <f t="shared" si="66"/>
        <v>.</v>
      </c>
      <c r="Q238" s="9"/>
      <c r="R238" s="9"/>
      <c r="S238" s="52"/>
      <c r="T238" s="90"/>
      <c r="U238" s="94">
        <f t="shared" si="67"/>
        <v>0</v>
      </c>
      <c r="V238" s="94">
        <f t="shared" si="68"/>
        <v>0</v>
      </c>
      <c r="W238" s="102">
        <f t="shared" si="69"/>
        <v>0</v>
      </c>
    </row>
    <row r="239" spans="3:23" ht="15">
      <c r="C239" s="76">
        <v>39</v>
      </c>
      <c r="D239" s="184">
        <v>0</v>
      </c>
      <c r="E239" s="185">
        <v>0</v>
      </c>
      <c r="F239" s="186">
        <v>1</v>
      </c>
      <c r="G239" s="41">
        <f t="shared" si="61"/>
        <v>0</v>
      </c>
      <c r="H239" s="42">
        <f t="shared" si="62"/>
        <v>0</v>
      </c>
      <c r="I239" s="42"/>
      <c r="J239" s="38">
        <f t="shared" si="63"/>
        <v>0</v>
      </c>
      <c r="K239" s="38">
        <f t="shared" si="58"/>
        <v>0</v>
      </c>
      <c r="L239" s="39">
        <f t="shared" si="64"/>
        <v>0</v>
      </c>
      <c r="M239" s="42"/>
      <c r="N239" s="47">
        <f t="shared" si="59"/>
        <v>0</v>
      </c>
      <c r="O239" s="47">
        <f t="shared" si="65"/>
        <v>0</v>
      </c>
      <c r="P239" s="24" t="str">
        <f t="shared" si="66"/>
        <v>.</v>
      </c>
      <c r="Q239" s="9"/>
      <c r="R239" s="9"/>
      <c r="S239" s="52"/>
      <c r="T239" s="90"/>
      <c r="U239" s="94">
        <f t="shared" si="67"/>
        <v>0</v>
      </c>
      <c r="V239" s="94">
        <f t="shared" si="68"/>
        <v>0</v>
      </c>
      <c r="W239" s="102">
        <f t="shared" si="69"/>
        <v>0</v>
      </c>
    </row>
    <row r="240" spans="3:23" ht="15">
      <c r="C240" s="76">
        <v>40</v>
      </c>
      <c r="D240" s="184">
        <v>0</v>
      </c>
      <c r="E240" s="185">
        <v>0</v>
      </c>
      <c r="F240" s="186">
        <v>1</v>
      </c>
      <c r="G240" s="41">
        <f t="shared" si="61"/>
        <v>0</v>
      </c>
      <c r="H240" s="42">
        <f t="shared" si="62"/>
        <v>0</v>
      </c>
      <c r="I240" s="42"/>
      <c r="J240" s="38">
        <f t="shared" si="63"/>
        <v>0</v>
      </c>
      <c r="K240" s="38">
        <f t="shared" si="58"/>
        <v>0</v>
      </c>
      <c r="L240" s="39">
        <f t="shared" si="64"/>
        <v>0</v>
      </c>
      <c r="M240" s="42"/>
      <c r="N240" s="47">
        <f t="shared" si="59"/>
        <v>0</v>
      </c>
      <c r="O240" s="47">
        <f t="shared" si="65"/>
        <v>0</v>
      </c>
      <c r="P240" s="24" t="str">
        <f t="shared" si="66"/>
        <v>.</v>
      </c>
      <c r="Q240" s="9"/>
      <c r="R240" s="9"/>
      <c r="S240" s="52"/>
      <c r="T240" s="90"/>
      <c r="U240" s="94">
        <f t="shared" si="67"/>
        <v>0</v>
      </c>
      <c r="V240" s="94">
        <f t="shared" si="68"/>
        <v>0</v>
      </c>
      <c r="W240" s="102">
        <f t="shared" si="69"/>
        <v>0</v>
      </c>
    </row>
    <row r="241" spans="3:23" ht="15">
      <c r="C241" s="76">
        <v>41</v>
      </c>
      <c r="D241" s="184">
        <v>0</v>
      </c>
      <c r="E241" s="185">
        <v>0</v>
      </c>
      <c r="F241" s="186">
        <v>1</v>
      </c>
      <c r="G241" s="41">
        <f t="shared" si="61"/>
        <v>0</v>
      </c>
      <c r="H241" s="42">
        <f t="shared" si="62"/>
        <v>0</v>
      </c>
      <c r="I241" s="42"/>
      <c r="J241" s="38">
        <f t="shared" si="63"/>
        <v>0</v>
      </c>
      <c r="K241" s="38">
        <f t="shared" si="58"/>
        <v>0</v>
      </c>
      <c r="L241" s="39">
        <f t="shared" si="64"/>
        <v>0</v>
      </c>
      <c r="M241" s="42"/>
      <c r="N241" s="47">
        <f t="shared" si="59"/>
        <v>0</v>
      </c>
      <c r="O241" s="47">
        <f t="shared" si="65"/>
        <v>0</v>
      </c>
      <c r="P241" s="24" t="str">
        <f t="shared" si="66"/>
        <v>.</v>
      </c>
      <c r="Q241" s="9"/>
      <c r="R241" s="9"/>
      <c r="S241" s="52"/>
      <c r="T241" s="90"/>
      <c r="U241" s="94">
        <f t="shared" si="67"/>
        <v>0</v>
      </c>
      <c r="V241" s="94">
        <f t="shared" si="68"/>
        <v>0</v>
      </c>
      <c r="W241" s="102">
        <f t="shared" si="69"/>
        <v>0</v>
      </c>
    </row>
    <row r="242" spans="3:23" ht="15">
      <c r="C242" s="76">
        <v>42</v>
      </c>
      <c r="D242" s="184">
        <v>0</v>
      </c>
      <c r="E242" s="185">
        <v>0</v>
      </c>
      <c r="F242" s="186">
        <v>1</v>
      </c>
      <c r="G242" s="41">
        <f t="shared" si="61"/>
        <v>0</v>
      </c>
      <c r="H242" s="42">
        <f t="shared" si="62"/>
        <v>0</v>
      </c>
      <c r="I242" s="42"/>
      <c r="J242" s="38">
        <f t="shared" si="63"/>
        <v>0</v>
      </c>
      <c r="K242" s="38">
        <f>ROUND((IF(H242-$R$203&lt;0,0,(H242-$R$203))*3.5%)*F242,2)</f>
        <v>0</v>
      </c>
      <c r="L242" s="39">
        <f t="shared" si="64"/>
        <v>0</v>
      </c>
      <c r="M242" s="42"/>
      <c r="N242" s="47">
        <f t="shared" si="59"/>
        <v>0</v>
      </c>
      <c r="O242" s="47">
        <f t="shared" si="65"/>
        <v>0</v>
      </c>
      <c r="P242" s="24" t="str">
        <f t="shared" si="66"/>
        <v>.</v>
      </c>
      <c r="Q242" s="9"/>
      <c r="R242" s="9"/>
      <c r="S242" s="52"/>
      <c r="T242" s="90"/>
      <c r="U242" s="94">
        <f t="shared" si="67"/>
        <v>0</v>
      </c>
      <c r="V242" s="94">
        <f t="shared" si="68"/>
        <v>0</v>
      </c>
      <c r="W242" s="102">
        <f t="shared" si="69"/>
        <v>0</v>
      </c>
    </row>
    <row r="243" spans="3:23" ht="15">
      <c r="C243" s="76">
        <v>43</v>
      </c>
      <c r="D243" s="184">
        <v>0</v>
      </c>
      <c r="E243" s="185">
        <v>0</v>
      </c>
      <c r="F243" s="186">
        <v>1</v>
      </c>
      <c r="G243" s="41">
        <f t="shared" si="61"/>
        <v>0</v>
      </c>
      <c r="H243" s="42">
        <f t="shared" si="62"/>
        <v>0</v>
      </c>
      <c r="I243" s="42"/>
      <c r="J243" s="38">
        <f t="shared" si="63"/>
        <v>0</v>
      </c>
      <c r="K243" s="38">
        <f t="shared" si="58"/>
        <v>0</v>
      </c>
      <c r="L243" s="39">
        <f t="shared" si="64"/>
        <v>0</v>
      </c>
      <c r="M243" s="42"/>
      <c r="N243" s="47">
        <f t="shared" si="59"/>
        <v>0</v>
      </c>
      <c r="O243" s="47">
        <f t="shared" si="65"/>
        <v>0</v>
      </c>
      <c r="P243" s="24" t="str">
        <f t="shared" si="66"/>
        <v>.</v>
      </c>
      <c r="Q243" s="9"/>
      <c r="R243" s="9"/>
      <c r="S243" s="52"/>
      <c r="T243" s="90"/>
      <c r="U243" s="94">
        <f t="shared" si="67"/>
        <v>0</v>
      </c>
      <c r="V243" s="94">
        <f t="shared" si="68"/>
        <v>0</v>
      </c>
      <c r="W243" s="102">
        <f t="shared" si="69"/>
        <v>0</v>
      </c>
    </row>
    <row r="244" spans="3:23" ht="15">
      <c r="C244" s="76">
        <v>44</v>
      </c>
      <c r="D244" s="184">
        <v>0</v>
      </c>
      <c r="E244" s="185">
        <v>0</v>
      </c>
      <c r="F244" s="186">
        <v>1</v>
      </c>
      <c r="G244" s="41">
        <f t="shared" si="61"/>
        <v>0</v>
      </c>
      <c r="H244" s="42">
        <f t="shared" si="62"/>
        <v>0</v>
      </c>
      <c r="I244" s="42"/>
      <c r="J244" s="38">
        <f t="shared" si="63"/>
        <v>0</v>
      </c>
      <c r="K244" s="38">
        <f t="shared" si="58"/>
        <v>0</v>
      </c>
      <c r="L244" s="39">
        <f t="shared" si="64"/>
        <v>0</v>
      </c>
      <c r="M244" s="42"/>
      <c r="N244" s="47">
        <f t="shared" si="59"/>
        <v>0</v>
      </c>
      <c r="O244" s="47">
        <f t="shared" si="65"/>
        <v>0</v>
      </c>
      <c r="P244" s="24" t="str">
        <f t="shared" si="66"/>
        <v>.</v>
      </c>
      <c r="Q244" s="174"/>
      <c r="R244" s="9"/>
      <c r="S244" s="52"/>
      <c r="T244" s="90"/>
      <c r="U244" s="94">
        <f t="shared" si="67"/>
        <v>0</v>
      </c>
      <c r="V244" s="94">
        <f t="shared" si="68"/>
        <v>0</v>
      </c>
      <c r="W244" s="102">
        <f t="shared" si="69"/>
        <v>0</v>
      </c>
    </row>
    <row r="245" spans="3:23" ht="15">
      <c r="C245" s="76">
        <v>45</v>
      </c>
      <c r="D245" s="184">
        <v>0</v>
      </c>
      <c r="E245" s="185">
        <v>0</v>
      </c>
      <c r="F245" s="186">
        <v>1</v>
      </c>
      <c r="G245" s="41">
        <f t="shared" si="61"/>
        <v>0</v>
      </c>
      <c r="H245" s="42">
        <f t="shared" si="62"/>
        <v>0</v>
      </c>
      <c r="I245" s="42"/>
      <c r="J245" s="38">
        <f t="shared" si="63"/>
        <v>0</v>
      </c>
      <c r="K245" s="38">
        <f t="shared" si="58"/>
        <v>0</v>
      </c>
      <c r="L245" s="39">
        <f t="shared" si="64"/>
        <v>0</v>
      </c>
      <c r="M245" s="42"/>
      <c r="N245" s="47">
        <f t="shared" si="59"/>
        <v>0</v>
      </c>
      <c r="O245" s="47">
        <f t="shared" si="65"/>
        <v>0</v>
      </c>
      <c r="P245" s="24" t="str">
        <f t="shared" si="66"/>
        <v>.</v>
      </c>
      <c r="Q245" s="9"/>
      <c r="R245" s="9"/>
      <c r="S245" s="52"/>
      <c r="T245" s="90"/>
      <c r="U245" s="94">
        <f t="shared" si="67"/>
        <v>0</v>
      </c>
      <c r="V245" s="94">
        <f t="shared" si="68"/>
        <v>0</v>
      </c>
      <c r="W245" s="102">
        <f t="shared" si="69"/>
        <v>0</v>
      </c>
    </row>
    <row r="246" spans="3:23" ht="15">
      <c r="C246" s="76">
        <v>46</v>
      </c>
      <c r="D246" s="184">
        <v>0</v>
      </c>
      <c r="E246" s="185">
        <v>0</v>
      </c>
      <c r="F246" s="186">
        <v>1</v>
      </c>
      <c r="G246" s="41">
        <f t="shared" si="55"/>
        <v>0</v>
      </c>
      <c r="H246" s="42">
        <f t="shared" si="56"/>
        <v>0</v>
      </c>
      <c r="I246" s="42"/>
      <c r="J246" s="38">
        <f t="shared" si="57"/>
        <v>0</v>
      </c>
      <c r="K246" s="38">
        <f t="shared" si="58"/>
        <v>0</v>
      </c>
      <c r="L246" s="39">
        <f t="shared" si="52"/>
        <v>0</v>
      </c>
      <c r="M246" s="42"/>
      <c r="N246" s="47">
        <f t="shared" si="59"/>
        <v>0</v>
      </c>
      <c r="O246" s="47">
        <f t="shared" si="53"/>
        <v>0</v>
      </c>
      <c r="P246" s="24" t="str">
        <f t="shared" si="60"/>
        <v>.</v>
      </c>
      <c r="Q246" s="9"/>
      <c r="R246" s="9"/>
      <c r="S246" s="52"/>
      <c r="T246" s="90"/>
      <c r="U246" s="94">
        <f aca="true" t="shared" si="70" ref="U246:U252">((MIN(H246,$R$204)*0.58%))*F246</f>
        <v>0</v>
      </c>
      <c r="V246" s="94">
        <f aca="true" t="shared" si="71" ref="V246:V252">(IF(H246&gt;$R$204,(H246-$R$204)*1.25%,0))*F246</f>
        <v>0</v>
      </c>
      <c r="W246" s="102">
        <f t="shared" si="54"/>
        <v>0</v>
      </c>
    </row>
    <row r="247" spans="3:23" ht="15">
      <c r="C247" s="76">
        <v>47</v>
      </c>
      <c r="D247" s="184">
        <v>0</v>
      </c>
      <c r="E247" s="185">
        <v>0</v>
      </c>
      <c r="F247" s="186">
        <v>1</v>
      </c>
      <c r="G247" s="41">
        <f t="shared" si="55"/>
        <v>0</v>
      </c>
      <c r="H247" s="42">
        <f t="shared" si="56"/>
        <v>0</v>
      </c>
      <c r="I247" s="42"/>
      <c r="J247" s="38">
        <f t="shared" si="57"/>
        <v>0</v>
      </c>
      <c r="K247" s="38">
        <f t="shared" si="58"/>
        <v>0</v>
      </c>
      <c r="L247" s="39">
        <f t="shared" si="52"/>
        <v>0</v>
      </c>
      <c r="M247" s="42"/>
      <c r="N247" s="47">
        <f t="shared" si="59"/>
        <v>0</v>
      </c>
      <c r="O247" s="47">
        <f t="shared" si="53"/>
        <v>0</v>
      </c>
      <c r="P247" s="24" t="str">
        <f t="shared" si="60"/>
        <v>.</v>
      </c>
      <c r="Q247" s="9"/>
      <c r="R247" s="9"/>
      <c r="S247" s="52"/>
      <c r="T247" s="90"/>
      <c r="U247" s="94">
        <f t="shared" si="70"/>
        <v>0</v>
      </c>
      <c r="V247" s="94">
        <f t="shared" si="71"/>
        <v>0</v>
      </c>
      <c r="W247" s="102">
        <f t="shared" si="54"/>
        <v>0</v>
      </c>
    </row>
    <row r="248" spans="3:23" ht="15">
      <c r="C248" s="76">
        <v>48</v>
      </c>
      <c r="D248" s="184">
        <v>0</v>
      </c>
      <c r="E248" s="185">
        <v>0</v>
      </c>
      <c r="F248" s="186">
        <v>1</v>
      </c>
      <c r="G248" s="41">
        <f t="shared" si="55"/>
        <v>0</v>
      </c>
      <c r="H248" s="42">
        <f t="shared" si="56"/>
        <v>0</v>
      </c>
      <c r="I248" s="42"/>
      <c r="J248" s="38">
        <f t="shared" si="57"/>
        <v>0</v>
      </c>
      <c r="K248" s="38">
        <f t="shared" si="58"/>
        <v>0</v>
      </c>
      <c r="L248" s="39">
        <f t="shared" si="52"/>
        <v>0</v>
      </c>
      <c r="M248" s="42"/>
      <c r="N248" s="47">
        <f t="shared" si="59"/>
        <v>0</v>
      </c>
      <c r="O248" s="47">
        <f t="shared" si="53"/>
        <v>0</v>
      </c>
      <c r="P248" s="24" t="str">
        <f t="shared" si="60"/>
        <v>.</v>
      </c>
      <c r="Q248" s="9"/>
      <c r="R248" s="9"/>
      <c r="S248" s="52"/>
      <c r="T248" s="90"/>
      <c r="U248" s="94">
        <f t="shared" si="70"/>
        <v>0</v>
      </c>
      <c r="V248" s="94">
        <f t="shared" si="71"/>
        <v>0</v>
      </c>
      <c r="W248" s="102">
        <f t="shared" si="54"/>
        <v>0</v>
      </c>
    </row>
    <row r="249" spans="3:23" ht="15">
      <c r="C249" s="76">
        <v>49</v>
      </c>
      <c r="D249" s="184">
        <v>0</v>
      </c>
      <c r="E249" s="185">
        <v>0</v>
      </c>
      <c r="F249" s="186">
        <v>1</v>
      </c>
      <c r="G249" s="41">
        <f t="shared" si="55"/>
        <v>0</v>
      </c>
      <c r="H249" s="42">
        <f t="shared" si="56"/>
        <v>0</v>
      </c>
      <c r="I249" s="42"/>
      <c r="J249" s="38">
        <f t="shared" si="57"/>
        <v>0</v>
      </c>
      <c r="K249" s="38">
        <f t="shared" si="58"/>
        <v>0</v>
      </c>
      <c r="L249" s="39">
        <f t="shared" si="52"/>
        <v>0</v>
      </c>
      <c r="M249" s="42"/>
      <c r="N249" s="47">
        <f t="shared" si="59"/>
        <v>0</v>
      </c>
      <c r="O249" s="47">
        <f t="shared" si="53"/>
        <v>0</v>
      </c>
      <c r="P249" s="24" t="str">
        <f t="shared" si="60"/>
        <v>.</v>
      </c>
      <c r="Q249" s="9"/>
      <c r="R249" s="9"/>
      <c r="S249" s="52"/>
      <c r="T249" s="90"/>
      <c r="U249" s="94">
        <f t="shared" si="70"/>
        <v>0</v>
      </c>
      <c r="V249" s="94">
        <f t="shared" si="71"/>
        <v>0</v>
      </c>
      <c r="W249" s="102">
        <f t="shared" si="54"/>
        <v>0</v>
      </c>
    </row>
    <row r="250" spans="3:23" ht="15">
      <c r="C250" s="76">
        <v>50</v>
      </c>
      <c r="D250" s="184">
        <v>0</v>
      </c>
      <c r="E250" s="185">
        <v>0</v>
      </c>
      <c r="F250" s="186">
        <v>1</v>
      </c>
      <c r="G250" s="41">
        <f t="shared" si="55"/>
        <v>0</v>
      </c>
      <c r="H250" s="42">
        <f t="shared" si="56"/>
        <v>0</v>
      </c>
      <c r="I250" s="42"/>
      <c r="J250" s="38">
        <f t="shared" si="57"/>
        <v>0</v>
      </c>
      <c r="K250" s="38">
        <f t="shared" si="58"/>
        <v>0</v>
      </c>
      <c r="L250" s="39">
        <f t="shared" si="52"/>
        <v>0</v>
      </c>
      <c r="M250" s="42"/>
      <c r="N250" s="47">
        <f t="shared" si="59"/>
        <v>0</v>
      </c>
      <c r="O250" s="47">
        <f t="shared" si="53"/>
        <v>0</v>
      </c>
      <c r="P250" s="24" t="str">
        <f t="shared" si="60"/>
        <v>.</v>
      </c>
      <c r="Q250" s="9"/>
      <c r="R250" s="9"/>
      <c r="S250" s="52"/>
      <c r="T250" s="90"/>
      <c r="U250" s="94">
        <f t="shared" si="70"/>
        <v>0</v>
      </c>
      <c r="V250" s="94">
        <f t="shared" si="71"/>
        <v>0</v>
      </c>
      <c r="W250" s="102">
        <f t="shared" si="54"/>
        <v>0</v>
      </c>
    </row>
    <row r="251" spans="3:23" ht="15">
      <c r="C251" s="76">
        <v>51</v>
      </c>
      <c r="D251" s="184">
        <v>0</v>
      </c>
      <c r="E251" s="185">
        <v>0</v>
      </c>
      <c r="F251" s="186">
        <v>1</v>
      </c>
      <c r="G251" s="41">
        <f t="shared" si="55"/>
        <v>0</v>
      </c>
      <c r="H251" s="42">
        <f t="shared" si="56"/>
        <v>0</v>
      </c>
      <c r="I251" s="42"/>
      <c r="J251" s="38">
        <f t="shared" si="57"/>
        <v>0</v>
      </c>
      <c r="K251" s="38">
        <f t="shared" si="58"/>
        <v>0</v>
      </c>
      <c r="L251" s="39">
        <f t="shared" si="52"/>
        <v>0</v>
      </c>
      <c r="M251" s="42"/>
      <c r="N251" s="47">
        <f t="shared" si="59"/>
        <v>0</v>
      </c>
      <c r="O251" s="47">
        <f t="shared" si="53"/>
        <v>0</v>
      </c>
      <c r="P251" s="24" t="str">
        <f t="shared" si="60"/>
        <v>.</v>
      </c>
      <c r="Q251" s="9"/>
      <c r="R251" s="9"/>
      <c r="S251" s="52"/>
      <c r="T251" s="90"/>
      <c r="U251" s="94">
        <f t="shared" si="70"/>
        <v>0</v>
      </c>
      <c r="V251" s="94">
        <f t="shared" si="71"/>
        <v>0</v>
      </c>
      <c r="W251" s="102">
        <f t="shared" si="54"/>
        <v>0</v>
      </c>
    </row>
    <row r="252" spans="3:23" ht="15">
      <c r="C252" s="76">
        <v>52</v>
      </c>
      <c r="D252" s="184">
        <v>0</v>
      </c>
      <c r="E252" s="185">
        <v>0</v>
      </c>
      <c r="F252" s="186">
        <v>1</v>
      </c>
      <c r="G252" s="41">
        <f t="shared" si="55"/>
        <v>0</v>
      </c>
      <c r="H252" s="42">
        <f t="shared" si="56"/>
        <v>0</v>
      </c>
      <c r="I252" s="42"/>
      <c r="J252" s="38">
        <f t="shared" si="57"/>
        <v>0</v>
      </c>
      <c r="K252" s="38">
        <f t="shared" si="58"/>
        <v>0</v>
      </c>
      <c r="L252" s="39">
        <f t="shared" si="52"/>
        <v>0</v>
      </c>
      <c r="M252" s="42"/>
      <c r="N252" s="47">
        <f t="shared" si="59"/>
        <v>0</v>
      </c>
      <c r="O252" s="47">
        <f t="shared" si="53"/>
        <v>0</v>
      </c>
      <c r="P252" s="24" t="str">
        <f t="shared" si="60"/>
        <v>.</v>
      </c>
      <c r="Q252" s="9"/>
      <c r="R252" s="9"/>
      <c r="S252" s="52"/>
      <c r="T252" s="90"/>
      <c r="U252" s="94">
        <f t="shared" si="70"/>
        <v>0</v>
      </c>
      <c r="V252" s="94">
        <f t="shared" si="71"/>
        <v>0</v>
      </c>
      <c r="W252" s="102">
        <f t="shared" si="54"/>
        <v>0</v>
      </c>
    </row>
    <row r="253" spans="3:23" ht="15">
      <c r="C253" s="78"/>
      <c r="D253" s="43"/>
      <c r="E253" s="43"/>
      <c r="F253" s="203" t="s">
        <v>54</v>
      </c>
      <c r="G253" s="42">
        <f>SUM(G201:G252)</f>
        <v>0</v>
      </c>
      <c r="H253" s="42">
        <f>SUM(H201:H252)</f>
        <v>0</v>
      </c>
      <c r="I253" s="42"/>
      <c r="J253" s="38">
        <f>SUM(J201:J252)</f>
        <v>0</v>
      </c>
      <c r="K253" s="38">
        <f>SUM(K201:K252)</f>
        <v>0</v>
      </c>
      <c r="L253" s="39">
        <f>SUM(L201:L252)</f>
        <v>0</v>
      </c>
      <c r="M253" s="42"/>
      <c r="N253" s="40">
        <f>SUM(N201:N252)</f>
        <v>0</v>
      </c>
      <c r="O253" s="40">
        <f>SUM(O201:O252)</f>
        <v>0</v>
      </c>
      <c r="P253" s="24"/>
      <c r="Q253" s="9"/>
      <c r="R253" s="9"/>
      <c r="S253" s="52"/>
      <c r="T253" s="90"/>
      <c r="U253" s="96">
        <f>SUM(U201:U252)</f>
        <v>0</v>
      </c>
      <c r="V253" s="96">
        <f>SUM(V201:V252)</f>
        <v>0</v>
      </c>
      <c r="W253" s="97">
        <f>SUM(W201:W252)</f>
        <v>0</v>
      </c>
    </row>
    <row r="254" spans="3:23" ht="13.5" thickBot="1">
      <c r="C254" s="73"/>
      <c r="D254" s="44"/>
      <c r="E254" s="44"/>
      <c r="F254" s="44"/>
      <c r="G254" s="44"/>
      <c r="H254" s="44"/>
      <c r="I254" s="44"/>
      <c r="J254" s="46"/>
      <c r="K254" s="46"/>
      <c r="L254" s="69"/>
      <c r="M254" s="46"/>
      <c r="N254" s="69"/>
      <c r="O254" s="69"/>
      <c r="P254" s="24"/>
      <c r="Q254" s="9"/>
      <c r="R254" s="9"/>
      <c r="S254" s="52"/>
      <c r="T254" s="90"/>
      <c r="U254" s="94"/>
      <c r="V254" s="94"/>
      <c r="W254" s="102"/>
    </row>
    <row r="255" spans="3:23" ht="61.5" customHeight="1">
      <c r="C255" s="73"/>
      <c r="D255" s="44"/>
      <c r="E255" s="44"/>
      <c r="F255" s="44"/>
      <c r="G255" s="176"/>
      <c r="H255" s="176"/>
      <c r="I255" s="44"/>
      <c r="J255" s="9"/>
      <c r="K255" s="270" t="s">
        <v>116</v>
      </c>
      <c r="L255" s="271"/>
      <c r="M255" s="11" t="s">
        <v>18</v>
      </c>
      <c r="N255" s="12" t="s">
        <v>8</v>
      </c>
      <c r="O255" s="13" t="s">
        <v>9</v>
      </c>
      <c r="P255" s="24"/>
      <c r="Q255" s="9"/>
      <c r="R255" s="9"/>
      <c r="S255" s="52"/>
      <c r="T255" s="90"/>
      <c r="U255" s="94"/>
      <c r="V255" s="94"/>
      <c r="W255" s="102"/>
    </row>
    <row r="256" spans="3:23" ht="13.5" thickBot="1">
      <c r="C256" s="73"/>
      <c r="D256" s="44"/>
      <c r="E256" s="44"/>
      <c r="F256" s="44"/>
      <c r="G256" s="173"/>
      <c r="H256" s="173"/>
      <c r="I256" s="44"/>
      <c r="J256" s="9"/>
      <c r="K256" s="50" t="s">
        <v>85</v>
      </c>
      <c r="L256" s="51"/>
      <c r="M256" s="37">
        <v>0.004</v>
      </c>
      <c r="N256" s="66">
        <f>$N$253</f>
        <v>0</v>
      </c>
      <c r="O256" s="67">
        <f>$O$253</f>
        <v>0</v>
      </c>
      <c r="P256" s="24"/>
      <c r="Q256" s="9"/>
      <c r="R256" s="9"/>
      <c r="S256" s="52"/>
      <c r="T256" s="90"/>
      <c r="U256" s="94"/>
      <c r="V256" s="94"/>
      <c r="W256" s="102"/>
    </row>
    <row r="257" spans="3:23" ht="15">
      <c r="C257" s="73"/>
      <c r="D257" s="44"/>
      <c r="E257" s="44"/>
      <c r="F257" s="44"/>
      <c r="G257" s="44"/>
      <c r="H257" s="44"/>
      <c r="I257" s="44"/>
      <c r="J257" s="9"/>
      <c r="K257" s="177"/>
      <c r="L257" s="177"/>
      <c r="M257" s="178"/>
      <c r="N257" s="179"/>
      <c r="O257" s="179"/>
      <c r="P257" s="24"/>
      <c r="Q257" s="9"/>
      <c r="R257" s="9"/>
      <c r="S257" s="52"/>
      <c r="T257" s="90"/>
      <c r="U257" s="94"/>
      <c r="V257" s="94"/>
      <c r="W257" s="102"/>
    </row>
    <row r="258" spans="3:23" ht="15">
      <c r="C258" s="73"/>
      <c r="D258" s="44"/>
      <c r="E258" s="44"/>
      <c r="F258" s="44"/>
      <c r="G258" s="44"/>
      <c r="H258" s="44"/>
      <c r="I258" s="44"/>
      <c r="J258" s="9"/>
      <c r="K258" s="177"/>
      <c r="L258" s="177"/>
      <c r="M258" s="178"/>
      <c r="N258" s="179"/>
      <c r="O258" s="179"/>
      <c r="P258" s="24"/>
      <c r="Q258" s="9"/>
      <c r="R258" s="9"/>
      <c r="S258" s="52"/>
      <c r="T258" s="90"/>
      <c r="U258" s="94"/>
      <c r="V258" s="94"/>
      <c r="W258" s="102"/>
    </row>
    <row r="259" spans="3:23" ht="15">
      <c r="C259" s="73"/>
      <c r="D259" s="44"/>
      <c r="E259" s="44"/>
      <c r="F259" s="44"/>
      <c r="G259" s="44"/>
      <c r="H259" s="44"/>
      <c r="I259" s="44"/>
      <c r="J259" s="9"/>
      <c r="K259" s="177"/>
      <c r="L259" s="177"/>
      <c r="M259" s="178"/>
      <c r="N259" s="179"/>
      <c r="O259" s="179"/>
      <c r="P259" s="24"/>
      <c r="Q259" s="9"/>
      <c r="R259" s="9"/>
      <c r="S259" s="52"/>
      <c r="T259" s="90"/>
      <c r="U259" s="94"/>
      <c r="V259" s="94"/>
      <c r="W259" s="102"/>
    </row>
    <row r="260" spans="3:23" ht="13.5" thickBot="1">
      <c r="C260" s="73"/>
      <c r="D260" s="44"/>
      <c r="E260" s="44"/>
      <c r="F260" s="44"/>
      <c r="G260" s="44"/>
      <c r="H260" s="44"/>
      <c r="I260" s="44"/>
      <c r="J260" s="9"/>
      <c r="K260" s="177"/>
      <c r="L260" s="177"/>
      <c r="M260" s="178"/>
      <c r="N260" s="179"/>
      <c r="O260" s="179"/>
      <c r="P260" s="24"/>
      <c r="Q260" s="9"/>
      <c r="R260" s="9"/>
      <c r="S260" s="52"/>
      <c r="T260" s="90"/>
      <c r="U260" s="94"/>
      <c r="V260" s="94"/>
      <c r="W260" s="102"/>
    </row>
    <row r="261" spans="3:23" ht="14.25">
      <c r="C261" s="219">
        <v>2017</v>
      </c>
      <c r="D261" s="71"/>
      <c r="E261" s="71"/>
      <c r="F261" s="71"/>
      <c r="G261" s="71"/>
      <c r="H261" s="71"/>
      <c r="I261" s="71"/>
      <c r="J261" s="71"/>
      <c r="K261" s="71"/>
      <c r="L261" s="71"/>
      <c r="M261" s="71"/>
      <c r="N261" s="71"/>
      <c r="O261" s="71"/>
      <c r="P261" s="72"/>
      <c r="Q261" s="71"/>
      <c r="R261" s="71"/>
      <c r="S261" s="115"/>
      <c r="T261" s="98"/>
      <c r="U261" s="98"/>
      <c r="V261" s="98"/>
      <c r="W261" s="99"/>
    </row>
    <row r="262" spans="3:23" ht="13.5" thickBot="1">
      <c r="C262" s="73"/>
      <c r="D262" s="9"/>
      <c r="E262" s="9"/>
      <c r="F262" s="9"/>
      <c r="G262" s="9"/>
      <c r="H262" s="9"/>
      <c r="I262" s="9"/>
      <c r="J262" s="9"/>
      <c r="K262" s="9"/>
      <c r="L262" s="9"/>
      <c r="M262" s="9"/>
      <c r="N262" s="9"/>
      <c r="O262" s="9"/>
      <c r="P262" s="24"/>
      <c r="Q262" s="9"/>
      <c r="R262" s="9"/>
      <c r="S262" s="52"/>
      <c r="T262" s="90"/>
      <c r="U262" s="90"/>
      <c r="V262" s="90"/>
      <c r="W262" s="100"/>
    </row>
    <row r="263" spans="3:23" ht="13.5" thickBot="1">
      <c r="C263" s="74"/>
      <c r="D263" s="260" t="s">
        <v>1</v>
      </c>
      <c r="E263" s="261"/>
      <c r="F263" s="262"/>
      <c r="G263" s="5"/>
      <c r="H263" s="6"/>
      <c r="I263" s="6"/>
      <c r="J263" s="265" t="s">
        <v>2</v>
      </c>
      <c r="K263" s="266"/>
      <c r="L263" s="266"/>
      <c r="M263" s="7"/>
      <c r="N263" s="278" t="s">
        <v>3</v>
      </c>
      <c r="O263" s="279"/>
      <c r="P263" s="24"/>
      <c r="Q263" s="9"/>
      <c r="R263" s="9"/>
      <c r="S263" s="52"/>
      <c r="T263" s="90"/>
      <c r="U263" s="90"/>
      <c r="V263" s="90"/>
      <c r="W263" s="100"/>
    </row>
    <row r="264" spans="3:23" ht="63.75">
      <c r="C264" s="75" t="s">
        <v>4</v>
      </c>
      <c r="D264" s="187" t="s">
        <v>69</v>
      </c>
      <c r="E264" s="188" t="s">
        <v>70</v>
      </c>
      <c r="F264" s="180" t="s">
        <v>31</v>
      </c>
      <c r="G264" s="14" t="s">
        <v>71</v>
      </c>
      <c r="H264" s="15" t="s">
        <v>72</v>
      </c>
      <c r="I264" s="15"/>
      <c r="J264" s="16" t="s">
        <v>5</v>
      </c>
      <c r="K264" s="16" t="s">
        <v>6</v>
      </c>
      <c r="L264" s="17" t="s">
        <v>7</v>
      </c>
      <c r="M264" s="15"/>
      <c r="N264" s="18" t="s">
        <v>8</v>
      </c>
      <c r="O264" s="18" t="s">
        <v>9</v>
      </c>
      <c r="P264" s="24"/>
      <c r="Q264" s="280" t="s">
        <v>50</v>
      </c>
      <c r="R264" s="281"/>
      <c r="S264" s="153"/>
      <c r="T264" s="90"/>
      <c r="U264" s="101" t="s">
        <v>10</v>
      </c>
      <c r="V264" s="101" t="s">
        <v>11</v>
      </c>
      <c r="W264" s="100"/>
    </row>
    <row r="265" spans="3:23" ht="15">
      <c r="C265" s="76">
        <v>1</v>
      </c>
      <c r="D265" s="184">
        <v>0</v>
      </c>
      <c r="E265" s="185">
        <v>0</v>
      </c>
      <c r="F265" s="186">
        <v>1</v>
      </c>
      <c r="G265" s="41">
        <f aca="true" t="shared" si="72" ref="G265:G316">D265+E265</f>
        <v>0</v>
      </c>
      <c r="H265" s="42">
        <f aca="true" t="shared" si="73" ref="H265:H316">ROUND((G265/F265),2)</f>
        <v>0</v>
      </c>
      <c r="I265" s="42"/>
      <c r="J265" s="38">
        <f aca="true" t="shared" si="74" ref="J265:J316">ROUND((H265*3%)*F265,2)</f>
        <v>0</v>
      </c>
      <c r="K265" s="38">
        <f>ROUND((IF(H265-$R$267&lt;0,0,(H265-$R$267))*3.5%)*F265,2)</f>
        <v>0</v>
      </c>
      <c r="L265" s="39">
        <f aca="true" t="shared" si="75" ref="L265:L316">J265+K265</f>
        <v>0</v>
      </c>
      <c r="M265" s="42"/>
      <c r="N265" s="47">
        <f>((MIN(H265,$R$268)*0.58%)+IF(H265&gt;$R$268,(H265-$R$268)*1.25%,0))*F265</f>
        <v>0</v>
      </c>
      <c r="O265" s="47">
        <f aca="true" t="shared" si="76" ref="O265:O316">(H265*3.75%)*F265</f>
        <v>0</v>
      </c>
      <c r="P265" s="24" t="str">
        <f>IF(W265&lt;&gt;0,"Error - review!",".")</f>
        <v>.</v>
      </c>
      <c r="Q265" s="119" t="s">
        <v>53</v>
      </c>
      <c r="R265" s="120"/>
      <c r="S265" s="52"/>
      <c r="T265" s="90"/>
      <c r="U265" s="94">
        <f>((MIN(H265,$R$268)*0.58%))*F265</f>
        <v>0</v>
      </c>
      <c r="V265" s="94">
        <f>(IF(H265&gt;$R$268,(H265-$R$268)*1.25%,0))*F265</f>
        <v>0</v>
      </c>
      <c r="W265" s="102">
        <f aca="true" t="shared" si="77" ref="W265:W316">(U265+V265)-N265</f>
        <v>0</v>
      </c>
    </row>
    <row r="266" spans="3:23" ht="15">
      <c r="C266" s="76">
        <v>2</v>
      </c>
      <c r="D266" s="184">
        <v>0</v>
      </c>
      <c r="E266" s="185">
        <v>0</v>
      </c>
      <c r="F266" s="186">
        <v>1</v>
      </c>
      <c r="G266" s="41">
        <f t="shared" si="72"/>
        <v>0</v>
      </c>
      <c r="H266" s="42">
        <f t="shared" si="73"/>
        <v>0</v>
      </c>
      <c r="I266" s="42"/>
      <c r="J266" s="38">
        <f t="shared" si="74"/>
        <v>0</v>
      </c>
      <c r="K266" s="38">
        <f aca="true" t="shared" si="78" ref="K266:K273">ROUND((IF(H266-$R$267&lt;0,0,(H266-$R$267))*3.5%)*F266,2)</f>
        <v>0</v>
      </c>
      <c r="L266" s="39">
        <f t="shared" si="75"/>
        <v>0</v>
      </c>
      <c r="M266" s="42"/>
      <c r="N266" s="47">
        <f aca="true" t="shared" si="79" ref="N266:N272">((MIN(H266,$R$268)*0.58%)+IF(H266&gt;$R$268,(H266-$R$268)*1.25%,0))*F266</f>
        <v>0</v>
      </c>
      <c r="O266" s="47">
        <f t="shared" si="76"/>
        <v>0</v>
      </c>
      <c r="P266" s="24" t="str">
        <f aca="true" t="shared" si="80" ref="P266:P316">IF(W266&lt;&gt;0,"Error - review!",".")</f>
        <v>.</v>
      </c>
      <c r="Q266" s="121" t="s">
        <v>13</v>
      </c>
      <c r="R266" s="164">
        <v>233.3</v>
      </c>
      <c r="S266" s="52"/>
      <c r="T266" s="90"/>
      <c r="U266" s="94">
        <f aca="true" t="shared" si="81" ref="U266:U273">((MIN(H266,$R$268)*0.58%))*F266</f>
        <v>0</v>
      </c>
      <c r="V266" s="94">
        <f aca="true" t="shared" si="82" ref="V266:V273">(IF(H266&gt;$R$268,(H266-$R$268)*1.25%,0))*F266</f>
        <v>0</v>
      </c>
      <c r="W266" s="102">
        <f t="shared" si="77"/>
        <v>0</v>
      </c>
    </row>
    <row r="267" spans="3:23" ht="15">
      <c r="C267" s="76">
        <v>3</v>
      </c>
      <c r="D267" s="184">
        <v>0</v>
      </c>
      <c r="E267" s="185">
        <v>0</v>
      </c>
      <c r="F267" s="186">
        <v>1</v>
      </c>
      <c r="G267" s="41">
        <f t="shared" si="72"/>
        <v>0</v>
      </c>
      <c r="H267" s="42">
        <f t="shared" si="73"/>
        <v>0</v>
      </c>
      <c r="I267" s="42"/>
      <c r="J267" s="38">
        <f t="shared" si="74"/>
        <v>0</v>
      </c>
      <c r="K267" s="38">
        <f t="shared" si="78"/>
        <v>0</v>
      </c>
      <c r="L267" s="39">
        <f t="shared" si="75"/>
        <v>0</v>
      </c>
      <c r="M267" s="42"/>
      <c r="N267" s="47">
        <f t="shared" si="79"/>
        <v>0</v>
      </c>
      <c r="O267" s="47">
        <f t="shared" si="76"/>
        <v>0</v>
      </c>
      <c r="P267" s="24" t="str">
        <f t="shared" si="80"/>
        <v>.</v>
      </c>
      <c r="Q267" s="121" t="s">
        <v>41</v>
      </c>
      <c r="R267" s="164">
        <f>ROUND($R$266*2,2)</f>
        <v>466.6</v>
      </c>
      <c r="S267" s="52"/>
      <c r="T267" s="90"/>
      <c r="U267" s="94">
        <f t="shared" si="81"/>
        <v>0</v>
      </c>
      <c r="V267" s="94">
        <f t="shared" si="82"/>
        <v>0</v>
      </c>
      <c r="W267" s="102">
        <f t="shared" si="77"/>
        <v>0</v>
      </c>
    </row>
    <row r="268" spans="3:23" ht="15">
      <c r="C268" s="76">
        <v>4</v>
      </c>
      <c r="D268" s="184">
        <v>0</v>
      </c>
      <c r="E268" s="185">
        <v>0</v>
      </c>
      <c r="F268" s="186">
        <v>1</v>
      </c>
      <c r="G268" s="41">
        <f t="shared" si="72"/>
        <v>0</v>
      </c>
      <c r="H268" s="42">
        <f t="shared" si="73"/>
        <v>0</v>
      </c>
      <c r="I268" s="42"/>
      <c r="J268" s="38">
        <f t="shared" si="74"/>
        <v>0</v>
      </c>
      <c r="K268" s="38">
        <f t="shared" si="78"/>
        <v>0</v>
      </c>
      <c r="L268" s="39">
        <f t="shared" si="75"/>
        <v>0</v>
      </c>
      <c r="M268" s="42"/>
      <c r="N268" s="47">
        <f t="shared" si="79"/>
        <v>0</v>
      </c>
      <c r="O268" s="47">
        <f t="shared" si="76"/>
        <v>0</v>
      </c>
      <c r="P268" s="24" t="str">
        <f t="shared" si="80"/>
        <v>.</v>
      </c>
      <c r="Q268" s="121" t="s">
        <v>33</v>
      </c>
      <c r="R268" s="164">
        <f>ROUND(($R$266*3.74),2)</f>
        <v>872.54</v>
      </c>
      <c r="S268" s="52"/>
      <c r="T268" s="90"/>
      <c r="U268" s="94">
        <f t="shared" si="81"/>
        <v>0</v>
      </c>
      <c r="V268" s="94">
        <f t="shared" si="82"/>
        <v>0</v>
      </c>
      <c r="W268" s="102">
        <f t="shared" si="77"/>
        <v>0</v>
      </c>
    </row>
    <row r="269" spans="3:23" ht="15">
      <c r="C269" s="76">
        <v>5</v>
      </c>
      <c r="D269" s="184">
        <v>0</v>
      </c>
      <c r="E269" s="185">
        <v>0</v>
      </c>
      <c r="F269" s="186">
        <v>1</v>
      </c>
      <c r="G269" s="41">
        <f t="shared" si="72"/>
        <v>0</v>
      </c>
      <c r="H269" s="42">
        <f t="shared" si="73"/>
        <v>0</v>
      </c>
      <c r="I269" s="42"/>
      <c r="J269" s="38">
        <f t="shared" si="74"/>
        <v>0</v>
      </c>
      <c r="K269" s="38">
        <f t="shared" si="78"/>
        <v>0</v>
      </c>
      <c r="L269" s="39">
        <f t="shared" si="75"/>
        <v>0</v>
      </c>
      <c r="M269" s="42"/>
      <c r="N269" s="47">
        <f t="shared" si="79"/>
        <v>0</v>
      </c>
      <c r="O269" s="47">
        <f t="shared" si="76"/>
        <v>0</v>
      </c>
      <c r="P269" s="24" t="str">
        <f t="shared" si="80"/>
        <v>.</v>
      </c>
      <c r="Q269" s="119" t="s">
        <v>51</v>
      </c>
      <c r="R269" s="164"/>
      <c r="S269" s="52"/>
      <c r="T269" s="90"/>
      <c r="U269" s="94">
        <f t="shared" si="81"/>
        <v>0</v>
      </c>
      <c r="V269" s="94">
        <f t="shared" si="82"/>
        <v>0</v>
      </c>
      <c r="W269" s="102">
        <f t="shared" si="77"/>
        <v>0</v>
      </c>
    </row>
    <row r="270" spans="3:23" ht="15">
      <c r="C270" s="76">
        <v>6</v>
      </c>
      <c r="D270" s="184">
        <v>0</v>
      </c>
      <c r="E270" s="185">
        <v>0</v>
      </c>
      <c r="F270" s="186">
        <v>1</v>
      </c>
      <c r="G270" s="41">
        <f t="shared" si="72"/>
        <v>0</v>
      </c>
      <c r="H270" s="42">
        <f t="shared" si="73"/>
        <v>0</v>
      </c>
      <c r="I270" s="42"/>
      <c r="J270" s="38">
        <f t="shared" si="74"/>
        <v>0</v>
      </c>
      <c r="K270" s="38">
        <f t="shared" si="78"/>
        <v>0</v>
      </c>
      <c r="L270" s="39">
        <f t="shared" si="75"/>
        <v>0</v>
      </c>
      <c r="M270" s="42"/>
      <c r="N270" s="47">
        <f t="shared" si="79"/>
        <v>0</v>
      </c>
      <c r="O270" s="47">
        <f t="shared" si="76"/>
        <v>0</v>
      </c>
      <c r="P270" s="24" t="str">
        <f t="shared" si="80"/>
        <v>.</v>
      </c>
      <c r="Q270" s="121" t="s">
        <v>37</v>
      </c>
      <c r="R270" s="164">
        <v>238.3</v>
      </c>
      <c r="S270" s="52"/>
      <c r="T270" s="90"/>
      <c r="U270" s="94">
        <f t="shared" si="81"/>
        <v>0</v>
      </c>
      <c r="V270" s="94">
        <f t="shared" si="82"/>
        <v>0</v>
      </c>
      <c r="W270" s="102">
        <f t="shared" si="77"/>
        <v>0</v>
      </c>
    </row>
    <row r="271" spans="3:23" ht="15">
      <c r="C271" s="76">
        <v>7</v>
      </c>
      <c r="D271" s="184">
        <v>0</v>
      </c>
      <c r="E271" s="185">
        <v>0</v>
      </c>
      <c r="F271" s="186">
        <v>1</v>
      </c>
      <c r="G271" s="41">
        <f t="shared" si="72"/>
        <v>0</v>
      </c>
      <c r="H271" s="42">
        <f t="shared" si="73"/>
        <v>0</v>
      </c>
      <c r="I271" s="42"/>
      <c r="J271" s="38">
        <f t="shared" si="74"/>
        <v>0</v>
      </c>
      <c r="K271" s="38">
        <f t="shared" si="78"/>
        <v>0</v>
      </c>
      <c r="L271" s="39">
        <f t="shared" si="75"/>
        <v>0</v>
      </c>
      <c r="M271" s="42"/>
      <c r="N271" s="47">
        <f t="shared" si="79"/>
        <v>0</v>
      </c>
      <c r="O271" s="47">
        <f t="shared" si="76"/>
        <v>0</v>
      </c>
      <c r="P271" s="24" t="str">
        <f t="shared" si="80"/>
        <v>.</v>
      </c>
      <c r="Q271" s="121" t="s">
        <v>41</v>
      </c>
      <c r="R271" s="164">
        <f>ROUND($R$270*2,2)</f>
        <v>476.6</v>
      </c>
      <c r="S271" s="52"/>
      <c r="T271" s="90"/>
      <c r="U271" s="94">
        <f t="shared" si="81"/>
        <v>0</v>
      </c>
      <c r="V271" s="94">
        <f t="shared" si="82"/>
        <v>0</v>
      </c>
      <c r="W271" s="102">
        <f t="shared" si="77"/>
        <v>0</v>
      </c>
    </row>
    <row r="272" spans="3:23" ht="13.5" thickBot="1">
      <c r="C272" s="76">
        <v>8</v>
      </c>
      <c r="D272" s="184">
        <v>0</v>
      </c>
      <c r="E272" s="185">
        <v>0</v>
      </c>
      <c r="F272" s="186">
        <v>1</v>
      </c>
      <c r="G272" s="41">
        <f t="shared" si="72"/>
        <v>0</v>
      </c>
      <c r="H272" s="42">
        <f t="shared" si="73"/>
        <v>0</v>
      </c>
      <c r="I272" s="42"/>
      <c r="J272" s="38">
        <f t="shared" si="74"/>
        <v>0</v>
      </c>
      <c r="K272" s="38">
        <f t="shared" si="78"/>
        <v>0</v>
      </c>
      <c r="L272" s="171">
        <f t="shared" si="75"/>
        <v>0</v>
      </c>
      <c r="M272" s="172"/>
      <c r="N272" s="47">
        <f t="shared" si="79"/>
        <v>0</v>
      </c>
      <c r="O272" s="47">
        <f t="shared" si="76"/>
        <v>0</v>
      </c>
      <c r="P272" s="24" t="str">
        <f t="shared" si="80"/>
        <v>.</v>
      </c>
      <c r="Q272" s="122" t="s">
        <v>28</v>
      </c>
      <c r="R272" s="165">
        <f>ROUND(($R$270*3.74),2)</f>
        <v>891.24</v>
      </c>
      <c r="S272" s="52"/>
      <c r="T272" s="90"/>
      <c r="U272" s="94">
        <f t="shared" si="81"/>
        <v>0</v>
      </c>
      <c r="V272" s="94">
        <f t="shared" si="82"/>
        <v>0</v>
      </c>
      <c r="W272" s="102">
        <f t="shared" si="77"/>
        <v>0</v>
      </c>
    </row>
    <row r="273" spans="3:23" ht="15">
      <c r="C273" s="76">
        <v>9</v>
      </c>
      <c r="D273" s="184">
        <v>0</v>
      </c>
      <c r="E273" s="185">
        <v>0</v>
      </c>
      <c r="F273" s="186">
        <v>1</v>
      </c>
      <c r="G273" s="41">
        <f t="shared" si="72"/>
        <v>0</v>
      </c>
      <c r="H273" s="42">
        <f t="shared" si="73"/>
        <v>0</v>
      </c>
      <c r="I273" s="42"/>
      <c r="J273" s="38">
        <f t="shared" si="74"/>
        <v>0</v>
      </c>
      <c r="K273" s="38">
        <f t="shared" si="78"/>
        <v>0</v>
      </c>
      <c r="L273" s="171">
        <f t="shared" si="75"/>
        <v>0</v>
      </c>
      <c r="M273" s="172"/>
      <c r="N273" s="47">
        <f>((MIN(H273,$R$268)*0.58%)+IF(H273&gt;$R$268,(H273-$R$268)*1.25%,0))*F273</f>
        <v>0</v>
      </c>
      <c r="O273" s="47">
        <f t="shared" si="76"/>
        <v>0</v>
      </c>
      <c r="P273" s="24" t="str">
        <f t="shared" si="80"/>
        <v>.</v>
      </c>
      <c r="Q273" s="52"/>
      <c r="R273" s="32"/>
      <c r="S273" s="52"/>
      <c r="T273" s="90"/>
      <c r="U273" s="94">
        <f t="shared" si="81"/>
        <v>0</v>
      </c>
      <c r="V273" s="94">
        <f t="shared" si="82"/>
        <v>0</v>
      </c>
      <c r="W273" s="102">
        <f t="shared" si="77"/>
        <v>0</v>
      </c>
    </row>
    <row r="274" spans="3:23" ht="15">
      <c r="C274" s="76">
        <v>10</v>
      </c>
      <c r="D274" s="184">
        <v>0</v>
      </c>
      <c r="E274" s="185">
        <v>0</v>
      </c>
      <c r="F274" s="186">
        <v>1</v>
      </c>
      <c r="G274" s="41">
        <f t="shared" si="72"/>
        <v>0</v>
      </c>
      <c r="H274" s="42">
        <f t="shared" si="73"/>
        <v>0</v>
      </c>
      <c r="I274" s="42"/>
      <c r="J274" s="38">
        <f t="shared" si="74"/>
        <v>0</v>
      </c>
      <c r="K274" s="170">
        <f>ROUND((IF(H274-$R$271&lt;0,0,(H274-$R$271))*3.5%)*F274,2)</f>
        <v>0</v>
      </c>
      <c r="L274" s="171">
        <f t="shared" si="75"/>
        <v>0</v>
      </c>
      <c r="M274" s="172"/>
      <c r="N274" s="192">
        <f>((MIN(H274,$R$272)*0.58%)+IF(H274&gt;$R$272,(H274-$R$272)*1.25%,0))*F274</f>
        <v>0</v>
      </c>
      <c r="O274" s="47">
        <f t="shared" si="76"/>
        <v>0</v>
      </c>
      <c r="P274" s="24" t="str">
        <f t="shared" si="80"/>
        <v>.</v>
      </c>
      <c r="Q274" s="52"/>
      <c r="R274" s="32"/>
      <c r="S274" s="52"/>
      <c r="T274" s="90"/>
      <c r="U274" s="94">
        <f>((MIN(H274,$R$272)*0.58%))*F274</f>
        <v>0</v>
      </c>
      <c r="V274" s="94">
        <f>(IF(H274&gt;$R$272,(H274-$R$272)*1.25%,0))*F274</f>
        <v>0</v>
      </c>
      <c r="W274" s="102">
        <f t="shared" si="77"/>
        <v>0</v>
      </c>
    </row>
    <row r="275" spans="3:23" ht="15">
      <c r="C275" s="76">
        <v>11</v>
      </c>
      <c r="D275" s="184">
        <v>0</v>
      </c>
      <c r="E275" s="185">
        <v>0</v>
      </c>
      <c r="F275" s="186">
        <v>1</v>
      </c>
      <c r="G275" s="41">
        <f t="shared" si="72"/>
        <v>0</v>
      </c>
      <c r="H275" s="42">
        <f t="shared" si="73"/>
        <v>0</v>
      </c>
      <c r="I275" s="42"/>
      <c r="J275" s="38">
        <f t="shared" si="74"/>
        <v>0</v>
      </c>
      <c r="K275" s="170">
        <f aca="true" t="shared" si="83" ref="K275:K316">ROUND((IF(H275-$R$271&lt;0,0,(H275-$R$271))*3.5%)*F275,2)</f>
        <v>0</v>
      </c>
      <c r="L275" s="171">
        <f t="shared" si="75"/>
        <v>0</v>
      </c>
      <c r="M275" s="172"/>
      <c r="N275" s="192">
        <f aca="true" t="shared" si="84" ref="N275:N316">((MIN(H275,$R$272)*0.58%)+IF(H275&gt;$R$272,(H275-$R$272)*1.25%,0))*F275</f>
        <v>0</v>
      </c>
      <c r="O275" s="47">
        <f t="shared" si="76"/>
        <v>0</v>
      </c>
      <c r="P275" s="24" t="str">
        <f t="shared" si="80"/>
        <v>.</v>
      </c>
      <c r="Q275" s="52"/>
      <c r="R275" s="32"/>
      <c r="S275" s="52"/>
      <c r="T275" s="90"/>
      <c r="U275" s="94">
        <f aca="true" t="shared" si="85" ref="U275:U316">((MIN(H275,$R$272)*0.58%))*F275</f>
        <v>0</v>
      </c>
      <c r="V275" s="94">
        <f aca="true" t="shared" si="86" ref="V275:V316">(IF(H275&gt;$R$272,(H275-$R$272)*1.25%,0))*F275</f>
        <v>0</v>
      </c>
      <c r="W275" s="102">
        <f t="shared" si="77"/>
        <v>0</v>
      </c>
    </row>
    <row r="276" spans="3:23" ht="15">
      <c r="C276" s="77">
        <v>12</v>
      </c>
      <c r="D276" s="184">
        <v>0</v>
      </c>
      <c r="E276" s="185">
        <v>0</v>
      </c>
      <c r="F276" s="186">
        <v>1</v>
      </c>
      <c r="G276" s="41">
        <f t="shared" si="72"/>
        <v>0</v>
      </c>
      <c r="H276" s="42">
        <f t="shared" si="73"/>
        <v>0</v>
      </c>
      <c r="I276" s="42"/>
      <c r="J276" s="38">
        <f t="shared" si="74"/>
        <v>0</v>
      </c>
      <c r="K276" s="170">
        <f t="shared" si="83"/>
        <v>0</v>
      </c>
      <c r="L276" s="171">
        <f t="shared" si="75"/>
        <v>0</v>
      </c>
      <c r="M276" s="172"/>
      <c r="N276" s="192">
        <f t="shared" si="84"/>
        <v>0</v>
      </c>
      <c r="O276" s="47">
        <f t="shared" si="76"/>
        <v>0</v>
      </c>
      <c r="P276" s="24" t="str">
        <f t="shared" si="80"/>
        <v>.</v>
      </c>
      <c r="Q276" s="52"/>
      <c r="R276" s="32"/>
      <c r="S276" s="52"/>
      <c r="T276" s="90"/>
      <c r="U276" s="94">
        <f t="shared" si="85"/>
        <v>0</v>
      </c>
      <c r="V276" s="94">
        <f t="shared" si="86"/>
        <v>0</v>
      </c>
      <c r="W276" s="102">
        <f t="shared" si="77"/>
        <v>0</v>
      </c>
    </row>
    <row r="277" spans="3:23" ht="15">
      <c r="C277" s="76">
        <v>13</v>
      </c>
      <c r="D277" s="184">
        <v>0</v>
      </c>
      <c r="E277" s="185">
        <v>0</v>
      </c>
      <c r="F277" s="186">
        <v>1</v>
      </c>
      <c r="G277" s="41">
        <f t="shared" si="72"/>
        <v>0</v>
      </c>
      <c r="H277" s="42">
        <f t="shared" si="73"/>
        <v>0</v>
      </c>
      <c r="I277" s="42"/>
      <c r="J277" s="38">
        <f t="shared" si="74"/>
        <v>0</v>
      </c>
      <c r="K277" s="170">
        <f t="shared" si="83"/>
        <v>0</v>
      </c>
      <c r="L277" s="39">
        <f t="shared" si="75"/>
        <v>0</v>
      </c>
      <c r="M277" s="42"/>
      <c r="N277" s="192">
        <f t="shared" si="84"/>
        <v>0</v>
      </c>
      <c r="O277" s="47">
        <f t="shared" si="76"/>
        <v>0</v>
      </c>
      <c r="P277" s="24" t="str">
        <f t="shared" si="80"/>
        <v>.</v>
      </c>
      <c r="Q277" s="52"/>
      <c r="R277" s="32"/>
      <c r="S277" s="52"/>
      <c r="T277" s="90"/>
      <c r="U277" s="94">
        <f t="shared" si="85"/>
        <v>0</v>
      </c>
      <c r="V277" s="94">
        <f t="shared" si="86"/>
        <v>0</v>
      </c>
      <c r="W277" s="102">
        <f t="shared" si="77"/>
        <v>0</v>
      </c>
    </row>
    <row r="278" spans="3:23" ht="15">
      <c r="C278" s="76">
        <v>14</v>
      </c>
      <c r="D278" s="184">
        <v>0</v>
      </c>
      <c r="E278" s="185">
        <v>0</v>
      </c>
      <c r="F278" s="186">
        <v>1</v>
      </c>
      <c r="G278" s="41">
        <f t="shared" si="72"/>
        <v>0</v>
      </c>
      <c r="H278" s="42">
        <f t="shared" si="73"/>
        <v>0</v>
      </c>
      <c r="I278" s="42"/>
      <c r="J278" s="38">
        <f t="shared" si="74"/>
        <v>0</v>
      </c>
      <c r="K278" s="170">
        <f t="shared" si="83"/>
        <v>0</v>
      </c>
      <c r="L278" s="39">
        <f t="shared" si="75"/>
        <v>0</v>
      </c>
      <c r="M278" s="42"/>
      <c r="N278" s="192">
        <f t="shared" si="84"/>
        <v>0</v>
      </c>
      <c r="O278" s="47">
        <f t="shared" si="76"/>
        <v>0</v>
      </c>
      <c r="P278" s="24" t="str">
        <f t="shared" si="80"/>
        <v>.</v>
      </c>
      <c r="Q278" s="52"/>
      <c r="R278" s="32"/>
      <c r="S278" s="52"/>
      <c r="T278" s="90"/>
      <c r="U278" s="94">
        <f t="shared" si="85"/>
        <v>0</v>
      </c>
      <c r="V278" s="94">
        <f t="shared" si="86"/>
        <v>0</v>
      </c>
      <c r="W278" s="102">
        <f t="shared" si="77"/>
        <v>0</v>
      </c>
    </row>
    <row r="279" spans="3:23" ht="15">
      <c r="C279" s="76">
        <v>15</v>
      </c>
      <c r="D279" s="184">
        <v>0</v>
      </c>
      <c r="E279" s="185">
        <v>0</v>
      </c>
      <c r="F279" s="186">
        <v>1</v>
      </c>
      <c r="G279" s="41">
        <f t="shared" si="72"/>
        <v>0</v>
      </c>
      <c r="H279" s="42">
        <f t="shared" si="73"/>
        <v>0</v>
      </c>
      <c r="I279" s="42"/>
      <c r="J279" s="38">
        <f t="shared" si="74"/>
        <v>0</v>
      </c>
      <c r="K279" s="170">
        <f t="shared" si="83"/>
        <v>0</v>
      </c>
      <c r="L279" s="39">
        <f t="shared" si="75"/>
        <v>0</v>
      </c>
      <c r="M279" s="42"/>
      <c r="N279" s="192">
        <f t="shared" si="84"/>
        <v>0</v>
      </c>
      <c r="O279" s="47">
        <f t="shared" si="76"/>
        <v>0</v>
      </c>
      <c r="P279" s="24" t="str">
        <f t="shared" si="80"/>
        <v>.</v>
      </c>
      <c r="Q279" s="52"/>
      <c r="R279" s="32"/>
      <c r="S279" s="52"/>
      <c r="T279" s="90"/>
      <c r="U279" s="94">
        <f t="shared" si="85"/>
        <v>0</v>
      </c>
      <c r="V279" s="94">
        <f t="shared" si="86"/>
        <v>0</v>
      </c>
      <c r="W279" s="102">
        <f t="shared" si="77"/>
        <v>0</v>
      </c>
    </row>
    <row r="280" spans="3:23" ht="15">
      <c r="C280" s="77">
        <v>16</v>
      </c>
      <c r="D280" s="184">
        <v>0</v>
      </c>
      <c r="E280" s="185">
        <v>0</v>
      </c>
      <c r="F280" s="186">
        <v>1</v>
      </c>
      <c r="G280" s="41">
        <f t="shared" si="72"/>
        <v>0</v>
      </c>
      <c r="H280" s="42">
        <f t="shared" si="73"/>
        <v>0</v>
      </c>
      <c r="I280" s="42"/>
      <c r="J280" s="38">
        <f t="shared" si="74"/>
        <v>0</v>
      </c>
      <c r="K280" s="170">
        <f t="shared" si="83"/>
        <v>0</v>
      </c>
      <c r="L280" s="39">
        <f t="shared" si="75"/>
        <v>0</v>
      </c>
      <c r="M280" s="42"/>
      <c r="N280" s="192">
        <f t="shared" si="84"/>
        <v>0</v>
      </c>
      <c r="O280" s="47">
        <f t="shared" si="76"/>
        <v>0</v>
      </c>
      <c r="P280" s="24" t="str">
        <f t="shared" si="80"/>
        <v>.</v>
      </c>
      <c r="Q280" s="52"/>
      <c r="R280" s="32"/>
      <c r="S280" s="52"/>
      <c r="T280" s="90"/>
      <c r="U280" s="94">
        <f t="shared" si="85"/>
        <v>0</v>
      </c>
      <c r="V280" s="94">
        <f t="shared" si="86"/>
        <v>0</v>
      </c>
      <c r="W280" s="102">
        <f t="shared" si="77"/>
        <v>0</v>
      </c>
    </row>
    <row r="281" spans="3:23" ht="15">
      <c r="C281" s="76">
        <v>17</v>
      </c>
      <c r="D281" s="184">
        <v>0</v>
      </c>
      <c r="E281" s="185">
        <v>0</v>
      </c>
      <c r="F281" s="186">
        <v>1</v>
      </c>
      <c r="G281" s="41">
        <f t="shared" si="72"/>
        <v>0</v>
      </c>
      <c r="H281" s="42">
        <f t="shared" si="73"/>
        <v>0</v>
      </c>
      <c r="I281" s="42"/>
      <c r="J281" s="38">
        <f t="shared" si="74"/>
        <v>0</v>
      </c>
      <c r="K281" s="170">
        <f t="shared" si="83"/>
        <v>0</v>
      </c>
      <c r="L281" s="39">
        <f t="shared" si="75"/>
        <v>0</v>
      </c>
      <c r="M281" s="42"/>
      <c r="N281" s="192">
        <f t="shared" si="84"/>
        <v>0</v>
      </c>
      <c r="O281" s="47">
        <f t="shared" si="76"/>
        <v>0</v>
      </c>
      <c r="P281" s="24" t="str">
        <f t="shared" si="80"/>
        <v>.</v>
      </c>
      <c r="Q281" s="52"/>
      <c r="R281" s="32"/>
      <c r="S281" s="52"/>
      <c r="T281" s="90"/>
      <c r="U281" s="94">
        <f t="shared" si="85"/>
        <v>0</v>
      </c>
      <c r="V281" s="94">
        <f t="shared" si="86"/>
        <v>0</v>
      </c>
      <c r="W281" s="102">
        <f t="shared" si="77"/>
        <v>0</v>
      </c>
    </row>
    <row r="282" spans="3:23" ht="15">
      <c r="C282" s="76">
        <v>18</v>
      </c>
      <c r="D282" s="184">
        <v>0</v>
      </c>
      <c r="E282" s="185">
        <v>0</v>
      </c>
      <c r="F282" s="186">
        <v>1</v>
      </c>
      <c r="G282" s="41">
        <f t="shared" si="72"/>
        <v>0</v>
      </c>
      <c r="H282" s="42">
        <f t="shared" si="73"/>
        <v>0</v>
      </c>
      <c r="I282" s="42"/>
      <c r="J282" s="38">
        <f t="shared" si="74"/>
        <v>0</v>
      </c>
      <c r="K282" s="170">
        <f t="shared" si="83"/>
        <v>0</v>
      </c>
      <c r="L282" s="39">
        <f t="shared" si="75"/>
        <v>0</v>
      </c>
      <c r="M282" s="42"/>
      <c r="N282" s="192">
        <f t="shared" si="84"/>
        <v>0</v>
      </c>
      <c r="O282" s="47">
        <f t="shared" si="76"/>
        <v>0</v>
      </c>
      <c r="P282" s="24" t="str">
        <f t="shared" si="80"/>
        <v>.</v>
      </c>
      <c r="Q282" s="52"/>
      <c r="R282" s="32"/>
      <c r="S282" s="52"/>
      <c r="T282" s="90"/>
      <c r="U282" s="94">
        <f t="shared" si="85"/>
        <v>0</v>
      </c>
      <c r="V282" s="94">
        <f t="shared" si="86"/>
        <v>0</v>
      </c>
      <c r="W282" s="102">
        <f t="shared" si="77"/>
        <v>0</v>
      </c>
    </row>
    <row r="283" spans="3:23" ht="15">
      <c r="C283" s="76">
        <v>19</v>
      </c>
      <c r="D283" s="184">
        <v>0</v>
      </c>
      <c r="E283" s="185">
        <v>0</v>
      </c>
      <c r="F283" s="186">
        <v>1</v>
      </c>
      <c r="G283" s="41">
        <f t="shared" si="72"/>
        <v>0</v>
      </c>
      <c r="H283" s="42">
        <f t="shared" si="73"/>
        <v>0</v>
      </c>
      <c r="I283" s="42"/>
      <c r="J283" s="38">
        <f t="shared" si="74"/>
        <v>0</v>
      </c>
      <c r="K283" s="170">
        <f t="shared" si="83"/>
        <v>0</v>
      </c>
      <c r="L283" s="39">
        <f t="shared" si="75"/>
        <v>0</v>
      </c>
      <c r="M283" s="42"/>
      <c r="N283" s="192">
        <f t="shared" si="84"/>
        <v>0</v>
      </c>
      <c r="O283" s="47">
        <f t="shared" si="76"/>
        <v>0</v>
      </c>
      <c r="P283" s="24" t="str">
        <f t="shared" si="80"/>
        <v>.</v>
      </c>
      <c r="Q283" s="52"/>
      <c r="R283" s="32"/>
      <c r="S283" s="52"/>
      <c r="T283" s="90"/>
      <c r="U283" s="94">
        <f t="shared" si="85"/>
        <v>0</v>
      </c>
      <c r="V283" s="94">
        <f t="shared" si="86"/>
        <v>0</v>
      </c>
      <c r="W283" s="102">
        <f t="shared" si="77"/>
        <v>0</v>
      </c>
    </row>
    <row r="284" spans="3:23" ht="15">
      <c r="C284" s="77">
        <v>20</v>
      </c>
      <c r="D284" s="184">
        <v>0</v>
      </c>
      <c r="E284" s="185">
        <v>0</v>
      </c>
      <c r="F284" s="186">
        <v>1</v>
      </c>
      <c r="G284" s="41">
        <f t="shared" si="72"/>
        <v>0</v>
      </c>
      <c r="H284" s="42">
        <f t="shared" si="73"/>
        <v>0</v>
      </c>
      <c r="I284" s="42"/>
      <c r="J284" s="38">
        <f t="shared" si="74"/>
        <v>0</v>
      </c>
      <c r="K284" s="170">
        <f t="shared" si="83"/>
        <v>0</v>
      </c>
      <c r="L284" s="39">
        <f t="shared" si="75"/>
        <v>0</v>
      </c>
      <c r="M284" s="42"/>
      <c r="N284" s="192">
        <f t="shared" si="84"/>
        <v>0</v>
      </c>
      <c r="O284" s="47">
        <f t="shared" si="76"/>
        <v>0</v>
      </c>
      <c r="P284" s="24" t="str">
        <f t="shared" si="80"/>
        <v>.</v>
      </c>
      <c r="Q284" s="52"/>
      <c r="R284" s="32"/>
      <c r="S284" s="52"/>
      <c r="T284" s="90"/>
      <c r="U284" s="94">
        <f t="shared" si="85"/>
        <v>0</v>
      </c>
      <c r="V284" s="94">
        <f t="shared" si="86"/>
        <v>0</v>
      </c>
      <c r="W284" s="102">
        <f t="shared" si="77"/>
        <v>0</v>
      </c>
    </row>
    <row r="285" spans="3:23" ht="15">
      <c r="C285" s="76">
        <v>21</v>
      </c>
      <c r="D285" s="184">
        <v>0</v>
      </c>
      <c r="E285" s="185">
        <v>0</v>
      </c>
      <c r="F285" s="186">
        <v>1</v>
      </c>
      <c r="G285" s="41">
        <f t="shared" si="72"/>
        <v>0</v>
      </c>
      <c r="H285" s="42">
        <f t="shared" si="73"/>
        <v>0</v>
      </c>
      <c r="I285" s="42"/>
      <c r="J285" s="38">
        <f t="shared" si="74"/>
        <v>0</v>
      </c>
      <c r="K285" s="170">
        <f t="shared" si="83"/>
        <v>0</v>
      </c>
      <c r="L285" s="39">
        <f t="shared" si="75"/>
        <v>0</v>
      </c>
      <c r="M285" s="42"/>
      <c r="N285" s="192">
        <f t="shared" si="84"/>
        <v>0</v>
      </c>
      <c r="O285" s="47">
        <f t="shared" si="76"/>
        <v>0</v>
      </c>
      <c r="P285" s="24" t="str">
        <f t="shared" si="80"/>
        <v>.</v>
      </c>
      <c r="Q285" s="52"/>
      <c r="R285" s="32"/>
      <c r="S285" s="52"/>
      <c r="T285" s="90"/>
      <c r="U285" s="94">
        <f t="shared" si="85"/>
        <v>0</v>
      </c>
      <c r="V285" s="94">
        <f t="shared" si="86"/>
        <v>0</v>
      </c>
      <c r="W285" s="102">
        <f t="shared" si="77"/>
        <v>0</v>
      </c>
    </row>
    <row r="286" spans="3:23" ht="15">
      <c r="C286" s="76">
        <v>22</v>
      </c>
      <c r="D286" s="184">
        <v>0</v>
      </c>
      <c r="E286" s="185">
        <v>0</v>
      </c>
      <c r="F286" s="186">
        <v>1</v>
      </c>
      <c r="G286" s="41">
        <f t="shared" si="72"/>
        <v>0</v>
      </c>
      <c r="H286" s="42">
        <f t="shared" si="73"/>
        <v>0</v>
      </c>
      <c r="I286" s="42"/>
      <c r="J286" s="38">
        <f t="shared" si="74"/>
        <v>0</v>
      </c>
      <c r="K286" s="170">
        <f t="shared" si="83"/>
        <v>0</v>
      </c>
      <c r="L286" s="39">
        <f t="shared" si="75"/>
        <v>0</v>
      </c>
      <c r="M286" s="42"/>
      <c r="N286" s="192">
        <f t="shared" si="84"/>
        <v>0</v>
      </c>
      <c r="O286" s="47">
        <f t="shared" si="76"/>
        <v>0</v>
      </c>
      <c r="P286" s="24" t="str">
        <f t="shared" si="80"/>
        <v>.</v>
      </c>
      <c r="Q286" s="52"/>
      <c r="R286" s="32"/>
      <c r="S286" s="52"/>
      <c r="T286" s="90"/>
      <c r="U286" s="94">
        <f t="shared" si="85"/>
        <v>0</v>
      </c>
      <c r="V286" s="94">
        <f t="shared" si="86"/>
        <v>0</v>
      </c>
      <c r="W286" s="102">
        <f t="shared" si="77"/>
        <v>0</v>
      </c>
    </row>
    <row r="287" spans="3:23" ht="15">
      <c r="C287" s="76">
        <v>23</v>
      </c>
      <c r="D287" s="184">
        <v>0</v>
      </c>
      <c r="E287" s="185">
        <v>0</v>
      </c>
      <c r="F287" s="186">
        <v>1</v>
      </c>
      <c r="G287" s="41">
        <f t="shared" si="72"/>
        <v>0</v>
      </c>
      <c r="H287" s="42">
        <f t="shared" si="73"/>
        <v>0</v>
      </c>
      <c r="I287" s="42"/>
      <c r="J287" s="38">
        <f t="shared" si="74"/>
        <v>0</v>
      </c>
      <c r="K287" s="170">
        <f t="shared" si="83"/>
        <v>0</v>
      </c>
      <c r="L287" s="39">
        <f t="shared" si="75"/>
        <v>0</v>
      </c>
      <c r="M287" s="42"/>
      <c r="N287" s="192">
        <f t="shared" si="84"/>
        <v>0</v>
      </c>
      <c r="O287" s="47">
        <f t="shared" si="76"/>
        <v>0</v>
      </c>
      <c r="P287" s="24" t="str">
        <f t="shared" si="80"/>
        <v>.</v>
      </c>
      <c r="Q287" s="52"/>
      <c r="R287" s="32"/>
      <c r="S287" s="52"/>
      <c r="T287" s="90"/>
      <c r="U287" s="94">
        <f t="shared" si="85"/>
        <v>0</v>
      </c>
      <c r="V287" s="94">
        <f t="shared" si="86"/>
        <v>0</v>
      </c>
      <c r="W287" s="102">
        <f t="shared" si="77"/>
        <v>0</v>
      </c>
    </row>
    <row r="288" spans="3:23" ht="15">
      <c r="C288" s="77">
        <v>24</v>
      </c>
      <c r="D288" s="184">
        <v>0</v>
      </c>
      <c r="E288" s="185">
        <v>0</v>
      </c>
      <c r="F288" s="186">
        <v>1</v>
      </c>
      <c r="G288" s="41">
        <f t="shared" si="72"/>
        <v>0</v>
      </c>
      <c r="H288" s="42">
        <f t="shared" si="73"/>
        <v>0</v>
      </c>
      <c r="I288" s="42"/>
      <c r="J288" s="38">
        <f t="shared" si="74"/>
        <v>0</v>
      </c>
      <c r="K288" s="170">
        <f t="shared" si="83"/>
        <v>0</v>
      </c>
      <c r="L288" s="39">
        <f t="shared" si="75"/>
        <v>0</v>
      </c>
      <c r="M288" s="42"/>
      <c r="N288" s="192">
        <f t="shared" si="84"/>
        <v>0</v>
      </c>
      <c r="O288" s="47">
        <f t="shared" si="76"/>
        <v>0</v>
      </c>
      <c r="P288" s="24" t="str">
        <f t="shared" si="80"/>
        <v>.</v>
      </c>
      <c r="Q288" s="52"/>
      <c r="R288" s="32"/>
      <c r="S288" s="52"/>
      <c r="T288" s="90"/>
      <c r="U288" s="94">
        <f t="shared" si="85"/>
        <v>0</v>
      </c>
      <c r="V288" s="94">
        <f t="shared" si="86"/>
        <v>0</v>
      </c>
      <c r="W288" s="102">
        <f t="shared" si="77"/>
        <v>0</v>
      </c>
    </row>
    <row r="289" spans="3:23" ht="15">
      <c r="C289" s="76">
        <v>25</v>
      </c>
      <c r="D289" s="184">
        <v>0</v>
      </c>
      <c r="E289" s="185">
        <v>0</v>
      </c>
      <c r="F289" s="186">
        <v>1</v>
      </c>
      <c r="G289" s="41">
        <f t="shared" si="72"/>
        <v>0</v>
      </c>
      <c r="H289" s="42">
        <f t="shared" si="73"/>
        <v>0</v>
      </c>
      <c r="I289" s="42"/>
      <c r="J289" s="38">
        <f t="shared" si="74"/>
        <v>0</v>
      </c>
      <c r="K289" s="170">
        <f t="shared" si="83"/>
        <v>0</v>
      </c>
      <c r="L289" s="39">
        <f t="shared" si="75"/>
        <v>0</v>
      </c>
      <c r="M289" s="42"/>
      <c r="N289" s="192">
        <f t="shared" si="84"/>
        <v>0</v>
      </c>
      <c r="O289" s="47">
        <f t="shared" si="76"/>
        <v>0</v>
      </c>
      <c r="P289" s="24" t="str">
        <f t="shared" si="80"/>
        <v>.</v>
      </c>
      <c r="Q289" s="52"/>
      <c r="R289" s="32"/>
      <c r="S289" s="52"/>
      <c r="T289" s="90"/>
      <c r="U289" s="94">
        <f t="shared" si="85"/>
        <v>0</v>
      </c>
      <c r="V289" s="94">
        <f t="shared" si="86"/>
        <v>0</v>
      </c>
      <c r="W289" s="102">
        <f t="shared" si="77"/>
        <v>0</v>
      </c>
    </row>
    <row r="290" spans="3:23" ht="15">
      <c r="C290" s="76">
        <v>26</v>
      </c>
      <c r="D290" s="184">
        <v>0</v>
      </c>
      <c r="E290" s="185">
        <v>0</v>
      </c>
      <c r="F290" s="186">
        <v>1</v>
      </c>
      <c r="G290" s="41">
        <f t="shared" si="72"/>
        <v>0</v>
      </c>
      <c r="H290" s="42">
        <f t="shared" si="73"/>
        <v>0</v>
      </c>
      <c r="I290" s="42"/>
      <c r="J290" s="38">
        <f t="shared" si="74"/>
        <v>0</v>
      </c>
      <c r="K290" s="170">
        <f t="shared" si="83"/>
        <v>0</v>
      </c>
      <c r="L290" s="39">
        <f t="shared" si="75"/>
        <v>0</v>
      </c>
      <c r="M290" s="42"/>
      <c r="N290" s="192">
        <f t="shared" si="84"/>
        <v>0</v>
      </c>
      <c r="O290" s="47">
        <f t="shared" si="76"/>
        <v>0</v>
      </c>
      <c r="P290" s="24" t="str">
        <f t="shared" si="80"/>
        <v>.</v>
      </c>
      <c r="Q290" s="52"/>
      <c r="R290" s="32"/>
      <c r="S290" s="52"/>
      <c r="T290" s="90"/>
      <c r="U290" s="94">
        <f t="shared" si="85"/>
        <v>0</v>
      </c>
      <c r="V290" s="94">
        <f t="shared" si="86"/>
        <v>0</v>
      </c>
      <c r="W290" s="102">
        <f t="shared" si="77"/>
        <v>0</v>
      </c>
    </row>
    <row r="291" spans="3:23" ht="15">
      <c r="C291" s="76">
        <v>27</v>
      </c>
      <c r="D291" s="184">
        <v>0</v>
      </c>
      <c r="E291" s="185">
        <v>0</v>
      </c>
      <c r="F291" s="186">
        <v>1</v>
      </c>
      <c r="G291" s="41">
        <f t="shared" si="72"/>
        <v>0</v>
      </c>
      <c r="H291" s="42">
        <f t="shared" si="73"/>
        <v>0</v>
      </c>
      <c r="I291" s="42"/>
      <c r="J291" s="38">
        <f t="shared" si="74"/>
        <v>0</v>
      </c>
      <c r="K291" s="170">
        <f t="shared" si="83"/>
        <v>0</v>
      </c>
      <c r="L291" s="39">
        <f t="shared" si="75"/>
        <v>0</v>
      </c>
      <c r="M291" s="42"/>
      <c r="N291" s="192">
        <f t="shared" si="84"/>
        <v>0</v>
      </c>
      <c r="O291" s="47">
        <f t="shared" si="76"/>
        <v>0</v>
      </c>
      <c r="P291" s="24" t="str">
        <f t="shared" si="80"/>
        <v>.</v>
      </c>
      <c r="Q291" s="52"/>
      <c r="R291" s="32"/>
      <c r="S291" s="52"/>
      <c r="T291" s="90"/>
      <c r="U291" s="94">
        <f t="shared" si="85"/>
        <v>0</v>
      </c>
      <c r="V291" s="94">
        <f t="shared" si="86"/>
        <v>0</v>
      </c>
      <c r="W291" s="102">
        <f t="shared" si="77"/>
        <v>0</v>
      </c>
    </row>
    <row r="292" spans="3:23" ht="15">
      <c r="C292" s="77">
        <v>28</v>
      </c>
      <c r="D292" s="184">
        <v>0</v>
      </c>
      <c r="E292" s="185">
        <v>0</v>
      </c>
      <c r="F292" s="186">
        <v>1</v>
      </c>
      <c r="G292" s="41">
        <f t="shared" si="72"/>
        <v>0</v>
      </c>
      <c r="H292" s="42">
        <f t="shared" si="73"/>
        <v>0</v>
      </c>
      <c r="I292" s="42"/>
      <c r="J292" s="38">
        <f t="shared" si="74"/>
        <v>0</v>
      </c>
      <c r="K292" s="170">
        <f t="shared" si="83"/>
        <v>0</v>
      </c>
      <c r="L292" s="39">
        <f t="shared" si="75"/>
        <v>0</v>
      </c>
      <c r="M292" s="42"/>
      <c r="N292" s="192">
        <f t="shared" si="84"/>
        <v>0</v>
      </c>
      <c r="O292" s="47">
        <f t="shared" si="76"/>
        <v>0</v>
      </c>
      <c r="P292" s="24" t="str">
        <f t="shared" si="80"/>
        <v>.</v>
      </c>
      <c r="Q292" s="52"/>
      <c r="R292" s="32"/>
      <c r="S292" s="52"/>
      <c r="T292" s="90"/>
      <c r="U292" s="94">
        <f t="shared" si="85"/>
        <v>0</v>
      </c>
      <c r="V292" s="94">
        <f t="shared" si="86"/>
        <v>0</v>
      </c>
      <c r="W292" s="102">
        <f t="shared" si="77"/>
        <v>0</v>
      </c>
    </row>
    <row r="293" spans="3:23" ht="15">
      <c r="C293" s="76">
        <v>29</v>
      </c>
      <c r="D293" s="184">
        <v>0</v>
      </c>
      <c r="E293" s="185">
        <v>0</v>
      </c>
      <c r="F293" s="186">
        <v>1</v>
      </c>
      <c r="G293" s="41">
        <f t="shared" si="72"/>
        <v>0</v>
      </c>
      <c r="H293" s="42">
        <f t="shared" si="73"/>
        <v>0</v>
      </c>
      <c r="I293" s="42"/>
      <c r="J293" s="38">
        <f t="shared" si="74"/>
        <v>0</v>
      </c>
      <c r="K293" s="170">
        <f t="shared" si="83"/>
        <v>0</v>
      </c>
      <c r="L293" s="39">
        <f t="shared" si="75"/>
        <v>0</v>
      </c>
      <c r="M293" s="42"/>
      <c r="N293" s="192">
        <f t="shared" si="84"/>
        <v>0</v>
      </c>
      <c r="O293" s="47">
        <f t="shared" si="76"/>
        <v>0</v>
      </c>
      <c r="P293" s="24" t="str">
        <f t="shared" si="80"/>
        <v>.</v>
      </c>
      <c r="Q293" s="52"/>
      <c r="R293" s="32"/>
      <c r="S293" s="52"/>
      <c r="T293" s="90"/>
      <c r="U293" s="94">
        <f t="shared" si="85"/>
        <v>0</v>
      </c>
      <c r="V293" s="94">
        <f t="shared" si="86"/>
        <v>0</v>
      </c>
      <c r="W293" s="102">
        <f t="shared" si="77"/>
        <v>0</v>
      </c>
    </row>
    <row r="294" spans="3:23" ht="15">
      <c r="C294" s="76">
        <v>30</v>
      </c>
      <c r="D294" s="184">
        <v>0</v>
      </c>
      <c r="E294" s="185">
        <v>0</v>
      </c>
      <c r="F294" s="186">
        <v>1</v>
      </c>
      <c r="G294" s="41">
        <f t="shared" si="72"/>
        <v>0</v>
      </c>
      <c r="H294" s="42">
        <f t="shared" si="73"/>
        <v>0</v>
      </c>
      <c r="I294" s="42"/>
      <c r="J294" s="38">
        <f t="shared" si="74"/>
        <v>0</v>
      </c>
      <c r="K294" s="170">
        <f t="shared" si="83"/>
        <v>0</v>
      </c>
      <c r="L294" s="39">
        <f t="shared" si="75"/>
        <v>0</v>
      </c>
      <c r="M294" s="42"/>
      <c r="N294" s="192">
        <f t="shared" si="84"/>
        <v>0</v>
      </c>
      <c r="O294" s="47">
        <f t="shared" si="76"/>
        <v>0</v>
      </c>
      <c r="P294" s="24" t="str">
        <f t="shared" si="80"/>
        <v>.</v>
      </c>
      <c r="Q294" s="52"/>
      <c r="R294" s="32"/>
      <c r="S294" s="52"/>
      <c r="T294" s="90"/>
      <c r="U294" s="94">
        <f t="shared" si="85"/>
        <v>0</v>
      </c>
      <c r="V294" s="94">
        <f t="shared" si="86"/>
        <v>0</v>
      </c>
      <c r="W294" s="102">
        <f t="shared" si="77"/>
        <v>0</v>
      </c>
    </row>
    <row r="295" spans="3:23" ht="15">
      <c r="C295" s="76">
        <v>31</v>
      </c>
      <c r="D295" s="184">
        <v>0</v>
      </c>
      <c r="E295" s="185">
        <v>0</v>
      </c>
      <c r="F295" s="186">
        <v>1</v>
      </c>
      <c r="G295" s="41">
        <f t="shared" si="72"/>
        <v>0</v>
      </c>
      <c r="H295" s="42">
        <f t="shared" si="73"/>
        <v>0</v>
      </c>
      <c r="I295" s="42"/>
      <c r="J295" s="38">
        <f t="shared" si="74"/>
        <v>0</v>
      </c>
      <c r="K295" s="170">
        <f t="shared" si="83"/>
        <v>0</v>
      </c>
      <c r="L295" s="39">
        <f t="shared" si="75"/>
        <v>0</v>
      </c>
      <c r="M295" s="42"/>
      <c r="N295" s="192">
        <f t="shared" si="84"/>
        <v>0</v>
      </c>
      <c r="O295" s="47">
        <f t="shared" si="76"/>
        <v>0</v>
      </c>
      <c r="P295" s="24" t="str">
        <f t="shared" si="80"/>
        <v>.</v>
      </c>
      <c r="Q295" s="52"/>
      <c r="R295" s="32"/>
      <c r="S295" s="52"/>
      <c r="T295" s="90"/>
      <c r="U295" s="94">
        <f t="shared" si="85"/>
        <v>0</v>
      </c>
      <c r="V295" s="94">
        <f t="shared" si="86"/>
        <v>0</v>
      </c>
      <c r="W295" s="102">
        <f t="shared" si="77"/>
        <v>0</v>
      </c>
    </row>
    <row r="296" spans="3:23" ht="15">
      <c r="C296" s="77">
        <v>32</v>
      </c>
      <c r="D296" s="184">
        <v>0</v>
      </c>
      <c r="E296" s="185">
        <v>0</v>
      </c>
      <c r="F296" s="186">
        <v>1</v>
      </c>
      <c r="G296" s="41">
        <f t="shared" si="72"/>
        <v>0</v>
      </c>
      <c r="H296" s="42">
        <f t="shared" si="73"/>
        <v>0</v>
      </c>
      <c r="I296" s="42"/>
      <c r="J296" s="38">
        <f t="shared" si="74"/>
        <v>0</v>
      </c>
      <c r="K296" s="170">
        <f t="shared" si="83"/>
        <v>0</v>
      </c>
      <c r="L296" s="39">
        <f t="shared" si="75"/>
        <v>0</v>
      </c>
      <c r="M296" s="42"/>
      <c r="N296" s="192">
        <f t="shared" si="84"/>
        <v>0</v>
      </c>
      <c r="O296" s="47">
        <f t="shared" si="76"/>
        <v>0</v>
      </c>
      <c r="P296" s="24" t="str">
        <f t="shared" si="80"/>
        <v>.</v>
      </c>
      <c r="Q296" s="52"/>
      <c r="R296" s="32"/>
      <c r="S296" s="52"/>
      <c r="T296" s="90"/>
      <c r="U296" s="94">
        <f t="shared" si="85"/>
        <v>0</v>
      </c>
      <c r="V296" s="94">
        <f t="shared" si="86"/>
        <v>0</v>
      </c>
      <c r="W296" s="102">
        <f t="shared" si="77"/>
        <v>0</v>
      </c>
    </row>
    <row r="297" spans="3:23" ht="15">
      <c r="C297" s="76">
        <v>33</v>
      </c>
      <c r="D297" s="184">
        <v>0</v>
      </c>
      <c r="E297" s="185">
        <v>0</v>
      </c>
      <c r="F297" s="186">
        <v>1</v>
      </c>
      <c r="G297" s="41">
        <f t="shared" si="72"/>
        <v>0</v>
      </c>
      <c r="H297" s="42">
        <f t="shared" si="73"/>
        <v>0</v>
      </c>
      <c r="I297" s="42"/>
      <c r="J297" s="38">
        <f t="shared" si="74"/>
        <v>0</v>
      </c>
      <c r="K297" s="170">
        <f t="shared" si="83"/>
        <v>0</v>
      </c>
      <c r="L297" s="39">
        <f t="shared" si="75"/>
        <v>0</v>
      </c>
      <c r="M297" s="42"/>
      <c r="N297" s="192">
        <f t="shared" si="84"/>
        <v>0</v>
      </c>
      <c r="O297" s="47">
        <f t="shared" si="76"/>
        <v>0</v>
      </c>
      <c r="P297" s="24" t="str">
        <f t="shared" si="80"/>
        <v>.</v>
      </c>
      <c r="Q297" s="52"/>
      <c r="R297" s="32"/>
      <c r="S297" s="52"/>
      <c r="T297" s="90"/>
      <c r="U297" s="94">
        <f t="shared" si="85"/>
        <v>0</v>
      </c>
      <c r="V297" s="94">
        <f t="shared" si="86"/>
        <v>0</v>
      </c>
      <c r="W297" s="102">
        <f t="shared" si="77"/>
        <v>0</v>
      </c>
    </row>
    <row r="298" spans="3:23" ht="15">
      <c r="C298" s="76">
        <v>34</v>
      </c>
      <c r="D298" s="184">
        <v>0</v>
      </c>
      <c r="E298" s="185">
        <v>0</v>
      </c>
      <c r="F298" s="186">
        <v>1</v>
      </c>
      <c r="G298" s="41">
        <f t="shared" si="72"/>
        <v>0</v>
      </c>
      <c r="H298" s="42">
        <f t="shared" si="73"/>
        <v>0</v>
      </c>
      <c r="I298" s="42"/>
      <c r="J298" s="38">
        <f t="shared" si="74"/>
        <v>0</v>
      </c>
      <c r="K298" s="170">
        <f t="shared" si="83"/>
        <v>0</v>
      </c>
      <c r="L298" s="39">
        <f t="shared" si="75"/>
        <v>0</v>
      </c>
      <c r="M298" s="42"/>
      <c r="N298" s="192">
        <f t="shared" si="84"/>
        <v>0</v>
      </c>
      <c r="O298" s="47">
        <f t="shared" si="76"/>
        <v>0</v>
      </c>
      <c r="P298" s="24" t="str">
        <f t="shared" si="80"/>
        <v>.</v>
      </c>
      <c r="Q298" s="52"/>
      <c r="R298" s="32"/>
      <c r="S298" s="52"/>
      <c r="T298" s="90"/>
      <c r="U298" s="94">
        <f t="shared" si="85"/>
        <v>0</v>
      </c>
      <c r="V298" s="94">
        <f t="shared" si="86"/>
        <v>0</v>
      </c>
      <c r="W298" s="102">
        <f t="shared" si="77"/>
        <v>0</v>
      </c>
    </row>
    <row r="299" spans="3:23" ht="15">
      <c r="C299" s="76">
        <v>35</v>
      </c>
      <c r="D299" s="184">
        <v>0</v>
      </c>
      <c r="E299" s="185">
        <v>0</v>
      </c>
      <c r="F299" s="186">
        <v>1</v>
      </c>
      <c r="G299" s="41">
        <f t="shared" si="72"/>
        <v>0</v>
      </c>
      <c r="H299" s="42">
        <f t="shared" si="73"/>
        <v>0</v>
      </c>
      <c r="I299" s="42"/>
      <c r="J299" s="38">
        <f t="shared" si="74"/>
        <v>0</v>
      </c>
      <c r="K299" s="170">
        <f t="shared" si="83"/>
        <v>0</v>
      </c>
      <c r="L299" s="39">
        <f t="shared" si="75"/>
        <v>0</v>
      </c>
      <c r="M299" s="42"/>
      <c r="N299" s="192">
        <f t="shared" si="84"/>
        <v>0</v>
      </c>
      <c r="O299" s="47">
        <f t="shared" si="76"/>
        <v>0</v>
      </c>
      <c r="P299" s="24" t="str">
        <f t="shared" si="80"/>
        <v>.</v>
      </c>
      <c r="Q299" s="52"/>
      <c r="R299" s="32"/>
      <c r="S299" s="52"/>
      <c r="T299" s="90"/>
      <c r="U299" s="94">
        <f t="shared" si="85"/>
        <v>0</v>
      </c>
      <c r="V299" s="94">
        <f t="shared" si="86"/>
        <v>0</v>
      </c>
      <c r="W299" s="102">
        <f t="shared" si="77"/>
        <v>0</v>
      </c>
    </row>
    <row r="300" spans="3:23" ht="15">
      <c r="C300" s="77">
        <v>36</v>
      </c>
      <c r="D300" s="184">
        <v>0</v>
      </c>
      <c r="E300" s="185">
        <v>0</v>
      </c>
      <c r="F300" s="186">
        <v>1</v>
      </c>
      <c r="G300" s="41">
        <f t="shared" si="72"/>
        <v>0</v>
      </c>
      <c r="H300" s="42">
        <f t="shared" si="73"/>
        <v>0</v>
      </c>
      <c r="I300" s="42"/>
      <c r="J300" s="38">
        <f t="shared" si="74"/>
        <v>0</v>
      </c>
      <c r="K300" s="170">
        <f t="shared" si="83"/>
        <v>0</v>
      </c>
      <c r="L300" s="39">
        <f t="shared" si="75"/>
        <v>0</v>
      </c>
      <c r="M300" s="42"/>
      <c r="N300" s="192">
        <f t="shared" si="84"/>
        <v>0</v>
      </c>
      <c r="O300" s="47">
        <f t="shared" si="76"/>
        <v>0</v>
      </c>
      <c r="P300" s="24" t="str">
        <f t="shared" si="80"/>
        <v>.</v>
      </c>
      <c r="Q300" s="52"/>
      <c r="R300" s="32"/>
      <c r="S300" s="52"/>
      <c r="T300" s="90"/>
      <c r="U300" s="94">
        <f t="shared" si="85"/>
        <v>0</v>
      </c>
      <c r="V300" s="94">
        <f t="shared" si="86"/>
        <v>0</v>
      </c>
      <c r="W300" s="102">
        <f t="shared" si="77"/>
        <v>0</v>
      </c>
    </row>
    <row r="301" spans="3:23" ht="15">
      <c r="C301" s="76">
        <v>37</v>
      </c>
      <c r="D301" s="184">
        <v>0</v>
      </c>
      <c r="E301" s="185">
        <v>0</v>
      </c>
      <c r="F301" s="186">
        <v>1</v>
      </c>
      <c r="G301" s="41">
        <f t="shared" si="72"/>
        <v>0</v>
      </c>
      <c r="H301" s="42">
        <f t="shared" si="73"/>
        <v>0</v>
      </c>
      <c r="I301" s="42"/>
      <c r="J301" s="38">
        <f t="shared" si="74"/>
        <v>0</v>
      </c>
      <c r="K301" s="170">
        <f t="shared" si="83"/>
        <v>0</v>
      </c>
      <c r="L301" s="39">
        <f t="shared" si="75"/>
        <v>0</v>
      </c>
      <c r="M301" s="42"/>
      <c r="N301" s="192">
        <f t="shared" si="84"/>
        <v>0</v>
      </c>
      <c r="O301" s="47">
        <f t="shared" si="76"/>
        <v>0</v>
      </c>
      <c r="P301" s="24" t="str">
        <f t="shared" si="80"/>
        <v>.</v>
      </c>
      <c r="Q301" s="52"/>
      <c r="R301" s="32"/>
      <c r="S301" s="52"/>
      <c r="T301" s="90"/>
      <c r="U301" s="94">
        <f t="shared" si="85"/>
        <v>0</v>
      </c>
      <c r="V301" s="94">
        <f t="shared" si="86"/>
        <v>0</v>
      </c>
      <c r="W301" s="102">
        <f t="shared" si="77"/>
        <v>0</v>
      </c>
    </row>
    <row r="302" spans="3:23" ht="15">
      <c r="C302" s="76">
        <v>38</v>
      </c>
      <c r="D302" s="184">
        <v>0</v>
      </c>
      <c r="E302" s="185">
        <v>0</v>
      </c>
      <c r="F302" s="186">
        <v>1</v>
      </c>
      <c r="G302" s="41">
        <f t="shared" si="72"/>
        <v>0</v>
      </c>
      <c r="H302" s="42">
        <f t="shared" si="73"/>
        <v>0</v>
      </c>
      <c r="I302" s="42"/>
      <c r="J302" s="38">
        <f t="shared" si="74"/>
        <v>0</v>
      </c>
      <c r="K302" s="170">
        <f t="shared" si="83"/>
        <v>0</v>
      </c>
      <c r="L302" s="39">
        <f t="shared" si="75"/>
        <v>0</v>
      </c>
      <c r="M302" s="42"/>
      <c r="N302" s="192">
        <f t="shared" si="84"/>
        <v>0</v>
      </c>
      <c r="O302" s="47">
        <f t="shared" si="76"/>
        <v>0</v>
      </c>
      <c r="P302" s="24" t="str">
        <f t="shared" si="80"/>
        <v>.</v>
      </c>
      <c r="Q302" s="52"/>
      <c r="R302" s="32"/>
      <c r="S302" s="52"/>
      <c r="T302" s="90"/>
      <c r="U302" s="94">
        <f t="shared" si="85"/>
        <v>0</v>
      </c>
      <c r="V302" s="94">
        <f t="shared" si="86"/>
        <v>0</v>
      </c>
      <c r="W302" s="102">
        <f t="shared" si="77"/>
        <v>0</v>
      </c>
    </row>
    <row r="303" spans="3:23" ht="15">
      <c r="C303" s="76">
        <v>39</v>
      </c>
      <c r="D303" s="184">
        <v>0</v>
      </c>
      <c r="E303" s="185">
        <v>0</v>
      </c>
      <c r="F303" s="186">
        <v>1</v>
      </c>
      <c r="G303" s="41">
        <f t="shared" si="72"/>
        <v>0</v>
      </c>
      <c r="H303" s="42">
        <f t="shared" si="73"/>
        <v>0</v>
      </c>
      <c r="I303" s="42"/>
      <c r="J303" s="38">
        <f t="shared" si="74"/>
        <v>0</v>
      </c>
      <c r="K303" s="170">
        <f t="shared" si="83"/>
        <v>0</v>
      </c>
      <c r="L303" s="39">
        <f t="shared" si="75"/>
        <v>0</v>
      </c>
      <c r="M303" s="42"/>
      <c r="N303" s="192">
        <f t="shared" si="84"/>
        <v>0</v>
      </c>
      <c r="O303" s="47">
        <f t="shared" si="76"/>
        <v>0</v>
      </c>
      <c r="P303" s="24" t="str">
        <f t="shared" si="80"/>
        <v>.</v>
      </c>
      <c r="Q303" s="52"/>
      <c r="R303" s="32"/>
      <c r="S303" s="52"/>
      <c r="T303" s="90"/>
      <c r="U303" s="94">
        <f t="shared" si="85"/>
        <v>0</v>
      </c>
      <c r="V303" s="94">
        <f t="shared" si="86"/>
        <v>0</v>
      </c>
      <c r="W303" s="102">
        <f t="shared" si="77"/>
        <v>0</v>
      </c>
    </row>
    <row r="304" spans="3:23" ht="15">
      <c r="C304" s="77">
        <v>40</v>
      </c>
      <c r="D304" s="184">
        <v>0</v>
      </c>
      <c r="E304" s="185">
        <v>0</v>
      </c>
      <c r="F304" s="186">
        <v>1</v>
      </c>
      <c r="G304" s="41">
        <f t="shared" si="72"/>
        <v>0</v>
      </c>
      <c r="H304" s="42">
        <f t="shared" si="73"/>
        <v>0</v>
      </c>
      <c r="I304" s="42"/>
      <c r="J304" s="38">
        <f t="shared" si="74"/>
        <v>0</v>
      </c>
      <c r="K304" s="170">
        <f t="shared" si="83"/>
        <v>0</v>
      </c>
      <c r="L304" s="39">
        <f t="shared" si="75"/>
        <v>0</v>
      </c>
      <c r="M304" s="42"/>
      <c r="N304" s="192">
        <f t="shared" si="84"/>
        <v>0</v>
      </c>
      <c r="O304" s="47">
        <f t="shared" si="76"/>
        <v>0</v>
      </c>
      <c r="P304" s="24" t="str">
        <f t="shared" si="80"/>
        <v>.</v>
      </c>
      <c r="Q304" s="52"/>
      <c r="R304" s="32"/>
      <c r="S304" s="52"/>
      <c r="T304" s="90"/>
      <c r="U304" s="94">
        <f t="shared" si="85"/>
        <v>0</v>
      </c>
      <c r="V304" s="94">
        <f t="shared" si="86"/>
        <v>0</v>
      </c>
      <c r="W304" s="102">
        <f t="shared" si="77"/>
        <v>0</v>
      </c>
    </row>
    <row r="305" spans="3:23" ht="15">
      <c r="C305" s="76">
        <v>41</v>
      </c>
      <c r="D305" s="184">
        <v>0</v>
      </c>
      <c r="E305" s="185">
        <v>0</v>
      </c>
      <c r="F305" s="186">
        <v>1</v>
      </c>
      <c r="G305" s="41">
        <f t="shared" si="72"/>
        <v>0</v>
      </c>
      <c r="H305" s="42">
        <f t="shared" si="73"/>
        <v>0</v>
      </c>
      <c r="I305" s="42"/>
      <c r="J305" s="38">
        <f t="shared" si="74"/>
        <v>0</v>
      </c>
      <c r="K305" s="170">
        <f t="shared" si="83"/>
        <v>0</v>
      </c>
      <c r="L305" s="39">
        <f t="shared" si="75"/>
        <v>0</v>
      </c>
      <c r="M305" s="42"/>
      <c r="N305" s="192">
        <f t="shared" si="84"/>
        <v>0</v>
      </c>
      <c r="O305" s="47">
        <f t="shared" si="76"/>
        <v>0</v>
      </c>
      <c r="P305" s="24" t="str">
        <f t="shared" si="80"/>
        <v>.</v>
      </c>
      <c r="Q305" s="52"/>
      <c r="R305" s="32"/>
      <c r="S305" s="52"/>
      <c r="T305" s="90"/>
      <c r="U305" s="94">
        <f t="shared" si="85"/>
        <v>0</v>
      </c>
      <c r="V305" s="94">
        <f t="shared" si="86"/>
        <v>0</v>
      </c>
      <c r="W305" s="102">
        <f t="shared" si="77"/>
        <v>0</v>
      </c>
    </row>
    <row r="306" spans="3:23" ht="15">
      <c r="C306" s="76">
        <v>42</v>
      </c>
      <c r="D306" s="184">
        <v>0</v>
      </c>
      <c r="E306" s="185">
        <v>0</v>
      </c>
      <c r="F306" s="186">
        <v>1</v>
      </c>
      <c r="G306" s="41">
        <f t="shared" si="72"/>
        <v>0</v>
      </c>
      <c r="H306" s="42">
        <f t="shared" si="73"/>
        <v>0</v>
      </c>
      <c r="I306" s="42"/>
      <c r="J306" s="38">
        <f t="shared" si="74"/>
        <v>0</v>
      </c>
      <c r="K306" s="170">
        <f t="shared" si="83"/>
        <v>0</v>
      </c>
      <c r="L306" s="39">
        <f t="shared" si="75"/>
        <v>0</v>
      </c>
      <c r="M306" s="42"/>
      <c r="N306" s="192">
        <f t="shared" si="84"/>
        <v>0</v>
      </c>
      <c r="O306" s="47">
        <f t="shared" si="76"/>
        <v>0</v>
      </c>
      <c r="P306" s="24" t="str">
        <f t="shared" si="80"/>
        <v>.</v>
      </c>
      <c r="Q306" s="52"/>
      <c r="R306" s="32"/>
      <c r="S306" s="52"/>
      <c r="T306" s="90"/>
      <c r="U306" s="94">
        <f t="shared" si="85"/>
        <v>0</v>
      </c>
      <c r="V306" s="94">
        <f t="shared" si="86"/>
        <v>0</v>
      </c>
      <c r="W306" s="102">
        <f t="shared" si="77"/>
        <v>0</v>
      </c>
    </row>
    <row r="307" spans="3:23" ht="15">
      <c r="C307" s="76">
        <v>43</v>
      </c>
      <c r="D307" s="184">
        <v>0</v>
      </c>
      <c r="E307" s="185">
        <v>0</v>
      </c>
      <c r="F307" s="186">
        <v>1</v>
      </c>
      <c r="G307" s="41">
        <f t="shared" si="72"/>
        <v>0</v>
      </c>
      <c r="H307" s="42">
        <f t="shared" si="73"/>
        <v>0</v>
      </c>
      <c r="I307" s="42"/>
      <c r="J307" s="38">
        <f t="shared" si="74"/>
        <v>0</v>
      </c>
      <c r="K307" s="170">
        <f t="shared" si="83"/>
        <v>0</v>
      </c>
      <c r="L307" s="39">
        <f t="shared" si="75"/>
        <v>0</v>
      </c>
      <c r="M307" s="42"/>
      <c r="N307" s="192">
        <f t="shared" si="84"/>
        <v>0</v>
      </c>
      <c r="O307" s="47">
        <f t="shared" si="76"/>
        <v>0</v>
      </c>
      <c r="P307" s="24" t="str">
        <f t="shared" si="80"/>
        <v>.</v>
      </c>
      <c r="Q307" s="52"/>
      <c r="R307" s="32"/>
      <c r="S307" s="52"/>
      <c r="T307" s="90"/>
      <c r="U307" s="94">
        <f t="shared" si="85"/>
        <v>0</v>
      </c>
      <c r="V307" s="94">
        <f t="shared" si="86"/>
        <v>0</v>
      </c>
      <c r="W307" s="102">
        <f t="shared" si="77"/>
        <v>0</v>
      </c>
    </row>
    <row r="308" spans="3:23" ht="15">
      <c r="C308" s="77">
        <v>44</v>
      </c>
      <c r="D308" s="184">
        <v>0</v>
      </c>
      <c r="E308" s="185">
        <v>0</v>
      </c>
      <c r="F308" s="186">
        <v>1</v>
      </c>
      <c r="G308" s="41">
        <f t="shared" si="72"/>
        <v>0</v>
      </c>
      <c r="H308" s="42">
        <f t="shared" si="73"/>
        <v>0</v>
      </c>
      <c r="I308" s="42"/>
      <c r="J308" s="38">
        <f t="shared" si="74"/>
        <v>0</v>
      </c>
      <c r="K308" s="170">
        <f t="shared" si="83"/>
        <v>0</v>
      </c>
      <c r="L308" s="39">
        <f t="shared" si="75"/>
        <v>0</v>
      </c>
      <c r="M308" s="42"/>
      <c r="N308" s="192">
        <f t="shared" si="84"/>
        <v>0</v>
      </c>
      <c r="O308" s="47">
        <f t="shared" si="76"/>
        <v>0</v>
      </c>
      <c r="P308" s="24" t="str">
        <f t="shared" si="80"/>
        <v>.</v>
      </c>
      <c r="Q308" s="52"/>
      <c r="R308" s="32"/>
      <c r="S308" s="52"/>
      <c r="T308" s="90"/>
      <c r="U308" s="94">
        <f t="shared" si="85"/>
        <v>0</v>
      </c>
      <c r="V308" s="94">
        <f t="shared" si="86"/>
        <v>0</v>
      </c>
      <c r="W308" s="102">
        <f t="shared" si="77"/>
        <v>0</v>
      </c>
    </row>
    <row r="309" spans="3:23" ht="15">
      <c r="C309" s="76">
        <v>45</v>
      </c>
      <c r="D309" s="184">
        <v>0</v>
      </c>
      <c r="E309" s="185">
        <v>0</v>
      </c>
      <c r="F309" s="186">
        <v>1</v>
      </c>
      <c r="G309" s="41">
        <f t="shared" si="72"/>
        <v>0</v>
      </c>
      <c r="H309" s="42">
        <f t="shared" si="73"/>
        <v>0</v>
      </c>
      <c r="I309" s="42"/>
      <c r="J309" s="38">
        <f t="shared" si="74"/>
        <v>0</v>
      </c>
      <c r="K309" s="170">
        <f t="shared" si="83"/>
        <v>0</v>
      </c>
      <c r="L309" s="39">
        <f t="shared" si="75"/>
        <v>0</v>
      </c>
      <c r="M309" s="42"/>
      <c r="N309" s="192">
        <f t="shared" si="84"/>
        <v>0</v>
      </c>
      <c r="O309" s="47">
        <f t="shared" si="76"/>
        <v>0</v>
      </c>
      <c r="P309" s="24" t="str">
        <f t="shared" si="80"/>
        <v>.</v>
      </c>
      <c r="Q309" s="52"/>
      <c r="R309" s="32"/>
      <c r="S309" s="52"/>
      <c r="T309" s="90"/>
      <c r="U309" s="94">
        <f t="shared" si="85"/>
        <v>0</v>
      </c>
      <c r="V309" s="94">
        <f t="shared" si="86"/>
        <v>0</v>
      </c>
      <c r="W309" s="102">
        <f t="shared" si="77"/>
        <v>0</v>
      </c>
    </row>
    <row r="310" spans="3:23" ht="15">
      <c r="C310" s="76">
        <v>46</v>
      </c>
      <c r="D310" s="184">
        <v>0</v>
      </c>
      <c r="E310" s="185">
        <v>0</v>
      </c>
      <c r="F310" s="186">
        <v>1</v>
      </c>
      <c r="G310" s="41">
        <f t="shared" si="72"/>
        <v>0</v>
      </c>
      <c r="H310" s="42">
        <f t="shared" si="73"/>
        <v>0</v>
      </c>
      <c r="I310" s="42"/>
      <c r="J310" s="38">
        <f t="shared" si="74"/>
        <v>0</v>
      </c>
      <c r="K310" s="170">
        <f t="shared" si="83"/>
        <v>0</v>
      </c>
      <c r="L310" s="39">
        <f t="shared" si="75"/>
        <v>0</v>
      </c>
      <c r="M310" s="42"/>
      <c r="N310" s="192">
        <f t="shared" si="84"/>
        <v>0</v>
      </c>
      <c r="O310" s="47">
        <f t="shared" si="76"/>
        <v>0</v>
      </c>
      <c r="P310" s="24" t="str">
        <f t="shared" si="80"/>
        <v>.</v>
      </c>
      <c r="Q310" s="52"/>
      <c r="R310" s="32"/>
      <c r="S310" s="52"/>
      <c r="T310" s="90"/>
      <c r="U310" s="94">
        <f t="shared" si="85"/>
        <v>0</v>
      </c>
      <c r="V310" s="94">
        <f t="shared" si="86"/>
        <v>0</v>
      </c>
      <c r="W310" s="102">
        <f t="shared" si="77"/>
        <v>0</v>
      </c>
    </row>
    <row r="311" spans="3:23" ht="15">
      <c r="C311" s="76">
        <v>47</v>
      </c>
      <c r="D311" s="184">
        <v>0</v>
      </c>
      <c r="E311" s="185">
        <v>0</v>
      </c>
      <c r="F311" s="186">
        <v>1</v>
      </c>
      <c r="G311" s="41">
        <f t="shared" si="72"/>
        <v>0</v>
      </c>
      <c r="H311" s="42">
        <f t="shared" si="73"/>
        <v>0</v>
      </c>
      <c r="I311" s="42"/>
      <c r="J311" s="38">
        <f t="shared" si="74"/>
        <v>0</v>
      </c>
      <c r="K311" s="170">
        <f t="shared" si="83"/>
        <v>0</v>
      </c>
      <c r="L311" s="39">
        <f t="shared" si="75"/>
        <v>0</v>
      </c>
      <c r="M311" s="42"/>
      <c r="N311" s="192">
        <f t="shared" si="84"/>
        <v>0</v>
      </c>
      <c r="O311" s="47">
        <f t="shared" si="76"/>
        <v>0</v>
      </c>
      <c r="P311" s="24" t="str">
        <f t="shared" si="80"/>
        <v>.</v>
      </c>
      <c r="Q311" s="52"/>
      <c r="R311" s="32"/>
      <c r="S311" s="52"/>
      <c r="T311" s="90"/>
      <c r="U311" s="94">
        <f t="shared" si="85"/>
        <v>0</v>
      </c>
      <c r="V311" s="94">
        <f t="shared" si="86"/>
        <v>0</v>
      </c>
      <c r="W311" s="102">
        <f t="shared" si="77"/>
        <v>0</v>
      </c>
    </row>
    <row r="312" spans="3:23" ht="15">
      <c r="C312" s="77">
        <v>48</v>
      </c>
      <c r="D312" s="184">
        <v>0</v>
      </c>
      <c r="E312" s="185">
        <v>0</v>
      </c>
      <c r="F312" s="186">
        <v>1</v>
      </c>
      <c r="G312" s="41">
        <f t="shared" si="72"/>
        <v>0</v>
      </c>
      <c r="H312" s="42">
        <f t="shared" si="73"/>
        <v>0</v>
      </c>
      <c r="I312" s="42"/>
      <c r="J312" s="38">
        <f t="shared" si="74"/>
        <v>0</v>
      </c>
      <c r="K312" s="170">
        <f t="shared" si="83"/>
        <v>0</v>
      </c>
      <c r="L312" s="39">
        <f t="shared" si="75"/>
        <v>0</v>
      </c>
      <c r="M312" s="42"/>
      <c r="N312" s="192">
        <f t="shared" si="84"/>
        <v>0</v>
      </c>
      <c r="O312" s="47">
        <f t="shared" si="76"/>
        <v>0</v>
      </c>
      <c r="P312" s="24" t="str">
        <f t="shared" si="80"/>
        <v>.</v>
      </c>
      <c r="Q312" s="52"/>
      <c r="R312" s="32"/>
      <c r="S312" s="52"/>
      <c r="T312" s="90"/>
      <c r="U312" s="94">
        <f t="shared" si="85"/>
        <v>0</v>
      </c>
      <c r="V312" s="94">
        <f t="shared" si="86"/>
        <v>0</v>
      </c>
      <c r="W312" s="102">
        <f t="shared" si="77"/>
        <v>0</v>
      </c>
    </row>
    <row r="313" spans="3:23" ht="15">
      <c r="C313" s="76">
        <v>49</v>
      </c>
      <c r="D313" s="184">
        <v>0</v>
      </c>
      <c r="E313" s="185">
        <v>0</v>
      </c>
      <c r="F313" s="186">
        <v>1</v>
      </c>
      <c r="G313" s="41">
        <f t="shared" si="72"/>
        <v>0</v>
      </c>
      <c r="H313" s="42">
        <f t="shared" si="73"/>
        <v>0</v>
      </c>
      <c r="I313" s="42"/>
      <c r="J313" s="38">
        <f t="shared" si="74"/>
        <v>0</v>
      </c>
      <c r="K313" s="170">
        <f t="shared" si="83"/>
        <v>0</v>
      </c>
      <c r="L313" s="39">
        <f t="shared" si="75"/>
        <v>0</v>
      </c>
      <c r="M313" s="42"/>
      <c r="N313" s="192">
        <f t="shared" si="84"/>
        <v>0</v>
      </c>
      <c r="O313" s="47">
        <f t="shared" si="76"/>
        <v>0</v>
      </c>
      <c r="P313" s="24" t="str">
        <f t="shared" si="80"/>
        <v>.</v>
      </c>
      <c r="Q313" s="52"/>
      <c r="R313" s="32"/>
      <c r="S313" s="52"/>
      <c r="T313" s="90"/>
      <c r="U313" s="94">
        <f t="shared" si="85"/>
        <v>0</v>
      </c>
      <c r="V313" s="94">
        <f t="shared" si="86"/>
        <v>0</v>
      </c>
      <c r="W313" s="102">
        <f t="shared" si="77"/>
        <v>0</v>
      </c>
    </row>
    <row r="314" spans="3:23" ht="15">
      <c r="C314" s="76">
        <v>50</v>
      </c>
      <c r="D314" s="184">
        <v>0</v>
      </c>
      <c r="E314" s="185">
        <v>0</v>
      </c>
      <c r="F314" s="186">
        <v>1</v>
      </c>
      <c r="G314" s="41">
        <f t="shared" si="72"/>
        <v>0</v>
      </c>
      <c r="H314" s="42">
        <f t="shared" si="73"/>
        <v>0</v>
      </c>
      <c r="I314" s="42"/>
      <c r="J314" s="38">
        <f t="shared" si="74"/>
        <v>0</v>
      </c>
      <c r="K314" s="170">
        <f t="shared" si="83"/>
        <v>0</v>
      </c>
      <c r="L314" s="39">
        <f t="shared" si="75"/>
        <v>0</v>
      </c>
      <c r="M314" s="42"/>
      <c r="N314" s="192">
        <f t="shared" si="84"/>
        <v>0</v>
      </c>
      <c r="O314" s="47">
        <f t="shared" si="76"/>
        <v>0</v>
      </c>
      <c r="P314" s="24" t="str">
        <f t="shared" si="80"/>
        <v>.</v>
      </c>
      <c r="Q314" s="52"/>
      <c r="R314" s="32"/>
      <c r="S314" s="52"/>
      <c r="T314" s="90"/>
      <c r="U314" s="94">
        <f t="shared" si="85"/>
        <v>0</v>
      </c>
      <c r="V314" s="94">
        <f t="shared" si="86"/>
        <v>0</v>
      </c>
      <c r="W314" s="102">
        <f t="shared" si="77"/>
        <v>0</v>
      </c>
    </row>
    <row r="315" spans="3:23" ht="15">
      <c r="C315" s="76">
        <v>51</v>
      </c>
      <c r="D315" s="184">
        <v>0</v>
      </c>
      <c r="E315" s="185">
        <v>0</v>
      </c>
      <c r="F315" s="186">
        <v>1</v>
      </c>
      <c r="G315" s="41">
        <f t="shared" si="72"/>
        <v>0</v>
      </c>
      <c r="H315" s="42">
        <f t="shared" si="73"/>
        <v>0</v>
      </c>
      <c r="I315" s="42"/>
      <c r="J315" s="38">
        <f t="shared" si="74"/>
        <v>0</v>
      </c>
      <c r="K315" s="170">
        <f t="shared" si="83"/>
        <v>0</v>
      </c>
      <c r="L315" s="39">
        <f t="shared" si="75"/>
        <v>0</v>
      </c>
      <c r="M315" s="42"/>
      <c r="N315" s="192">
        <f t="shared" si="84"/>
        <v>0</v>
      </c>
      <c r="O315" s="47">
        <f t="shared" si="76"/>
        <v>0</v>
      </c>
      <c r="P315" s="24" t="str">
        <f t="shared" si="80"/>
        <v>.</v>
      </c>
      <c r="Q315" s="52"/>
      <c r="R315" s="32"/>
      <c r="S315" s="52"/>
      <c r="T315" s="90"/>
      <c r="U315" s="94">
        <f t="shared" si="85"/>
        <v>0</v>
      </c>
      <c r="V315" s="94">
        <f t="shared" si="86"/>
        <v>0</v>
      </c>
      <c r="W315" s="102">
        <f t="shared" si="77"/>
        <v>0</v>
      </c>
    </row>
    <row r="316" spans="3:23" ht="15">
      <c r="C316" s="77">
        <v>52</v>
      </c>
      <c r="D316" s="184">
        <v>0</v>
      </c>
      <c r="E316" s="193">
        <v>0</v>
      </c>
      <c r="F316" s="194">
        <v>1</v>
      </c>
      <c r="G316" s="195">
        <f t="shared" si="72"/>
        <v>0</v>
      </c>
      <c r="H316" s="196">
        <f t="shared" si="73"/>
        <v>0</v>
      </c>
      <c r="I316" s="196"/>
      <c r="J316" s="198">
        <f t="shared" si="74"/>
        <v>0</v>
      </c>
      <c r="K316" s="170">
        <f t="shared" si="83"/>
        <v>0</v>
      </c>
      <c r="L316" s="199">
        <f t="shared" si="75"/>
        <v>0</v>
      </c>
      <c r="M316" s="196"/>
      <c r="N316" s="192">
        <f t="shared" si="84"/>
        <v>0</v>
      </c>
      <c r="O316" s="201">
        <f t="shared" si="76"/>
        <v>0</v>
      </c>
      <c r="P316" s="24" t="str">
        <f t="shared" si="80"/>
        <v>.</v>
      </c>
      <c r="Q316" s="52"/>
      <c r="R316" s="32"/>
      <c r="S316" s="52"/>
      <c r="T316" s="90"/>
      <c r="U316" s="94">
        <f t="shared" si="85"/>
        <v>0</v>
      </c>
      <c r="V316" s="94">
        <f t="shared" si="86"/>
        <v>0</v>
      </c>
      <c r="W316" s="102">
        <f t="shared" si="77"/>
        <v>0</v>
      </c>
    </row>
    <row r="317" spans="3:23" ht="15">
      <c r="C317" s="77"/>
      <c r="D317" s="42"/>
      <c r="E317" s="42"/>
      <c r="F317" s="222" t="s">
        <v>54</v>
      </c>
      <c r="G317" s="42">
        <f>SUM(G265:G316)</f>
        <v>0</v>
      </c>
      <c r="H317" s="42">
        <f>SUM(H265:H316)</f>
        <v>0</v>
      </c>
      <c r="I317" s="42"/>
      <c r="J317" s="38">
        <f>SUM(J265:J316)</f>
        <v>0</v>
      </c>
      <c r="K317" s="38">
        <f>SUM(K265:K316)</f>
        <v>0</v>
      </c>
      <c r="L317" s="39">
        <f>SUM(L265:L316)</f>
        <v>0</v>
      </c>
      <c r="M317" s="42"/>
      <c r="N317" s="40">
        <f>SUM(N265:N316)</f>
        <v>0</v>
      </c>
      <c r="O317" s="40">
        <f>SUM(O265:O316)</f>
        <v>0</v>
      </c>
      <c r="P317" s="24"/>
      <c r="S317" s="46"/>
      <c r="T317" s="90"/>
      <c r="U317" s="96">
        <f>SUM(U265:U316)</f>
        <v>0</v>
      </c>
      <c r="V317" s="96">
        <f>SUM(V265:V316)</f>
        <v>0</v>
      </c>
      <c r="W317" s="154">
        <f>SUM(W265:W316)</f>
        <v>0</v>
      </c>
    </row>
    <row r="318" spans="3:23" s="9" customFormat="1" ht="13.5" thickBot="1">
      <c r="C318" s="77"/>
      <c r="D318" s="46"/>
      <c r="E318" s="46"/>
      <c r="F318" s="46"/>
      <c r="G318" s="46"/>
      <c r="H318" s="46"/>
      <c r="I318" s="46"/>
      <c r="J318" s="46"/>
      <c r="K318" s="46"/>
      <c r="L318" s="69"/>
      <c r="M318" s="46"/>
      <c r="N318" s="69"/>
      <c r="O318" s="69"/>
      <c r="P318" s="80"/>
      <c r="Q318" s="52"/>
      <c r="R318" s="46"/>
      <c r="S318" s="46"/>
      <c r="T318" s="90"/>
      <c r="U318" s="94"/>
      <c r="V318" s="94"/>
      <c r="W318" s="94"/>
    </row>
    <row r="319" spans="3:23" ht="38.25">
      <c r="C319" s="79"/>
      <c r="D319" s="46"/>
      <c r="E319" s="46"/>
      <c r="F319" s="46"/>
      <c r="G319" s="46"/>
      <c r="H319" s="46"/>
      <c r="I319" s="46"/>
      <c r="J319" s="46"/>
      <c r="K319" s="270" t="s">
        <v>94</v>
      </c>
      <c r="L319" s="271"/>
      <c r="M319" s="11" t="s">
        <v>18</v>
      </c>
      <c r="N319" s="12" t="s">
        <v>8</v>
      </c>
      <c r="O319" s="13" t="s">
        <v>9</v>
      </c>
      <c r="P319" s="80"/>
      <c r="Q319" s="52"/>
      <c r="R319" s="46"/>
      <c r="S319" s="46"/>
      <c r="T319" s="90"/>
      <c r="U319" s="94"/>
      <c r="V319" s="94"/>
      <c r="W319" s="102"/>
    </row>
    <row r="320" spans="3:23" ht="13.5" thickBot="1">
      <c r="C320" s="79"/>
      <c r="D320" s="46"/>
      <c r="E320" s="46"/>
      <c r="F320" s="46"/>
      <c r="G320" s="46"/>
      <c r="H320" s="46"/>
      <c r="I320" s="46"/>
      <c r="J320" s="46"/>
      <c r="K320" s="50" t="s">
        <v>85</v>
      </c>
      <c r="L320" s="51"/>
      <c r="M320" s="227" t="s">
        <v>32</v>
      </c>
      <c r="N320" s="66">
        <f>$N$317</f>
        <v>0</v>
      </c>
      <c r="O320" s="67">
        <f>$O$317</f>
        <v>0</v>
      </c>
      <c r="P320" s="80"/>
      <c r="Q320" s="52"/>
      <c r="R320" s="46"/>
      <c r="S320" s="46"/>
      <c r="T320" s="90"/>
      <c r="U320" s="94"/>
      <c r="V320" s="94"/>
      <c r="W320" s="102"/>
    </row>
    <row r="321" spans="3:23" ht="15">
      <c r="C321" s="79"/>
      <c r="D321" s="46"/>
      <c r="E321" s="46"/>
      <c r="F321" s="46"/>
      <c r="G321" s="46"/>
      <c r="H321" s="46"/>
      <c r="I321" s="46"/>
      <c r="J321" s="46"/>
      <c r="K321" s="46"/>
      <c r="L321" s="69"/>
      <c r="M321" s="46"/>
      <c r="N321" s="69"/>
      <c r="O321" s="69"/>
      <c r="P321" s="80"/>
      <c r="Q321" s="52"/>
      <c r="R321" s="46"/>
      <c r="S321" s="46"/>
      <c r="T321" s="90"/>
      <c r="U321" s="94"/>
      <c r="V321" s="94"/>
      <c r="W321" s="102"/>
    </row>
    <row r="322" spans="3:23" ht="15">
      <c r="C322" s="79"/>
      <c r="D322" s="46"/>
      <c r="E322" s="46"/>
      <c r="F322" s="46"/>
      <c r="G322" s="46"/>
      <c r="H322" s="46"/>
      <c r="I322" s="46"/>
      <c r="J322" s="46"/>
      <c r="K322" s="46"/>
      <c r="L322" s="69"/>
      <c r="M322" s="46"/>
      <c r="N322" s="69"/>
      <c r="O322" s="69"/>
      <c r="P322" s="80"/>
      <c r="Q322" s="52"/>
      <c r="R322" s="46"/>
      <c r="S322" s="46"/>
      <c r="T322" s="90"/>
      <c r="U322" s="94"/>
      <c r="V322" s="94"/>
      <c r="W322" s="102"/>
    </row>
    <row r="323" spans="3:23" ht="15">
      <c r="C323" s="79"/>
      <c r="D323" s="46"/>
      <c r="E323" s="46"/>
      <c r="F323" s="46"/>
      <c r="G323" s="46"/>
      <c r="H323" s="46"/>
      <c r="I323" s="46"/>
      <c r="J323" s="46"/>
      <c r="K323" s="46"/>
      <c r="L323" s="69"/>
      <c r="M323" s="46"/>
      <c r="N323" s="69"/>
      <c r="O323" s="69"/>
      <c r="P323" s="80"/>
      <c r="Q323" s="52"/>
      <c r="R323" s="46"/>
      <c r="S323" s="46"/>
      <c r="T323" s="90"/>
      <c r="U323" s="94"/>
      <c r="V323" s="94"/>
      <c r="W323" s="102"/>
    </row>
    <row r="324" spans="3:23" ht="15">
      <c r="C324" s="73"/>
      <c r="D324" s="44"/>
      <c r="E324" s="44"/>
      <c r="F324" s="44"/>
      <c r="G324" s="44"/>
      <c r="H324" s="44"/>
      <c r="I324" s="44"/>
      <c r="J324" s="9"/>
      <c r="K324" s="177"/>
      <c r="L324" s="177"/>
      <c r="M324" s="178"/>
      <c r="N324" s="179"/>
      <c r="O324" s="179"/>
      <c r="P324" s="24"/>
      <c r="Q324" s="9"/>
      <c r="R324" s="9"/>
      <c r="S324" s="52"/>
      <c r="T324" s="90"/>
      <c r="U324" s="94"/>
      <c r="V324" s="94"/>
      <c r="W324" s="102"/>
    </row>
    <row r="325" spans="3:23" ht="15">
      <c r="C325" s="73"/>
      <c r="D325" s="44"/>
      <c r="E325" s="44"/>
      <c r="F325" s="44"/>
      <c r="G325" s="44"/>
      <c r="H325" s="44"/>
      <c r="I325" s="44"/>
      <c r="J325" s="9"/>
      <c r="K325" s="177"/>
      <c r="L325" s="177"/>
      <c r="M325" s="178"/>
      <c r="N325" s="179"/>
      <c r="O325" s="179"/>
      <c r="P325" s="24"/>
      <c r="Q325" s="9"/>
      <c r="R325" s="9"/>
      <c r="S325" s="52"/>
      <c r="T325" s="90"/>
      <c r="U325" s="94"/>
      <c r="V325" s="94"/>
      <c r="W325" s="102"/>
    </row>
    <row r="326" spans="3:23" ht="13.5" thickBot="1">
      <c r="C326" s="81"/>
      <c r="D326" s="45"/>
      <c r="E326" s="45"/>
      <c r="F326" s="135"/>
      <c r="G326" s="45"/>
      <c r="H326" s="45"/>
      <c r="I326" s="45"/>
      <c r="J326" s="83"/>
      <c r="K326" s="83"/>
      <c r="L326" s="84"/>
      <c r="M326" s="83"/>
      <c r="N326" s="84"/>
      <c r="O326" s="84"/>
      <c r="P326" s="82"/>
      <c r="Q326" s="54"/>
      <c r="R326" s="54"/>
      <c r="S326" s="116"/>
      <c r="T326" s="103"/>
      <c r="U326" s="105"/>
      <c r="V326" s="105"/>
      <c r="W326" s="106"/>
    </row>
    <row r="327" spans="3:23" ht="14.25">
      <c r="C327" s="286" t="s">
        <v>75</v>
      </c>
      <c r="D327" s="287"/>
      <c r="E327" s="287"/>
      <c r="F327" s="287"/>
      <c r="G327" s="287"/>
      <c r="H327" s="113"/>
      <c r="I327" s="113"/>
      <c r="J327" s="113"/>
      <c r="K327" s="113"/>
      <c r="L327" s="113"/>
      <c r="M327" s="113"/>
      <c r="N327" s="113"/>
      <c r="O327" s="113"/>
      <c r="P327" s="137"/>
      <c r="Q327" s="113"/>
      <c r="R327" s="113"/>
      <c r="S327" s="52"/>
      <c r="T327" s="90"/>
      <c r="U327" s="90"/>
      <c r="V327" s="90"/>
      <c r="W327" s="100"/>
    </row>
    <row r="328" spans="3:23" ht="15">
      <c r="C328" s="117"/>
      <c r="D328" s="113"/>
      <c r="E328" s="113"/>
      <c r="F328" s="136"/>
      <c r="G328" s="113"/>
      <c r="H328" s="113"/>
      <c r="I328" s="113"/>
      <c r="J328" s="113"/>
      <c r="K328" s="113"/>
      <c r="L328" s="113"/>
      <c r="M328" s="113"/>
      <c r="N328" s="113"/>
      <c r="O328" s="113"/>
      <c r="P328" s="137"/>
      <c r="Q328" s="113"/>
      <c r="R328" s="113"/>
      <c r="S328" s="52"/>
      <c r="T328" s="90"/>
      <c r="U328" s="90"/>
      <c r="V328" s="90"/>
      <c r="W328" s="100"/>
    </row>
    <row r="329" spans="3:23" ht="14.25">
      <c r="C329" s="138"/>
      <c r="D329" s="113"/>
      <c r="E329" s="113"/>
      <c r="F329" s="136"/>
      <c r="G329" s="113"/>
      <c r="H329" s="113"/>
      <c r="I329" s="113"/>
      <c r="J329" s="113"/>
      <c r="K329" s="113"/>
      <c r="L329" s="113"/>
      <c r="M329" s="113"/>
      <c r="N329" s="113"/>
      <c r="O329" s="113"/>
      <c r="P329" s="137"/>
      <c r="Q329" s="113"/>
      <c r="R329" s="113"/>
      <c r="S329" s="52"/>
      <c r="T329" s="90"/>
      <c r="U329" s="90"/>
      <c r="V329" s="90"/>
      <c r="W329" s="100"/>
    </row>
    <row r="330" spans="3:23" ht="15">
      <c r="C330" s="117"/>
      <c r="D330" s="113"/>
      <c r="E330" s="113"/>
      <c r="F330" s="136"/>
      <c r="G330" s="113"/>
      <c r="H330" s="113"/>
      <c r="I330" s="113"/>
      <c r="J330" s="113"/>
      <c r="K330" s="113"/>
      <c r="L330" s="113"/>
      <c r="M330" s="113"/>
      <c r="N330" s="113"/>
      <c r="O330" s="113"/>
      <c r="P330" s="137"/>
      <c r="Q330" s="113"/>
      <c r="R330" s="113"/>
      <c r="S330" s="52"/>
      <c r="T330" s="90"/>
      <c r="U330" s="90"/>
      <c r="V330" s="90"/>
      <c r="W330" s="100"/>
    </row>
    <row r="331" spans="3:23" ht="15">
      <c r="C331" s="117"/>
      <c r="D331" s="113"/>
      <c r="E331" s="113"/>
      <c r="F331" s="113"/>
      <c r="G331" s="113"/>
      <c r="H331" s="113"/>
      <c r="I331" s="113"/>
      <c r="J331" s="113"/>
      <c r="K331" s="113"/>
      <c r="L331" s="113"/>
      <c r="M331" s="113"/>
      <c r="N331" s="113"/>
      <c r="O331" s="113"/>
      <c r="P331" s="137"/>
      <c r="Q331" s="113"/>
      <c r="R331" s="113"/>
      <c r="S331" s="52"/>
      <c r="T331" s="90"/>
      <c r="U331" s="90"/>
      <c r="V331" s="90"/>
      <c r="W331" s="100"/>
    </row>
    <row r="332" spans="3:23" ht="15">
      <c r="C332" s="117"/>
      <c r="D332" s="113"/>
      <c r="E332" s="113"/>
      <c r="F332" s="113"/>
      <c r="G332" s="113"/>
      <c r="H332" s="113"/>
      <c r="I332" s="113"/>
      <c r="J332" s="113"/>
      <c r="K332" s="113"/>
      <c r="L332" s="113"/>
      <c r="M332" s="113"/>
      <c r="N332" s="113"/>
      <c r="O332" s="113"/>
      <c r="P332" s="137"/>
      <c r="Q332" s="113"/>
      <c r="R332" s="113"/>
      <c r="S332" s="52"/>
      <c r="T332" s="90"/>
      <c r="U332" s="90"/>
      <c r="V332" s="90"/>
      <c r="W332" s="100"/>
    </row>
    <row r="333" spans="3:23" ht="15">
      <c r="C333" s="117"/>
      <c r="D333" s="113"/>
      <c r="E333" s="113"/>
      <c r="F333" s="113"/>
      <c r="G333" s="113"/>
      <c r="H333" s="113"/>
      <c r="I333" s="113"/>
      <c r="J333" s="113"/>
      <c r="K333" s="113"/>
      <c r="L333" s="113"/>
      <c r="M333" s="113"/>
      <c r="N333" s="113"/>
      <c r="O333" s="113"/>
      <c r="P333" s="137"/>
      <c r="Q333" s="113"/>
      <c r="R333" s="113"/>
      <c r="S333" s="52"/>
      <c r="T333" s="90"/>
      <c r="U333" s="90"/>
      <c r="V333" s="90"/>
      <c r="W333" s="100"/>
    </row>
    <row r="334" spans="3:23" ht="13.5" thickBot="1">
      <c r="C334" s="117"/>
      <c r="D334" s="113"/>
      <c r="E334" s="113"/>
      <c r="F334" s="113"/>
      <c r="G334" s="113"/>
      <c r="H334" s="113"/>
      <c r="I334" s="113"/>
      <c r="J334" s="113"/>
      <c r="K334" s="113"/>
      <c r="L334" s="113"/>
      <c r="M334" s="113"/>
      <c r="N334" s="113"/>
      <c r="O334" s="113"/>
      <c r="P334" s="137"/>
      <c r="Q334" s="113"/>
      <c r="R334" s="113"/>
      <c r="S334" s="52"/>
      <c r="T334" s="90"/>
      <c r="U334" s="90"/>
      <c r="V334" s="90"/>
      <c r="W334" s="100"/>
    </row>
    <row r="335" spans="3:23" ht="39" thickBot="1">
      <c r="C335" s="288"/>
      <c r="D335" s="289"/>
      <c r="E335" s="136"/>
      <c r="F335" s="136"/>
      <c r="G335" s="136"/>
      <c r="H335" s="113"/>
      <c r="I335" s="113"/>
      <c r="J335" s="136"/>
      <c r="K335" s="282" t="s">
        <v>24</v>
      </c>
      <c r="L335" s="283"/>
      <c r="M335" s="129">
        <v>2017</v>
      </c>
      <c r="N335" s="130" t="s">
        <v>29</v>
      </c>
      <c r="O335" s="131" t="s">
        <v>77</v>
      </c>
      <c r="P335" s="137"/>
      <c r="Q335" s="175" t="s">
        <v>86</v>
      </c>
      <c r="R335" s="113"/>
      <c r="S335" s="52"/>
      <c r="T335" s="90"/>
      <c r="U335" s="109"/>
      <c r="V335" s="109"/>
      <c r="W335" s="110"/>
    </row>
    <row r="336" spans="3:23" ht="15">
      <c r="C336" s="284"/>
      <c r="D336" s="285"/>
      <c r="E336" s="139"/>
      <c r="F336" s="139"/>
      <c r="G336" s="139"/>
      <c r="H336" s="113"/>
      <c r="I336" s="113"/>
      <c r="J336" s="136"/>
      <c r="K336" s="124" t="s">
        <v>25</v>
      </c>
      <c r="L336" s="125"/>
      <c r="M336" s="134">
        <f>$L$317</f>
        <v>0</v>
      </c>
      <c r="N336" s="134">
        <f>$L$191+$L$127+$L$62+$L$253</f>
        <v>0</v>
      </c>
      <c r="O336" s="148">
        <f>M336+N336</f>
        <v>0</v>
      </c>
      <c r="P336" s="137"/>
      <c r="Q336" s="146"/>
      <c r="R336" s="113"/>
      <c r="S336" s="52"/>
      <c r="T336" s="90"/>
      <c r="U336" s="109"/>
      <c r="V336" s="109"/>
      <c r="W336" s="110"/>
    </row>
    <row r="337" spans="3:23" ht="51">
      <c r="C337" s="288"/>
      <c r="D337" s="289"/>
      <c r="E337" s="136"/>
      <c r="F337" s="140"/>
      <c r="G337" s="136"/>
      <c r="H337" s="113"/>
      <c r="I337" s="113"/>
      <c r="J337" s="136"/>
      <c r="K337" s="294" t="s">
        <v>3</v>
      </c>
      <c r="L337" s="295"/>
      <c r="M337" s="53">
        <v>2017</v>
      </c>
      <c r="N337" s="132" t="s">
        <v>76</v>
      </c>
      <c r="O337" s="133" t="s">
        <v>77</v>
      </c>
      <c r="P337" s="137"/>
      <c r="Q337" s="146"/>
      <c r="R337" s="113"/>
      <c r="S337" s="52"/>
      <c r="T337" s="90"/>
      <c r="U337" s="109"/>
      <c r="V337" s="109"/>
      <c r="W337" s="110"/>
    </row>
    <row r="338" spans="3:23" ht="15">
      <c r="C338" s="284"/>
      <c r="D338" s="285"/>
      <c r="E338" s="139"/>
      <c r="F338" s="113"/>
      <c r="G338" s="139"/>
      <c r="H338" s="113"/>
      <c r="I338" s="113"/>
      <c r="J338" s="136"/>
      <c r="K338" s="127" t="s">
        <v>27</v>
      </c>
      <c r="L338" s="128"/>
      <c r="M338" s="47">
        <f>$O$320</f>
        <v>0</v>
      </c>
      <c r="N338" s="47">
        <f>$O$195+$O$132+$O$68+$O$256</f>
        <v>0</v>
      </c>
      <c r="O338" s="149">
        <f>M338+N338</f>
        <v>0</v>
      </c>
      <c r="P338" s="137"/>
      <c r="Q338" s="146"/>
      <c r="R338" s="113"/>
      <c r="S338" s="52"/>
      <c r="T338" s="90"/>
      <c r="U338" s="109"/>
      <c r="V338" s="109"/>
      <c r="W338" s="110"/>
    </row>
    <row r="339" spans="3:23" ht="13.5" thickBot="1">
      <c r="C339" s="284"/>
      <c r="D339" s="285"/>
      <c r="E339" s="139"/>
      <c r="F339" s="113"/>
      <c r="G339" s="139"/>
      <c r="H339" s="113"/>
      <c r="I339" s="113"/>
      <c r="J339" s="136"/>
      <c r="K339" s="272" t="s">
        <v>26</v>
      </c>
      <c r="L339" s="273"/>
      <c r="M339" s="48">
        <f>$N$320</f>
        <v>0</v>
      </c>
      <c r="N339" s="48">
        <f>$N$195+$N$132+$N$68+$N$256</f>
        <v>0</v>
      </c>
      <c r="O339" s="150">
        <f>M339+N339</f>
        <v>0</v>
      </c>
      <c r="P339" s="137"/>
      <c r="Q339" s="146"/>
      <c r="R339" s="113"/>
      <c r="S339" s="52"/>
      <c r="T339" s="90"/>
      <c r="U339" s="109"/>
      <c r="V339" s="109"/>
      <c r="W339" s="110"/>
    </row>
    <row r="340" spans="3:23" ht="15">
      <c r="C340" s="141"/>
      <c r="D340" s="142"/>
      <c r="E340" s="113"/>
      <c r="F340" s="113"/>
      <c r="G340" s="113"/>
      <c r="H340" s="113"/>
      <c r="I340" s="113"/>
      <c r="J340" s="136"/>
      <c r="K340" s="113"/>
      <c r="L340" s="113"/>
      <c r="M340" s="113"/>
      <c r="N340" s="113"/>
      <c r="O340" s="146"/>
      <c r="P340" s="146"/>
      <c r="Q340" s="146"/>
      <c r="R340" s="113"/>
      <c r="S340" s="52"/>
      <c r="T340" s="90"/>
      <c r="U340" s="109"/>
      <c r="V340" s="109"/>
      <c r="W340" s="110"/>
    </row>
    <row r="341" spans="3:23" ht="15">
      <c r="C341" s="141"/>
      <c r="D341" s="142"/>
      <c r="E341" s="113"/>
      <c r="F341" s="113"/>
      <c r="G341" s="113"/>
      <c r="H341" s="113"/>
      <c r="I341" s="113"/>
      <c r="J341" s="113"/>
      <c r="K341" s="113"/>
      <c r="L341" s="113"/>
      <c r="M341" s="113"/>
      <c r="N341" s="113"/>
      <c r="O341" s="146"/>
      <c r="P341" s="146"/>
      <c r="Q341" s="146"/>
      <c r="R341" s="113"/>
      <c r="S341" s="52"/>
      <c r="T341" s="90"/>
      <c r="U341" s="109"/>
      <c r="V341" s="109"/>
      <c r="W341" s="110"/>
    </row>
    <row r="342" spans="3:23" ht="13.5" thickBot="1">
      <c r="C342" s="143"/>
      <c r="D342" s="144"/>
      <c r="E342" s="145"/>
      <c r="F342" s="145"/>
      <c r="G342" s="145"/>
      <c r="H342" s="145"/>
      <c r="I342" s="145"/>
      <c r="J342" s="145"/>
      <c r="K342" s="145"/>
      <c r="L342" s="145"/>
      <c r="M342" s="145"/>
      <c r="N342" s="145"/>
      <c r="O342" s="147"/>
      <c r="P342" s="147"/>
      <c r="Q342" s="147"/>
      <c r="R342" s="145"/>
      <c r="S342" s="116"/>
      <c r="T342" s="103"/>
      <c r="U342" s="111"/>
      <c r="V342" s="111"/>
      <c r="W342" s="112"/>
    </row>
    <row r="343" spans="3:23" ht="14.25">
      <c r="C343" s="163">
        <v>2018</v>
      </c>
      <c r="D343" s="71"/>
      <c r="E343" s="71"/>
      <c r="F343" s="71"/>
      <c r="G343" s="71"/>
      <c r="H343" s="71"/>
      <c r="I343" s="71"/>
      <c r="J343" s="71"/>
      <c r="K343" s="71"/>
      <c r="L343" s="71"/>
      <c r="M343" s="71"/>
      <c r="N343" s="71"/>
      <c r="O343" s="71"/>
      <c r="P343" s="72"/>
      <c r="Q343" s="71"/>
      <c r="R343" s="71"/>
      <c r="S343" s="115"/>
      <c r="T343" s="98"/>
      <c r="U343" s="98"/>
      <c r="V343" s="98"/>
      <c r="W343" s="99"/>
    </row>
    <row r="344" spans="3:23" ht="13.5" thickBot="1">
      <c r="C344" s="73"/>
      <c r="D344" s="9"/>
      <c r="E344" s="9"/>
      <c r="F344" s="9"/>
      <c r="G344" s="9"/>
      <c r="H344" s="9"/>
      <c r="I344" s="9"/>
      <c r="J344" s="9"/>
      <c r="K344" s="9"/>
      <c r="L344" s="9"/>
      <c r="M344" s="9"/>
      <c r="N344" s="9"/>
      <c r="O344" s="9"/>
      <c r="P344" s="24"/>
      <c r="Q344" s="9"/>
      <c r="R344" s="9"/>
      <c r="S344" s="52"/>
      <c r="T344" s="90"/>
      <c r="U344" s="90"/>
      <c r="V344" s="90"/>
      <c r="W344" s="100"/>
    </row>
    <row r="345" spans="3:23" ht="13.5" thickBot="1">
      <c r="C345" s="74"/>
      <c r="D345" s="260" t="s">
        <v>1</v>
      </c>
      <c r="E345" s="261"/>
      <c r="F345" s="262"/>
      <c r="G345" s="5"/>
      <c r="H345" s="6"/>
      <c r="I345" s="6"/>
      <c r="J345" s="265" t="s">
        <v>2</v>
      </c>
      <c r="K345" s="266"/>
      <c r="L345" s="266"/>
      <c r="M345" s="7"/>
      <c r="N345" s="278" t="s">
        <v>3</v>
      </c>
      <c r="O345" s="279"/>
      <c r="P345" s="24"/>
      <c r="Q345" s="9"/>
      <c r="R345" s="9"/>
      <c r="S345" s="52"/>
      <c r="T345" s="90"/>
      <c r="U345" s="90"/>
      <c r="V345" s="90"/>
      <c r="W345" s="100"/>
    </row>
    <row r="346" spans="3:23" ht="63.75">
      <c r="C346" s="75" t="s">
        <v>4</v>
      </c>
      <c r="D346" s="187" t="s">
        <v>69</v>
      </c>
      <c r="E346" s="188" t="s">
        <v>70</v>
      </c>
      <c r="F346" s="180" t="s">
        <v>31</v>
      </c>
      <c r="G346" s="14" t="s">
        <v>71</v>
      </c>
      <c r="H346" s="15" t="s">
        <v>72</v>
      </c>
      <c r="I346" s="15"/>
      <c r="J346" s="16" t="s">
        <v>5</v>
      </c>
      <c r="K346" s="16" t="s">
        <v>6</v>
      </c>
      <c r="L346" s="17" t="s">
        <v>7</v>
      </c>
      <c r="M346" s="15"/>
      <c r="N346" s="18" t="s">
        <v>8</v>
      </c>
      <c r="O346" s="18" t="s">
        <v>9</v>
      </c>
      <c r="P346" s="24"/>
      <c r="Q346" s="280" t="s">
        <v>88</v>
      </c>
      <c r="R346" s="281"/>
      <c r="S346" s="153"/>
      <c r="T346" s="90"/>
      <c r="U346" s="101" t="s">
        <v>10</v>
      </c>
      <c r="V346" s="101" t="s">
        <v>11</v>
      </c>
      <c r="W346" s="100"/>
    </row>
    <row r="347" spans="3:23" ht="15">
      <c r="C347" s="76">
        <v>1</v>
      </c>
      <c r="D347" s="184">
        <v>0</v>
      </c>
      <c r="E347" s="185">
        <v>0</v>
      </c>
      <c r="F347" s="186">
        <v>1</v>
      </c>
      <c r="G347" s="41">
        <f aca="true" t="shared" si="87" ref="G347:G358">D347+E347</f>
        <v>0</v>
      </c>
      <c r="H347" s="42">
        <f aca="true" t="shared" si="88" ref="H347:H358">ROUND((G347/F347),2)</f>
        <v>0</v>
      </c>
      <c r="I347" s="42"/>
      <c r="J347" s="38">
        <f aca="true" t="shared" si="89" ref="J347:J358">ROUND((H347*3%)*F347,2)</f>
        <v>0</v>
      </c>
      <c r="K347" s="38">
        <f aca="true" t="shared" si="90" ref="K347:K355">ROUND((IF(H347-$R$349&lt;0,0,(H347-$R$349))*3.5%)*F347,2)</f>
        <v>0</v>
      </c>
      <c r="L347" s="39">
        <f aca="true" t="shared" si="91" ref="L347:L358">J347+K347</f>
        <v>0</v>
      </c>
      <c r="M347" s="42"/>
      <c r="N347" s="47">
        <f aca="true" t="shared" si="92" ref="N347:N358">((MIN(H347,$R$350)*0.58%)+IF(H347&gt;$R$350,(H347-$R$350)*1.25%,0))*F347</f>
        <v>0</v>
      </c>
      <c r="O347" s="47">
        <f aca="true" t="shared" si="93" ref="O347:O358">(H347*3.75%)*F347</f>
        <v>0</v>
      </c>
      <c r="P347" s="24" t="str">
        <f>IF(W347&lt;&gt;0,"Error - review!",".")</f>
        <v>.</v>
      </c>
      <c r="Q347" s="119" t="s">
        <v>80</v>
      </c>
      <c r="R347" s="120"/>
      <c r="S347" s="52"/>
      <c r="T347" s="90"/>
      <c r="U347" s="94">
        <f>((MIN(H347,$R$350)*0.58%))*F347</f>
        <v>0</v>
      </c>
      <c r="V347" s="94">
        <f>(IF(H347&gt;$R$350,(H347-$R$350)*1.25%,0))*F347</f>
        <v>0</v>
      </c>
      <c r="W347" s="102">
        <f aca="true" t="shared" si="94" ref="W347:W358">(U347+V347)-N347</f>
        <v>0</v>
      </c>
    </row>
    <row r="348" spans="3:23" ht="15">
      <c r="C348" s="76">
        <v>2</v>
      </c>
      <c r="D348" s="184">
        <v>0</v>
      </c>
      <c r="E348" s="185">
        <v>0</v>
      </c>
      <c r="F348" s="186">
        <v>1</v>
      </c>
      <c r="G348" s="41">
        <f t="shared" si="87"/>
        <v>0</v>
      </c>
      <c r="H348" s="42">
        <f t="shared" si="88"/>
        <v>0</v>
      </c>
      <c r="I348" s="42"/>
      <c r="J348" s="38">
        <f t="shared" si="89"/>
        <v>0</v>
      </c>
      <c r="K348" s="38">
        <f t="shared" si="90"/>
        <v>0</v>
      </c>
      <c r="L348" s="39">
        <f t="shared" si="91"/>
        <v>0</v>
      </c>
      <c r="M348" s="42"/>
      <c r="N348" s="47">
        <f t="shared" si="92"/>
        <v>0</v>
      </c>
      <c r="O348" s="47">
        <f t="shared" si="93"/>
        <v>0</v>
      </c>
      <c r="P348" s="24" t="str">
        <f aca="true" t="shared" si="95" ref="P348:P358">IF(W348&lt;&gt;0,"Error - review!",".")</f>
        <v>.</v>
      </c>
      <c r="Q348" s="121" t="s">
        <v>13</v>
      </c>
      <c r="R348" s="164">
        <v>238.3</v>
      </c>
      <c r="S348" s="52"/>
      <c r="T348" s="90"/>
      <c r="U348" s="94">
        <f>((MIN(H348,$R$350)*0.58%))*F348</f>
        <v>0</v>
      </c>
      <c r="V348" s="94">
        <f aca="true" t="shared" si="96" ref="V348:V358">(IF(H348&gt;$R$350,(H348-$R$350)*1.25%,0))*F348</f>
        <v>0</v>
      </c>
      <c r="W348" s="102">
        <f t="shared" si="94"/>
        <v>0</v>
      </c>
    </row>
    <row r="349" spans="3:23" ht="15">
      <c r="C349" s="76">
        <v>3</v>
      </c>
      <c r="D349" s="184">
        <v>0</v>
      </c>
      <c r="E349" s="185">
        <v>0</v>
      </c>
      <c r="F349" s="186">
        <v>1</v>
      </c>
      <c r="G349" s="41">
        <f t="shared" si="87"/>
        <v>0</v>
      </c>
      <c r="H349" s="42">
        <f t="shared" si="88"/>
        <v>0</v>
      </c>
      <c r="I349" s="42"/>
      <c r="J349" s="38">
        <f t="shared" si="89"/>
        <v>0</v>
      </c>
      <c r="K349" s="38">
        <f t="shared" si="90"/>
        <v>0</v>
      </c>
      <c r="L349" s="39">
        <f t="shared" si="91"/>
        <v>0</v>
      </c>
      <c r="M349" s="42"/>
      <c r="N349" s="47">
        <f t="shared" si="92"/>
        <v>0</v>
      </c>
      <c r="O349" s="47">
        <f t="shared" si="93"/>
        <v>0</v>
      </c>
      <c r="P349" s="24" t="str">
        <f t="shared" si="95"/>
        <v>.</v>
      </c>
      <c r="Q349" s="121" t="s">
        <v>41</v>
      </c>
      <c r="R349" s="164">
        <f>SUM(R348*52.18*2)/52.18</f>
        <v>476.6</v>
      </c>
      <c r="S349" s="52"/>
      <c r="T349" s="90"/>
      <c r="U349" s="94">
        <f>((MIN(H349,$R$350)*0.58%))*F349</f>
        <v>0</v>
      </c>
      <c r="V349" s="94">
        <f t="shared" si="96"/>
        <v>0</v>
      </c>
      <c r="W349" s="102">
        <f t="shared" si="94"/>
        <v>0</v>
      </c>
    </row>
    <row r="350" spans="3:23" ht="15">
      <c r="C350" s="76">
        <v>4</v>
      </c>
      <c r="D350" s="184">
        <v>0</v>
      </c>
      <c r="E350" s="185">
        <v>0</v>
      </c>
      <c r="F350" s="186">
        <v>1</v>
      </c>
      <c r="G350" s="41">
        <f t="shared" si="87"/>
        <v>0</v>
      </c>
      <c r="H350" s="42">
        <f t="shared" si="88"/>
        <v>0</v>
      </c>
      <c r="I350" s="42"/>
      <c r="J350" s="38">
        <f t="shared" si="89"/>
        <v>0</v>
      </c>
      <c r="K350" s="38">
        <f t="shared" si="90"/>
        <v>0</v>
      </c>
      <c r="L350" s="39">
        <f t="shared" si="91"/>
        <v>0</v>
      </c>
      <c r="M350" s="42"/>
      <c r="N350" s="47">
        <f t="shared" si="92"/>
        <v>0</v>
      </c>
      <c r="O350" s="47">
        <f t="shared" si="93"/>
        <v>0</v>
      </c>
      <c r="P350" s="24" t="str">
        <f t="shared" si="95"/>
        <v>.</v>
      </c>
      <c r="Q350" s="121" t="s">
        <v>33</v>
      </c>
      <c r="R350" s="164">
        <f>SUM(R348*3.74*52.18)/52.18</f>
        <v>891.2420000000001</v>
      </c>
      <c r="S350" s="52"/>
      <c r="T350" s="90"/>
      <c r="U350" s="94">
        <f>((MIN(H350,$R$350)*0.58%))*F350</f>
        <v>0</v>
      </c>
      <c r="V350" s="94">
        <f t="shared" si="96"/>
        <v>0</v>
      </c>
      <c r="W350" s="102">
        <f t="shared" si="94"/>
        <v>0</v>
      </c>
    </row>
    <row r="351" spans="3:23" ht="15">
      <c r="C351" s="76">
        <v>5</v>
      </c>
      <c r="D351" s="184">
        <v>0</v>
      </c>
      <c r="E351" s="185">
        <v>0</v>
      </c>
      <c r="F351" s="186">
        <v>1</v>
      </c>
      <c r="G351" s="41">
        <f t="shared" si="87"/>
        <v>0</v>
      </c>
      <c r="H351" s="42">
        <f t="shared" si="88"/>
        <v>0</v>
      </c>
      <c r="I351" s="42"/>
      <c r="J351" s="38">
        <f t="shared" si="89"/>
        <v>0</v>
      </c>
      <c r="K351" s="38">
        <f t="shared" si="90"/>
        <v>0</v>
      </c>
      <c r="L351" s="39">
        <f t="shared" si="91"/>
        <v>0</v>
      </c>
      <c r="M351" s="42"/>
      <c r="N351" s="47">
        <f t="shared" si="92"/>
        <v>0</v>
      </c>
      <c r="O351" s="47">
        <f t="shared" si="93"/>
        <v>0</v>
      </c>
      <c r="P351" s="24" t="str">
        <f t="shared" si="95"/>
        <v>.</v>
      </c>
      <c r="Q351" s="220">
        <v>43160</v>
      </c>
      <c r="R351" s="164"/>
      <c r="S351" s="52"/>
      <c r="T351" s="90"/>
      <c r="U351" s="94">
        <f>((MIN(H351,$R$350)*0.58%))*F351</f>
        <v>0</v>
      </c>
      <c r="V351" s="94">
        <f t="shared" si="96"/>
        <v>0</v>
      </c>
      <c r="W351" s="102">
        <f t="shared" si="94"/>
        <v>0</v>
      </c>
    </row>
    <row r="352" spans="3:23" ht="15">
      <c r="C352" s="76">
        <v>6</v>
      </c>
      <c r="D352" s="184">
        <v>0</v>
      </c>
      <c r="E352" s="185">
        <v>0</v>
      </c>
      <c r="F352" s="186">
        <v>1</v>
      </c>
      <c r="G352" s="41">
        <f t="shared" si="87"/>
        <v>0</v>
      </c>
      <c r="H352" s="42">
        <f t="shared" si="88"/>
        <v>0</v>
      </c>
      <c r="I352" s="42"/>
      <c r="J352" s="38">
        <f t="shared" si="89"/>
        <v>0</v>
      </c>
      <c r="K352" s="38">
        <f t="shared" si="90"/>
        <v>0</v>
      </c>
      <c r="L352" s="39">
        <f t="shared" si="91"/>
        <v>0</v>
      </c>
      <c r="M352" s="42"/>
      <c r="N352" s="47">
        <f t="shared" si="92"/>
        <v>0</v>
      </c>
      <c r="O352" s="47">
        <f t="shared" si="93"/>
        <v>0</v>
      </c>
      <c r="P352" s="24" t="str">
        <f t="shared" si="95"/>
        <v>.</v>
      </c>
      <c r="Q352" s="121" t="s">
        <v>78</v>
      </c>
      <c r="R352" s="164">
        <f>R348</f>
        <v>238.3</v>
      </c>
      <c r="S352" s="52"/>
      <c r="T352" s="90"/>
      <c r="U352" s="94">
        <f aca="true" t="shared" si="97" ref="U352:U358">((MIN(H352,$R$350)*0.58%))*F352</f>
        <v>0</v>
      </c>
      <c r="V352" s="94">
        <f t="shared" si="96"/>
        <v>0</v>
      </c>
      <c r="W352" s="102">
        <f t="shared" si="94"/>
        <v>0</v>
      </c>
    </row>
    <row r="353" spans="3:23" ht="15">
      <c r="C353" s="76">
        <v>7</v>
      </c>
      <c r="D353" s="184">
        <v>0</v>
      </c>
      <c r="E353" s="185">
        <v>0</v>
      </c>
      <c r="F353" s="186">
        <v>1</v>
      </c>
      <c r="G353" s="41">
        <f t="shared" si="87"/>
        <v>0</v>
      </c>
      <c r="H353" s="42">
        <f t="shared" si="88"/>
        <v>0</v>
      </c>
      <c r="I353" s="42"/>
      <c r="J353" s="38">
        <f t="shared" si="89"/>
        <v>0</v>
      </c>
      <c r="K353" s="38">
        <f t="shared" si="90"/>
        <v>0</v>
      </c>
      <c r="L353" s="39">
        <f t="shared" si="91"/>
        <v>0</v>
      </c>
      <c r="M353" s="42"/>
      <c r="N353" s="47">
        <f t="shared" si="92"/>
        <v>0</v>
      </c>
      <c r="O353" s="47">
        <f t="shared" si="93"/>
        <v>0</v>
      </c>
      <c r="P353" s="24" t="str">
        <f t="shared" si="95"/>
        <v>.</v>
      </c>
      <c r="Q353" s="121" t="s">
        <v>79</v>
      </c>
      <c r="R353" s="164">
        <v>243.3</v>
      </c>
      <c r="S353" s="52"/>
      <c r="T353" s="90"/>
      <c r="U353" s="94">
        <f t="shared" si="97"/>
        <v>0</v>
      </c>
      <c r="V353" s="94">
        <f t="shared" si="96"/>
        <v>0</v>
      </c>
      <c r="W353" s="102">
        <f t="shared" si="94"/>
        <v>0</v>
      </c>
    </row>
    <row r="354" spans="3:23" ht="15">
      <c r="C354" s="76">
        <v>8</v>
      </c>
      <c r="D354" s="184">
        <v>0</v>
      </c>
      <c r="E354" s="185">
        <v>0</v>
      </c>
      <c r="F354" s="186">
        <v>1</v>
      </c>
      <c r="G354" s="41">
        <f t="shared" si="87"/>
        <v>0</v>
      </c>
      <c r="H354" s="42">
        <f t="shared" si="88"/>
        <v>0</v>
      </c>
      <c r="I354" s="42"/>
      <c r="J354" s="38">
        <f t="shared" si="89"/>
        <v>0</v>
      </c>
      <c r="K354" s="38">
        <f t="shared" si="90"/>
        <v>0</v>
      </c>
      <c r="L354" s="171">
        <f t="shared" si="91"/>
        <v>0</v>
      </c>
      <c r="M354" s="172"/>
      <c r="N354" s="192">
        <f t="shared" si="92"/>
        <v>0</v>
      </c>
      <c r="O354" s="47">
        <f t="shared" si="93"/>
        <v>0</v>
      </c>
      <c r="P354" s="24" t="str">
        <f t="shared" si="95"/>
        <v>.</v>
      </c>
      <c r="Q354" s="121" t="s">
        <v>91</v>
      </c>
      <c r="R354" s="164">
        <f>ROUND(((((($R$352*(2/7))+($R$353*(5/7)))*52.18)/52.18)*2),2)</f>
        <v>483.74</v>
      </c>
      <c r="S354" s="52"/>
      <c r="T354" s="90"/>
      <c r="U354" s="94">
        <f t="shared" si="97"/>
        <v>0</v>
      </c>
      <c r="V354" s="94">
        <f t="shared" si="96"/>
        <v>0</v>
      </c>
      <c r="W354" s="102">
        <f t="shared" si="94"/>
        <v>0</v>
      </c>
    </row>
    <row r="355" spans="3:23" ht="15">
      <c r="C355" s="76">
        <v>9</v>
      </c>
      <c r="D355" s="184">
        <v>0</v>
      </c>
      <c r="E355" s="185">
        <v>0</v>
      </c>
      <c r="F355" s="186">
        <v>1</v>
      </c>
      <c r="G355" s="41">
        <f t="shared" si="87"/>
        <v>0</v>
      </c>
      <c r="H355" s="42">
        <f t="shared" si="88"/>
        <v>0</v>
      </c>
      <c r="I355" s="42"/>
      <c r="J355" s="38">
        <f t="shared" si="89"/>
        <v>0</v>
      </c>
      <c r="K355" s="38">
        <f t="shared" si="90"/>
        <v>0</v>
      </c>
      <c r="L355" s="171">
        <f t="shared" si="91"/>
        <v>0</v>
      </c>
      <c r="M355" s="172"/>
      <c r="N355" s="192">
        <f t="shared" si="92"/>
        <v>0</v>
      </c>
      <c r="O355" s="47">
        <f t="shared" si="93"/>
        <v>0</v>
      </c>
      <c r="P355" s="24" t="str">
        <f t="shared" si="95"/>
        <v>.</v>
      </c>
      <c r="Q355" s="121" t="s">
        <v>39</v>
      </c>
      <c r="R355" s="164">
        <f>ROUND(((((($R$352*(2/7))+($R$353*(5/7)))*52.18)/52.189)*3.74),2)</f>
        <v>904.44</v>
      </c>
      <c r="S355" s="52"/>
      <c r="T355" s="90"/>
      <c r="U355" s="94">
        <f t="shared" si="97"/>
        <v>0</v>
      </c>
      <c r="V355" s="94">
        <f t="shared" si="96"/>
        <v>0</v>
      </c>
      <c r="W355" s="102">
        <f t="shared" si="94"/>
        <v>0</v>
      </c>
    </row>
    <row r="356" spans="3:23" ht="15">
      <c r="C356" s="76">
        <v>10</v>
      </c>
      <c r="D356" s="184">
        <v>0</v>
      </c>
      <c r="E356" s="185">
        <v>0</v>
      </c>
      <c r="F356" s="186">
        <v>1</v>
      </c>
      <c r="G356" s="41">
        <f t="shared" si="87"/>
        <v>0</v>
      </c>
      <c r="H356" s="42">
        <f t="shared" si="88"/>
        <v>0</v>
      </c>
      <c r="I356" s="42"/>
      <c r="J356" s="38">
        <f t="shared" si="89"/>
        <v>0</v>
      </c>
      <c r="K356" s="38">
        <f aca="true" t="shared" si="98" ref="K356:K357">ROUND((IF(H356-$R$349&lt;0,0,(H356-$R$349))*3.5%)*F356,2)</f>
        <v>0</v>
      </c>
      <c r="L356" s="171">
        <f t="shared" si="91"/>
        <v>0</v>
      </c>
      <c r="M356" s="172"/>
      <c r="N356" s="192">
        <f t="shared" si="92"/>
        <v>0</v>
      </c>
      <c r="O356" s="47">
        <f t="shared" si="93"/>
        <v>0</v>
      </c>
      <c r="P356" s="24" t="str">
        <f t="shared" si="95"/>
        <v>.</v>
      </c>
      <c r="Q356" s="119" t="s">
        <v>81</v>
      </c>
      <c r="R356" s="164"/>
      <c r="S356" s="52"/>
      <c r="T356" s="90"/>
      <c r="U356" s="94">
        <f t="shared" si="97"/>
        <v>0</v>
      </c>
      <c r="V356" s="94">
        <f t="shared" si="96"/>
        <v>0</v>
      </c>
      <c r="W356" s="102">
        <f t="shared" si="94"/>
        <v>0</v>
      </c>
    </row>
    <row r="357" spans="3:23" ht="15">
      <c r="C357" s="76">
        <v>11</v>
      </c>
      <c r="D357" s="184">
        <v>0</v>
      </c>
      <c r="E357" s="185">
        <v>0</v>
      </c>
      <c r="F357" s="186">
        <v>1</v>
      </c>
      <c r="G357" s="41">
        <f t="shared" si="87"/>
        <v>0</v>
      </c>
      <c r="H357" s="42">
        <f t="shared" si="88"/>
        <v>0</v>
      </c>
      <c r="I357" s="42"/>
      <c r="J357" s="38">
        <f t="shared" si="89"/>
        <v>0</v>
      </c>
      <c r="K357" s="38">
        <f t="shared" si="98"/>
        <v>0</v>
      </c>
      <c r="L357" s="171">
        <f t="shared" si="91"/>
        <v>0</v>
      </c>
      <c r="M357" s="172"/>
      <c r="N357" s="192">
        <f t="shared" si="92"/>
        <v>0</v>
      </c>
      <c r="O357" s="47">
        <f t="shared" si="93"/>
        <v>0</v>
      </c>
      <c r="P357" s="24" t="str">
        <f t="shared" si="95"/>
        <v>.</v>
      </c>
      <c r="Q357" s="121" t="s">
        <v>37</v>
      </c>
      <c r="R357" s="164">
        <v>243.3</v>
      </c>
      <c r="S357" s="52"/>
      <c r="T357" s="90"/>
      <c r="U357" s="94">
        <f t="shared" si="97"/>
        <v>0</v>
      </c>
      <c r="V357" s="94">
        <f t="shared" si="96"/>
        <v>0</v>
      </c>
      <c r="W357" s="102">
        <f t="shared" si="94"/>
        <v>0</v>
      </c>
    </row>
    <row r="358" spans="3:23" ht="15">
      <c r="C358" s="77">
        <v>12</v>
      </c>
      <c r="D358" s="184">
        <v>0</v>
      </c>
      <c r="E358" s="185">
        <v>0</v>
      </c>
      <c r="F358" s="186">
        <v>1</v>
      </c>
      <c r="G358" s="41">
        <f t="shared" si="87"/>
        <v>0</v>
      </c>
      <c r="H358" s="42">
        <f t="shared" si="88"/>
        <v>0</v>
      </c>
      <c r="I358" s="42"/>
      <c r="J358" s="38">
        <f t="shared" si="89"/>
        <v>0</v>
      </c>
      <c r="K358" s="38">
        <f>ROUND((IF(H358-$R$349&lt;0,0,(H358-$R$349))*3.5%)*F358,2)</f>
        <v>0</v>
      </c>
      <c r="L358" s="171">
        <f t="shared" si="91"/>
        <v>0</v>
      </c>
      <c r="M358" s="172"/>
      <c r="N358" s="192">
        <f t="shared" si="92"/>
        <v>0</v>
      </c>
      <c r="O358" s="47">
        <f t="shared" si="93"/>
        <v>0</v>
      </c>
      <c r="P358" s="24" t="str">
        <f t="shared" si="95"/>
        <v>.</v>
      </c>
      <c r="Q358" s="121" t="s">
        <v>92</v>
      </c>
      <c r="R358" s="164">
        <f>ROUND(($R$357*52.18*2)/52.18,2)</f>
        <v>486.6</v>
      </c>
      <c r="S358" s="52"/>
      <c r="T358" s="90"/>
      <c r="U358" s="94">
        <f t="shared" si="97"/>
        <v>0</v>
      </c>
      <c r="V358" s="94">
        <f t="shared" si="96"/>
        <v>0</v>
      </c>
      <c r="W358" s="102">
        <f t="shared" si="94"/>
        <v>0</v>
      </c>
    </row>
    <row r="359" spans="3:23" ht="13.5" thickBot="1">
      <c r="C359" s="229">
        <v>13</v>
      </c>
      <c r="D359" s="184">
        <v>0</v>
      </c>
      <c r="E359" s="185">
        <v>0</v>
      </c>
      <c r="F359" s="186">
        <v>1</v>
      </c>
      <c r="G359" s="41">
        <f aca="true" t="shared" si="99" ref="G359:G398">D359+E359</f>
        <v>0</v>
      </c>
      <c r="H359" s="42">
        <f aca="true" t="shared" si="100" ref="H359:H398">ROUND((G359/F359),2)</f>
        <v>0</v>
      </c>
      <c r="I359" s="42"/>
      <c r="J359" s="38">
        <f aca="true" t="shared" si="101" ref="J359:J398">ROUND((H359*3%)*F359,2)</f>
        <v>0</v>
      </c>
      <c r="K359" s="170">
        <f>ROUND((IF(H359-$R$354&lt;0,0,(H359-$R$354))*3.5%)*F359,2)</f>
        <v>0</v>
      </c>
      <c r="L359" s="39">
        <f aca="true" t="shared" si="102" ref="L359:L398">J359+K359</f>
        <v>0</v>
      </c>
      <c r="M359" s="42"/>
      <c r="N359" s="47">
        <f>((MIN(H359,$R$355)*0.58%)+IF(H359&gt;$R$355,(H359-$R$355)*1.25%,0))*F359</f>
        <v>0</v>
      </c>
      <c r="O359" s="47">
        <f aca="true" t="shared" si="103" ref="O359:O398">(H359*3.75%)*F359</f>
        <v>0</v>
      </c>
      <c r="P359" s="24" t="str">
        <f aca="true" t="shared" si="104" ref="P359:P398">IF(W359&lt;&gt;0,"Error - review!",".")</f>
        <v>.</v>
      </c>
      <c r="Q359" s="122" t="s">
        <v>28</v>
      </c>
      <c r="R359" s="165">
        <f>ROUND(($R$357*52.18*3.74)/52.18,2)</f>
        <v>909.94</v>
      </c>
      <c r="S359" s="52"/>
      <c r="T359" s="90"/>
      <c r="U359" s="94">
        <f>((MIN(H359,$R$355)*0.58%))*F359</f>
        <v>0</v>
      </c>
      <c r="V359" s="94">
        <f>(IF(H359&gt;$R$355,(H359-$R$355)*1.25%,0))*F359</f>
        <v>0</v>
      </c>
      <c r="W359" s="102">
        <f>(U359+V359)-N359</f>
        <v>0</v>
      </c>
    </row>
    <row r="360" spans="3:23" ht="15">
      <c r="C360" s="76">
        <v>14</v>
      </c>
      <c r="D360" s="184">
        <v>0</v>
      </c>
      <c r="E360" s="185">
        <v>0</v>
      </c>
      <c r="F360" s="186">
        <v>1</v>
      </c>
      <c r="G360" s="41">
        <f t="shared" si="99"/>
        <v>0</v>
      </c>
      <c r="H360" s="42">
        <f t="shared" si="100"/>
        <v>0</v>
      </c>
      <c r="I360" s="42"/>
      <c r="J360" s="38">
        <f t="shared" si="101"/>
        <v>0</v>
      </c>
      <c r="K360" s="170">
        <f>ROUND((IF(H360-$R$358&lt;0,0,(H360-$R$358))*3.5%)*F360,2)</f>
        <v>0</v>
      </c>
      <c r="L360" s="39">
        <f t="shared" si="102"/>
        <v>0</v>
      </c>
      <c r="M360" s="42"/>
      <c r="N360" s="47">
        <f>((MIN(H360,$R$359)*0.58%)+IF(H360&gt;$R$359,(H360-$R$359)*1.25%,0))*F360</f>
        <v>0</v>
      </c>
      <c r="O360" s="47">
        <f t="shared" si="103"/>
        <v>0</v>
      </c>
      <c r="P360" s="24" t="str">
        <f t="shared" si="104"/>
        <v>.</v>
      </c>
      <c r="Q360" s="52"/>
      <c r="R360" s="32"/>
      <c r="S360" s="52"/>
      <c r="T360" s="90"/>
      <c r="U360" s="94">
        <f>((MIN(H360,$R$359)*0.58%))*F360</f>
        <v>0</v>
      </c>
      <c r="V360" s="94">
        <f>(IF(H360&gt;$R$359,(H360-$R$359)*1.25%,0))*F360</f>
        <v>0</v>
      </c>
      <c r="W360" s="102">
        <f aca="true" t="shared" si="105" ref="W360:W398">(U360+V360)-N360</f>
        <v>0</v>
      </c>
    </row>
    <row r="361" spans="3:23" ht="15">
      <c r="C361" s="76">
        <v>15</v>
      </c>
      <c r="D361" s="184">
        <v>0</v>
      </c>
      <c r="E361" s="185">
        <v>0</v>
      </c>
      <c r="F361" s="186">
        <v>1</v>
      </c>
      <c r="G361" s="41">
        <f t="shared" si="99"/>
        <v>0</v>
      </c>
      <c r="H361" s="42">
        <f t="shared" si="100"/>
        <v>0</v>
      </c>
      <c r="I361" s="42"/>
      <c r="J361" s="38">
        <f t="shared" si="101"/>
        <v>0</v>
      </c>
      <c r="K361" s="170">
        <f aca="true" t="shared" si="106" ref="K361:K398">ROUND((IF(H361-$R$358&lt;0,0,(H361-$R$358))*3.5%)*F361,2)</f>
        <v>0</v>
      </c>
      <c r="L361" s="39">
        <f t="shared" si="102"/>
        <v>0</v>
      </c>
      <c r="M361" s="42"/>
      <c r="N361" s="47">
        <f aca="true" t="shared" si="107" ref="N361:N398">((MIN(H361,$R$359)*0.58%)+IF(H361&gt;$R$359,(H361-$R$359)*1.25%,0))*F361</f>
        <v>0</v>
      </c>
      <c r="O361" s="47">
        <f t="shared" si="103"/>
        <v>0</v>
      </c>
      <c r="P361" s="24" t="str">
        <f t="shared" si="104"/>
        <v>.</v>
      </c>
      <c r="Q361" s="52"/>
      <c r="R361" s="32"/>
      <c r="S361" s="52"/>
      <c r="T361" s="90"/>
      <c r="U361" s="94">
        <f aca="true" t="shared" si="108" ref="U361:U398">((MIN(H361,$R$359)*0.58%))*F361</f>
        <v>0</v>
      </c>
      <c r="V361" s="94">
        <f aca="true" t="shared" si="109" ref="V361:V398">(IF(H361&gt;$R$359,(H361-$R$359)*1.25%,0))*F361</f>
        <v>0</v>
      </c>
      <c r="W361" s="102">
        <f t="shared" si="105"/>
        <v>0</v>
      </c>
    </row>
    <row r="362" spans="3:23" ht="15">
      <c r="C362" s="77">
        <v>16</v>
      </c>
      <c r="D362" s="184">
        <v>0</v>
      </c>
      <c r="E362" s="185">
        <v>0</v>
      </c>
      <c r="F362" s="186">
        <v>1</v>
      </c>
      <c r="G362" s="41">
        <f t="shared" si="99"/>
        <v>0</v>
      </c>
      <c r="H362" s="42">
        <f t="shared" si="100"/>
        <v>0</v>
      </c>
      <c r="I362" s="42"/>
      <c r="J362" s="38">
        <f t="shared" si="101"/>
        <v>0</v>
      </c>
      <c r="K362" s="170">
        <f t="shared" si="106"/>
        <v>0</v>
      </c>
      <c r="L362" s="39">
        <f t="shared" si="102"/>
        <v>0</v>
      </c>
      <c r="M362" s="42"/>
      <c r="N362" s="47">
        <f t="shared" si="107"/>
        <v>0</v>
      </c>
      <c r="O362" s="47">
        <f t="shared" si="103"/>
        <v>0</v>
      </c>
      <c r="P362" s="24" t="str">
        <f t="shared" si="104"/>
        <v>.</v>
      </c>
      <c r="Q362" s="52"/>
      <c r="R362" s="32"/>
      <c r="S362" s="52"/>
      <c r="T362" s="90"/>
      <c r="U362" s="94">
        <f t="shared" si="108"/>
        <v>0</v>
      </c>
      <c r="V362" s="94">
        <f t="shared" si="109"/>
        <v>0</v>
      </c>
      <c r="W362" s="102">
        <f t="shared" si="105"/>
        <v>0</v>
      </c>
    </row>
    <row r="363" spans="3:23" ht="15">
      <c r="C363" s="76">
        <v>17</v>
      </c>
      <c r="D363" s="184">
        <v>0</v>
      </c>
      <c r="E363" s="185">
        <v>0</v>
      </c>
      <c r="F363" s="186">
        <v>1</v>
      </c>
      <c r="G363" s="41">
        <f t="shared" si="99"/>
        <v>0</v>
      </c>
      <c r="H363" s="42">
        <f t="shared" si="100"/>
        <v>0</v>
      </c>
      <c r="I363" s="42"/>
      <c r="J363" s="38">
        <f t="shared" si="101"/>
        <v>0</v>
      </c>
      <c r="K363" s="170">
        <f t="shared" si="106"/>
        <v>0</v>
      </c>
      <c r="L363" s="39">
        <f t="shared" si="102"/>
        <v>0</v>
      </c>
      <c r="M363" s="42"/>
      <c r="N363" s="47">
        <f t="shared" si="107"/>
        <v>0</v>
      </c>
      <c r="O363" s="47">
        <f t="shared" si="103"/>
        <v>0</v>
      </c>
      <c r="P363" s="24" t="str">
        <f t="shared" si="104"/>
        <v>.</v>
      </c>
      <c r="Q363" s="52"/>
      <c r="R363" s="32"/>
      <c r="S363" s="52"/>
      <c r="T363" s="90"/>
      <c r="U363" s="94">
        <f t="shared" si="108"/>
        <v>0</v>
      </c>
      <c r="V363" s="94">
        <f t="shared" si="109"/>
        <v>0</v>
      </c>
      <c r="W363" s="102">
        <f t="shared" si="105"/>
        <v>0</v>
      </c>
    </row>
    <row r="364" spans="3:23" ht="15">
      <c r="C364" s="76">
        <v>18</v>
      </c>
      <c r="D364" s="184">
        <v>0</v>
      </c>
      <c r="E364" s="185">
        <v>0</v>
      </c>
      <c r="F364" s="186">
        <v>1</v>
      </c>
      <c r="G364" s="41">
        <f t="shared" si="99"/>
        <v>0</v>
      </c>
      <c r="H364" s="42">
        <f t="shared" si="100"/>
        <v>0</v>
      </c>
      <c r="I364" s="42"/>
      <c r="J364" s="38">
        <f t="shared" si="101"/>
        <v>0</v>
      </c>
      <c r="K364" s="170">
        <f t="shared" si="106"/>
        <v>0</v>
      </c>
      <c r="L364" s="39">
        <f t="shared" si="102"/>
        <v>0</v>
      </c>
      <c r="M364" s="42"/>
      <c r="N364" s="47">
        <f t="shared" si="107"/>
        <v>0</v>
      </c>
      <c r="O364" s="47">
        <f t="shared" si="103"/>
        <v>0</v>
      </c>
      <c r="P364" s="24" t="str">
        <f t="shared" si="104"/>
        <v>.</v>
      </c>
      <c r="Q364" s="52"/>
      <c r="R364" s="32"/>
      <c r="S364" s="52"/>
      <c r="T364" s="90"/>
      <c r="U364" s="94">
        <f t="shared" si="108"/>
        <v>0</v>
      </c>
      <c r="V364" s="94">
        <f t="shared" si="109"/>
        <v>0</v>
      </c>
      <c r="W364" s="102">
        <f t="shared" si="105"/>
        <v>0</v>
      </c>
    </row>
    <row r="365" spans="3:23" ht="15">
      <c r="C365" s="76">
        <v>19</v>
      </c>
      <c r="D365" s="184">
        <v>0</v>
      </c>
      <c r="E365" s="185">
        <v>0</v>
      </c>
      <c r="F365" s="186">
        <v>1</v>
      </c>
      <c r="G365" s="41">
        <f t="shared" si="99"/>
        <v>0</v>
      </c>
      <c r="H365" s="42">
        <f t="shared" si="100"/>
        <v>0</v>
      </c>
      <c r="I365" s="42"/>
      <c r="J365" s="38">
        <f t="shared" si="101"/>
        <v>0</v>
      </c>
      <c r="K365" s="170">
        <f t="shared" si="106"/>
        <v>0</v>
      </c>
      <c r="L365" s="39">
        <f t="shared" si="102"/>
        <v>0</v>
      </c>
      <c r="M365" s="42"/>
      <c r="N365" s="47">
        <f t="shared" si="107"/>
        <v>0</v>
      </c>
      <c r="O365" s="47">
        <f t="shared" si="103"/>
        <v>0</v>
      </c>
      <c r="P365" s="24" t="str">
        <f t="shared" si="104"/>
        <v>.</v>
      </c>
      <c r="Q365" s="52"/>
      <c r="R365" s="32"/>
      <c r="S365" s="52"/>
      <c r="T365" s="90"/>
      <c r="U365" s="94">
        <f t="shared" si="108"/>
        <v>0</v>
      </c>
      <c r="V365" s="94">
        <f t="shared" si="109"/>
        <v>0</v>
      </c>
      <c r="W365" s="102">
        <f t="shared" si="105"/>
        <v>0</v>
      </c>
    </row>
    <row r="366" spans="3:23" ht="15">
      <c r="C366" s="77">
        <v>20</v>
      </c>
      <c r="D366" s="184">
        <v>0</v>
      </c>
      <c r="E366" s="185">
        <v>0</v>
      </c>
      <c r="F366" s="186">
        <v>1</v>
      </c>
      <c r="G366" s="41">
        <f t="shared" si="99"/>
        <v>0</v>
      </c>
      <c r="H366" s="42">
        <f t="shared" si="100"/>
        <v>0</v>
      </c>
      <c r="I366" s="42"/>
      <c r="J366" s="38">
        <f t="shared" si="101"/>
        <v>0</v>
      </c>
      <c r="K366" s="170">
        <f t="shared" si="106"/>
        <v>0</v>
      </c>
      <c r="L366" s="39">
        <f t="shared" si="102"/>
        <v>0</v>
      </c>
      <c r="M366" s="42"/>
      <c r="N366" s="47">
        <f t="shared" si="107"/>
        <v>0</v>
      </c>
      <c r="O366" s="47">
        <f t="shared" si="103"/>
        <v>0</v>
      </c>
      <c r="P366" s="24" t="str">
        <f t="shared" si="104"/>
        <v>.</v>
      </c>
      <c r="Q366" s="52"/>
      <c r="R366" s="32"/>
      <c r="S366" s="52"/>
      <c r="T366" s="90"/>
      <c r="U366" s="94">
        <f t="shared" si="108"/>
        <v>0</v>
      </c>
      <c r="V366" s="94">
        <f t="shared" si="109"/>
        <v>0</v>
      </c>
      <c r="W366" s="102">
        <f t="shared" si="105"/>
        <v>0</v>
      </c>
    </row>
    <row r="367" spans="3:23" ht="15">
      <c r="C367" s="76">
        <v>21</v>
      </c>
      <c r="D367" s="184">
        <v>0</v>
      </c>
      <c r="E367" s="185">
        <v>0</v>
      </c>
      <c r="F367" s="186">
        <v>1</v>
      </c>
      <c r="G367" s="41">
        <f t="shared" si="99"/>
        <v>0</v>
      </c>
      <c r="H367" s="42">
        <f t="shared" si="100"/>
        <v>0</v>
      </c>
      <c r="I367" s="42"/>
      <c r="J367" s="38">
        <f t="shared" si="101"/>
        <v>0</v>
      </c>
      <c r="K367" s="170">
        <f t="shared" si="106"/>
        <v>0</v>
      </c>
      <c r="L367" s="39">
        <f t="shared" si="102"/>
        <v>0</v>
      </c>
      <c r="M367" s="42"/>
      <c r="N367" s="47">
        <f t="shared" si="107"/>
        <v>0</v>
      </c>
      <c r="O367" s="47">
        <f t="shared" si="103"/>
        <v>0</v>
      </c>
      <c r="P367" s="24" t="str">
        <f t="shared" si="104"/>
        <v>.</v>
      </c>
      <c r="Q367" s="52"/>
      <c r="R367" s="32"/>
      <c r="S367" s="52"/>
      <c r="T367" s="90"/>
      <c r="U367" s="94">
        <f t="shared" si="108"/>
        <v>0</v>
      </c>
      <c r="V367" s="94">
        <f t="shared" si="109"/>
        <v>0</v>
      </c>
      <c r="W367" s="102">
        <f t="shared" si="105"/>
        <v>0</v>
      </c>
    </row>
    <row r="368" spans="3:23" ht="15">
      <c r="C368" s="76">
        <v>22</v>
      </c>
      <c r="D368" s="184">
        <v>0</v>
      </c>
      <c r="E368" s="185">
        <v>0</v>
      </c>
      <c r="F368" s="186">
        <v>1</v>
      </c>
      <c r="G368" s="41">
        <f t="shared" si="99"/>
        <v>0</v>
      </c>
      <c r="H368" s="42">
        <f t="shared" si="100"/>
        <v>0</v>
      </c>
      <c r="I368" s="42"/>
      <c r="J368" s="38">
        <f t="shared" si="101"/>
        <v>0</v>
      </c>
      <c r="K368" s="170">
        <f t="shared" si="106"/>
        <v>0</v>
      </c>
      <c r="L368" s="39">
        <f t="shared" si="102"/>
        <v>0</v>
      </c>
      <c r="M368" s="42"/>
      <c r="N368" s="47">
        <f t="shared" si="107"/>
        <v>0</v>
      </c>
      <c r="O368" s="47">
        <f t="shared" si="103"/>
        <v>0</v>
      </c>
      <c r="P368" s="24" t="str">
        <f t="shared" si="104"/>
        <v>.</v>
      </c>
      <c r="Q368" s="52"/>
      <c r="R368" s="32"/>
      <c r="S368" s="52"/>
      <c r="T368" s="90"/>
      <c r="U368" s="94">
        <f t="shared" si="108"/>
        <v>0</v>
      </c>
      <c r="V368" s="94">
        <f t="shared" si="109"/>
        <v>0</v>
      </c>
      <c r="W368" s="102">
        <f t="shared" si="105"/>
        <v>0</v>
      </c>
    </row>
    <row r="369" spans="3:23" ht="15">
      <c r="C369" s="76">
        <v>23</v>
      </c>
      <c r="D369" s="184">
        <v>0</v>
      </c>
      <c r="E369" s="185">
        <v>0</v>
      </c>
      <c r="F369" s="186">
        <v>1</v>
      </c>
      <c r="G369" s="41">
        <f t="shared" si="99"/>
        <v>0</v>
      </c>
      <c r="H369" s="42">
        <f t="shared" si="100"/>
        <v>0</v>
      </c>
      <c r="I369" s="42"/>
      <c r="J369" s="38">
        <f t="shared" si="101"/>
        <v>0</v>
      </c>
      <c r="K369" s="170">
        <f t="shared" si="106"/>
        <v>0</v>
      </c>
      <c r="L369" s="39">
        <f t="shared" si="102"/>
        <v>0</v>
      </c>
      <c r="M369" s="42"/>
      <c r="N369" s="47">
        <f t="shared" si="107"/>
        <v>0</v>
      </c>
      <c r="O369" s="47">
        <f t="shared" si="103"/>
        <v>0</v>
      </c>
      <c r="P369" s="24" t="str">
        <f t="shared" si="104"/>
        <v>.</v>
      </c>
      <c r="Q369" s="52"/>
      <c r="R369" s="32"/>
      <c r="S369" s="52"/>
      <c r="T369" s="90"/>
      <c r="U369" s="94">
        <f t="shared" si="108"/>
        <v>0</v>
      </c>
      <c r="V369" s="94">
        <f t="shared" si="109"/>
        <v>0</v>
      </c>
      <c r="W369" s="102">
        <f t="shared" si="105"/>
        <v>0</v>
      </c>
    </row>
    <row r="370" spans="3:23" ht="15">
      <c r="C370" s="77">
        <v>24</v>
      </c>
      <c r="D370" s="184">
        <v>0</v>
      </c>
      <c r="E370" s="185">
        <v>0</v>
      </c>
      <c r="F370" s="186">
        <v>1</v>
      </c>
      <c r="G370" s="41">
        <f t="shared" si="99"/>
        <v>0</v>
      </c>
      <c r="H370" s="42">
        <f t="shared" si="100"/>
        <v>0</v>
      </c>
      <c r="I370" s="42"/>
      <c r="J370" s="38">
        <f t="shared" si="101"/>
        <v>0</v>
      </c>
      <c r="K370" s="170">
        <f t="shared" si="106"/>
        <v>0</v>
      </c>
      <c r="L370" s="39">
        <f t="shared" si="102"/>
        <v>0</v>
      </c>
      <c r="M370" s="42"/>
      <c r="N370" s="47">
        <f t="shared" si="107"/>
        <v>0</v>
      </c>
      <c r="O370" s="47">
        <f t="shared" si="103"/>
        <v>0</v>
      </c>
      <c r="P370" s="24" t="str">
        <f t="shared" si="104"/>
        <v>.</v>
      </c>
      <c r="Q370" s="52"/>
      <c r="R370" s="32"/>
      <c r="S370" s="52"/>
      <c r="T370" s="90"/>
      <c r="U370" s="94">
        <f t="shared" si="108"/>
        <v>0</v>
      </c>
      <c r="V370" s="94">
        <f t="shared" si="109"/>
        <v>0</v>
      </c>
      <c r="W370" s="102">
        <f t="shared" si="105"/>
        <v>0</v>
      </c>
    </row>
    <row r="371" spans="3:23" ht="15">
      <c r="C371" s="76">
        <v>25</v>
      </c>
      <c r="D371" s="184">
        <v>0</v>
      </c>
      <c r="E371" s="185">
        <v>0</v>
      </c>
      <c r="F371" s="186">
        <v>1</v>
      </c>
      <c r="G371" s="41">
        <f t="shared" si="99"/>
        <v>0</v>
      </c>
      <c r="H371" s="42">
        <f t="shared" si="100"/>
        <v>0</v>
      </c>
      <c r="I371" s="42"/>
      <c r="J371" s="38">
        <f t="shared" si="101"/>
        <v>0</v>
      </c>
      <c r="K371" s="170">
        <f t="shared" si="106"/>
        <v>0</v>
      </c>
      <c r="L371" s="39">
        <f t="shared" si="102"/>
        <v>0</v>
      </c>
      <c r="M371" s="42"/>
      <c r="N371" s="47">
        <f t="shared" si="107"/>
        <v>0</v>
      </c>
      <c r="O371" s="47">
        <f t="shared" si="103"/>
        <v>0</v>
      </c>
      <c r="P371" s="24" t="str">
        <f t="shared" si="104"/>
        <v>.</v>
      </c>
      <c r="Q371" s="52"/>
      <c r="R371" s="32"/>
      <c r="S371" s="52"/>
      <c r="T371" s="90"/>
      <c r="U371" s="94">
        <f t="shared" si="108"/>
        <v>0</v>
      </c>
      <c r="V371" s="94">
        <f t="shared" si="109"/>
        <v>0</v>
      </c>
      <c r="W371" s="102">
        <f t="shared" si="105"/>
        <v>0</v>
      </c>
    </row>
    <row r="372" spans="3:23" ht="15">
      <c r="C372" s="76">
        <v>26</v>
      </c>
      <c r="D372" s="184">
        <v>0</v>
      </c>
      <c r="E372" s="185">
        <v>0</v>
      </c>
      <c r="F372" s="186">
        <v>1</v>
      </c>
      <c r="G372" s="41">
        <f t="shared" si="99"/>
        <v>0</v>
      </c>
      <c r="H372" s="42">
        <f t="shared" si="100"/>
        <v>0</v>
      </c>
      <c r="I372" s="42"/>
      <c r="J372" s="38">
        <f t="shared" si="101"/>
        <v>0</v>
      </c>
      <c r="K372" s="170">
        <f t="shared" si="106"/>
        <v>0</v>
      </c>
      <c r="L372" s="39">
        <f t="shared" si="102"/>
        <v>0</v>
      </c>
      <c r="M372" s="42"/>
      <c r="N372" s="47">
        <f t="shared" si="107"/>
        <v>0</v>
      </c>
      <c r="O372" s="47">
        <f t="shared" si="103"/>
        <v>0</v>
      </c>
      <c r="P372" s="24" t="str">
        <f t="shared" si="104"/>
        <v>.</v>
      </c>
      <c r="Q372" s="52"/>
      <c r="R372" s="32"/>
      <c r="S372" s="52"/>
      <c r="T372" s="90"/>
      <c r="U372" s="94">
        <f t="shared" si="108"/>
        <v>0</v>
      </c>
      <c r="V372" s="94">
        <f t="shared" si="109"/>
        <v>0</v>
      </c>
      <c r="W372" s="102">
        <f t="shared" si="105"/>
        <v>0</v>
      </c>
    </row>
    <row r="373" spans="3:23" ht="15">
      <c r="C373" s="76">
        <v>27</v>
      </c>
      <c r="D373" s="184">
        <v>0</v>
      </c>
      <c r="E373" s="185">
        <v>0</v>
      </c>
      <c r="F373" s="186">
        <v>1</v>
      </c>
      <c r="G373" s="41">
        <f t="shared" si="99"/>
        <v>0</v>
      </c>
      <c r="H373" s="42">
        <f t="shared" si="100"/>
        <v>0</v>
      </c>
      <c r="I373" s="42"/>
      <c r="J373" s="38">
        <f t="shared" si="101"/>
        <v>0</v>
      </c>
      <c r="K373" s="170">
        <f t="shared" si="106"/>
        <v>0</v>
      </c>
      <c r="L373" s="39">
        <f t="shared" si="102"/>
        <v>0</v>
      </c>
      <c r="M373" s="42"/>
      <c r="N373" s="47">
        <f t="shared" si="107"/>
        <v>0</v>
      </c>
      <c r="O373" s="47">
        <f t="shared" si="103"/>
        <v>0</v>
      </c>
      <c r="P373" s="24" t="str">
        <f t="shared" si="104"/>
        <v>.</v>
      </c>
      <c r="Q373" s="52"/>
      <c r="R373" s="32"/>
      <c r="S373" s="52"/>
      <c r="T373" s="90"/>
      <c r="U373" s="94">
        <f t="shared" si="108"/>
        <v>0</v>
      </c>
      <c r="V373" s="94">
        <f t="shared" si="109"/>
        <v>0</v>
      </c>
      <c r="W373" s="102">
        <f t="shared" si="105"/>
        <v>0</v>
      </c>
    </row>
    <row r="374" spans="3:23" ht="15">
      <c r="C374" s="77">
        <v>28</v>
      </c>
      <c r="D374" s="184">
        <v>0</v>
      </c>
      <c r="E374" s="185">
        <v>0</v>
      </c>
      <c r="F374" s="186">
        <v>1</v>
      </c>
      <c r="G374" s="41">
        <f t="shared" si="99"/>
        <v>0</v>
      </c>
      <c r="H374" s="42">
        <f t="shared" si="100"/>
        <v>0</v>
      </c>
      <c r="I374" s="42"/>
      <c r="J374" s="38">
        <f t="shared" si="101"/>
        <v>0</v>
      </c>
      <c r="K374" s="170">
        <f t="shared" si="106"/>
        <v>0</v>
      </c>
      <c r="L374" s="39">
        <f t="shared" si="102"/>
        <v>0</v>
      </c>
      <c r="M374" s="42"/>
      <c r="N374" s="47">
        <f t="shared" si="107"/>
        <v>0</v>
      </c>
      <c r="O374" s="47">
        <f t="shared" si="103"/>
        <v>0</v>
      </c>
      <c r="P374" s="24" t="str">
        <f t="shared" si="104"/>
        <v>.</v>
      </c>
      <c r="Q374" s="52"/>
      <c r="R374" s="32"/>
      <c r="S374" s="52"/>
      <c r="T374" s="90"/>
      <c r="U374" s="94">
        <f t="shared" si="108"/>
        <v>0</v>
      </c>
      <c r="V374" s="94">
        <f t="shared" si="109"/>
        <v>0</v>
      </c>
      <c r="W374" s="102">
        <f t="shared" si="105"/>
        <v>0</v>
      </c>
    </row>
    <row r="375" spans="3:23" ht="15">
      <c r="C375" s="76">
        <v>29</v>
      </c>
      <c r="D375" s="184">
        <v>0</v>
      </c>
      <c r="E375" s="185">
        <v>0</v>
      </c>
      <c r="F375" s="186">
        <v>1</v>
      </c>
      <c r="G375" s="41">
        <f t="shared" si="99"/>
        <v>0</v>
      </c>
      <c r="H375" s="42">
        <f t="shared" si="100"/>
        <v>0</v>
      </c>
      <c r="I375" s="42"/>
      <c r="J375" s="38">
        <f t="shared" si="101"/>
        <v>0</v>
      </c>
      <c r="K375" s="170">
        <f t="shared" si="106"/>
        <v>0</v>
      </c>
      <c r="L375" s="39">
        <f t="shared" si="102"/>
        <v>0</v>
      </c>
      <c r="M375" s="42"/>
      <c r="N375" s="47">
        <f t="shared" si="107"/>
        <v>0</v>
      </c>
      <c r="O375" s="47">
        <f t="shared" si="103"/>
        <v>0</v>
      </c>
      <c r="P375" s="24" t="str">
        <f t="shared" si="104"/>
        <v>.</v>
      </c>
      <c r="Q375" s="52"/>
      <c r="R375" s="32"/>
      <c r="S375" s="52"/>
      <c r="T375" s="90"/>
      <c r="U375" s="94">
        <f t="shared" si="108"/>
        <v>0</v>
      </c>
      <c r="V375" s="94">
        <f t="shared" si="109"/>
        <v>0</v>
      </c>
      <c r="W375" s="102">
        <f t="shared" si="105"/>
        <v>0</v>
      </c>
    </row>
    <row r="376" spans="3:23" ht="15">
      <c r="C376" s="76">
        <v>30</v>
      </c>
      <c r="D376" s="184">
        <v>0</v>
      </c>
      <c r="E376" s="185">
        <v>0</v>
      </c>
      <c r="F376" s="186">
        <v>1</v>
      </c>
      <c r="G376" s="41">
        <f t="shared" si="99"/>
        <v>0</v>
      </c>
      <c r="H376" s="42">
        <f t="shared" si="100"/>
        <v>0</v>
      </c>
      <c r="I376" s="42"/>
      <c r="J376" s="38">
        <f t="shared" si="101"/>
        <v>0</v>
      </c>
      <c r="K376" s="170">
        <f t="shared" si="106"/>
        <v>0</v>
      </c>
      <c r="L376" s="39">
        <f t="shared" si="102"/>
        <v>0</v>
      </c>
      <c r="M376" s="42"/>
      <c r="N376" s="47">
        <f t="shared" si="107"/>
        <v>0</v>
      </c>
      <c r="O376" s="47">
        <f t="shared" si="103"/>
        <v>0</v>
      </c>
      <c r="P376" s="24" t="str">
        <f t="shared" si="104"/>
        <v>.</v>
      </c>
      <c r="Q376" s="52"/>
      <c r="R376" s="32"/>
      <c r="S376" s="52"/>
      <c r="T376" s="90"/>
      <c r="U376" s="94">
        <f t="shared" si="108"/>
        <v>0</v>
      </c>
      <c r="V376" s="94">
        <f t="shared" si="109"/>
        <v>0</v>
      </c>
      <c r="W376" s="102">
        <f t="shared" si="105"/>
        <v>0</v>
      </c>
    </row>
    <row r="377" spans="3:23" ht="15">
      <c r="C377" s="76">
        <v>31</v>
      </c>
      <c r="D377" s="184">
        <v>0</v>
      </c>
      <c r="E377" s="185">
        <v>0</v>
      </c>
      <c r="F377" s="186">
        <v>1</v>
      </c>
      <c r="G377" s="41">
        <f t="shared" si="99"/>
        <v>0</v>
      </c>
      <c r="H377" s="42">
        <f t="shared" si="100"/>
        <v>0</v>
      </c>
      <c r="I377" s="42"/>
      <c r="J377" s="38">
        <f t="shared" si="101"/>
        <v>0</v>
      </c>
      <c r="K377" s="170">
        <f t="shared" si="106"/>
        <v>0</v>
      </c>
      <c r="L377" s="39">
        <f t="shared" si="102"/>
        <v>0</v>
      </c>
      <c r="M377" s="42"/>
      <c r="N377" s="47">
        <f t="shared" si="107"/>
        <v>0</v>
      </c>
      <c r="O377" s="47">
        <f t="shared" si="103"/>
        <v>0</v>
      </c>
      <c r="P377" s="24" t="str">
        <f t="shared" si="104"/>
        <v>.</v>
      </c>
      <c r="Q377" s="52"/>
      <c r="R377" s="32"/>
      <c r="S377" s="52"/>
      <c r="T377" s="90"/>
      <c r="U377" s="94">
        <f t="shared" si="108"/>
        <v>0</v>
      </c>
      <c r="V377" s="94">
        <f t="shared" si="109"/>
        <v>0</v>
      </c>
      <c r="W377" s="102">
        <f t="shared" si="105"/>
        <v>0</v>
      </c>
    </row>
    <row r="378" spans="3:23" ht="15">
      <c r="C378" s="77">
        <v>32</v>
      </c>
      <c r="D378" s="184">
        <v>0</v>
      </c>
      <c r="E378" s="185">
        <v>0</v>
      </c>
      <c r="F378" s="186">
        <v>1</v>
      </c>
      <c r="G378" s="41">
        <f t="shared" si="99"/>
        <v>0</v>
      </c>
      <c r="H378" s="42">
        <f t="shared" si="100"/>
        <v>0</v>
      </c>
      <c r="I378" s="42"/>
      <c r="J378" s="38">
        <f t="shared" si="101"/>
        <v>0</v>
      </c>
      <c r="K378" s="170">
        <f t="shared" si="106"/>
        <v>0</v>
      </c>
      <c r="L378" s="39">
        <f t="shared" si="102"/>
        <v>0</v>
      </c>
      <c r="M378" s="42"/>
      <c r="N378" s="47">
        <f t="shared" si="107"/>
        <v>0</v>
      </c>
      <c r="O378" s="47">
        <f t="shared" si="103"/>
        <v>0</v>
      </c>
      <c r="P378" s="24" t="str">
        <f t="shared" si="104"/>
        <v>.</v>
      </c>
      <c r="Q378" s="52"/>
      <c r="R378" s="32"/>
      <c r="S378" s="52"/>
      <c r="T378" s="90"/>
      <c r="U378" s="94">
        <f t="shared" si="108"/>
        <v>0</v>
      </c>
      <c r="V378" s="94">
        <f t="shared" si="109"/>
        <v>0</v>
      </c>
      <c r="W378" s="102">
        <f t="shared" si="105"/>
        <v>0</v>
      </c>
    </row>
    <row r="379" spans="3:23" ht="15">
      <c r="C379" s="76">
        <v>33</v>
      </c>
      <c r="D379" s="184">
        <v>0</v>
      </c>
      <c r="E379" s="185">
        <v>0</v>
      </c>
      <c r="F379" s="186">
        <v>1</v>
      </c>
      <c r="G379" s="41">
        <f t="shared" si="99"/>
        <v>0</v>
      </c>
      <c r="H379" s="42">
        <f t="shared" si="100"/>
        <v>0</v>
      </c>
      <c r="I379" s="42"/>
      <c r="J379" s="38">
        <f t="shared" si="101"/>
        <v>0</v>
      </c>
      <c r="K379" s="170">
        <f t="shared" si="106"/>
        <v>0</v>
      </c>
      <c r="L379" s="39">
        <f t="shared" si="102"/>
        <v>0</v>
      </c>
      <c r="M379" s="42"/>
      <c r="N379" s="47">
        <f t="shared" si="107"/>
        <v>0</v>
      </c>
      <c r="O379" s="47">
        <f t="shared" si="103"/>
        <v>0</v>
      </c>
      <c r="P379" s="24" t="str">
        <f t="shared" si="104"/>
        <v>.</v>
      </c>
      <c r="Q379" s="52"/>
      <c r="R379" s="32"/>
      <c r="S379" s="52"/>
      <c r="T379" s="90"/>
      <c r="U379" s="94">
        <f t="shared" si="108"/>
        <v>0</v>
      </c>
      <c r="V379" s="94">
        <f t="shared" si="109"/>
        <v>0</v>
      </c>
      <c r="W379" s="102">
        <f t="shared" si="105"/>
        <v>0</v>
      </c>
    </row>
    <row r="380" spans="3:23" ht="15">
      <c r="C380" s="76">
        <v>34</v>
      </c>
      <c r="D380" s="184">
        <v>0</v>
      </c>
      <c r="E380" s="185">
        <v>0</v>
      </c>
      <c r="F380" s="186">
        <v>1</v>
      </c>
      <c r="G380" s="41">
        <f t="shared" si="99"/>
        <v>0</v>
      </c>
      <c r="H380" s="42">
        <f t="shared" si="100"/>
        <v>0</v>
      </c>
      <c r="I380" s="42"/>
      <c r="J380" s="38">
        <f t="shared" si="101"/>
        <v>0</v>
      </c>
      <c r="K380" s="170">
        <f t="shared" si="106"/>
        <v>0</v>
      </c>
      <c r="L380" s="39">
        <f t="shared" si="102"/>
        <v>0</v>
      </c>
      <c r="M380" s="42"/>
      <c r="N380" s="47">
        <f t="shared" si="107"/>
        <v>0</v>
      </c>
      <c r="O380" s="47">
        <f t="shared" si="103"/>
        <v>0</v>
      </c>
      <c r="P380" s="24" t="str">
        <f t="shared" si="104"/>
        <v>.</v>
      </c>
      <c r="Q380" s="52"/>
      <c r="R380" s="32"/>
      <c r="S380" s="52"/>
      <c r="T380" s="90"/>
      <c r="U380" s="94">
        <f t="shared" si="108"/>
        <v>0</v>
      </c>
      <c r="V380" s="94">
        <f t="shared" si="109"/>
        <v>0</v>
      </c>
      <c r="W380" s="102">
        <f t="shared" si="105"/>
        <v>0</v>
      </c>
    </row>
    <row r="381" spans="3:23" ht="15">
      <c r="C381" s="76">
        <v>35</v>
      </c>
      <c r="D381" s="184">
        <v>0</v>
      </c>
      <c r="E381" s="185">
        <v>0</v>
      </c>
      <c r="F381" s="186">
        <v>1</v>
      </c>
      <c r="G381" s="41">
        <f t="shared" si="99"/>
        <v>0</v>
      </c>
      <c r="H381" s="42">
        <f t="shared" si="100"/>
        <v>0</v>
      </c>
      <c r="I381" s="42"/>
      <c r="J381" s="38">
        <f t="shared" si="101"/>
        <v>0</v>
      </c>
      <c r="K381" s="170">
        <f t="shared" si="106"/>
        <v>0</v>
      </c>
      <c r="L381" s="39">
        <f t="shared" si="102"/>
        <v>0</v>
      </c>
      <c r="M381" s="42"/>
      <c r="N381" s="47">
        <f t="shared" si="107"/>
        <v>0</v>
      </c>
      <c r="O381" s="47">
        <f t="shared" si="103"/>
        <v>0</v>
      </c>
      <c r="P381" s="24" t="str">
        <f t="shared" si="104"/>
        <v>.</v>
      </c>
      <c r="Q381" s="52"/>
      <c r="R381" s="32"/>
      <c r="S381" s="52"/>
      <c r="T381" s="90"/>
      <c r="U381" s="94">
        <f t="shared" si="108"/>
        <v>0</v>
      </c>
      <c r="V381" s="94">
        <f t="shared" si="109"/>
        <v>0</v>
      </c>
      <c r="W381" s="102">
        <f t="shared" si="105"/>
        <v>0</v>
      </c>
    </row>
    <row r="382" spans="3:23" ht="15">
      <c r="C382" s="77">
        <v>36</v>
      </c>
      <c r="D382" s="184">
        <v>0</v>
      </c>
      <c r="E382" s="185">
        <v>0</v>
      </c>
      <c r="F382" s="186">
        <v>1</v>
      </c>
      <c r="G382" s="41">
        <f t="shared" si="99"/>
        <v>0</v>
      </c>
      <c r="H382" s="42">
        <f t="shared" si="100"/>
        <v>0</v>
      </c>
      <c r="I382" s="42"/>
      <c r="J382" s="38">
        <f t="shared" si="101"/>
        <v>0</v>
      </c>
      <c r="K382" s="170">
        <f t="shared" si="106"/>
        <v>0</v>
      </c>
      <c r="L382" s="39">
        <f t="shared" si="102"/>
        <v>0</v>
      </c>
      <c r="M382" s="42"/>
      <c r="N382" s="47">
        <f t="shared" si="107"/>
        <v>0</v>
      </c>
      <c r="O382" s="47">
        <f t="shared" si="103"/>
        <v>0</v>
      </c>
      <c r="P382" s="24" t="str">
        <f t="shared" si="104"/>
        <v>.</v>
      </c>
      <c r="Q382" s="52"/>
      <c r="R382" s="32"/>
      <c r="S382" s="52"/>
      <c r="T382" s="90"/>
      <c r="U382" s="94">
        <f t="shared" si="108"/>
        <v>0</v>
      </c>
      <c r="V382" s="94">
        <f t="shared" si="109"/>
        <v>0</v>
      </c>
      <c r="W382" s="102">
        <f t="shared" si="105"/>
        <v>0</v>
      </c>
    </row>
    <row r="383" spans="3:23" ht="15">
      <c r="C383" s="76">
        <v>37</v>
      </c>
      <c r="D383" s="184">
        <v>0</v>
      </c>
      <c r="E383" s="185">
        <v>0</v>
      </c>
      <c r="F383" s="186">
        <v>1</v>
      </c>
      <c r="G383" s="41">
        <f t="shared" si="99"/>
        <v>0</v>
      </c>
      <c r="H383" s="42">
        <f t="shared" si="100"/>
        <v>0</v>
      </c>
      <c r="I383" s="42"/>
      <c r="J383" s="38">
        <f t="shared" si="101"/>
        <v>0</v>
      </c>
      <c r="K383" s="170">
        <f t="shared" si="106"/>
        <v>0</v>
      </c>
      <c r="L383" s="39">
        <f t="shared" si="102"/>
        <v>0</v>
      </c>
      <c r="M383" s="42"/>
      <c r="N383" s="47">
        <f t="shared" si="107"/>
        <v>0</v>
      </c>
      <c r="O383" s="47">
        <f t="shared" si="103"/>
        <v>0</v>
      </c>
      <c r="P383" s="24" t="str">
        <f t="shared" si="104"/>
        <v>.</v>
      </c>
      <c r="Q383" s="52"/>
      <c r="R383" s="32"/>
      <c r="S383" s="52"/>
      <c r="T383" s="90"/>
      <c r="U383" s="94">
        <f t="shared" si="108"/>
        <v>0</v>
      </c>
      <c r="V383" s="94">
        <f t="shared" si="109"/>
        <v>0</v>
      </c>
      <c r="W383" s="102">
        <f t="shared" si="105"/>
        <v>0</v>
      </c>
    </row>
    <row r="384" spans="3:23" ht="15">
      <c r="C384" s="76">
        <v>38</v>
      </c>
      <c r="D384" s="184">
        <v>0</v>
      </c>
      <c r="E384" s="185">
        <v>0</v>
      </c>
      <c r="F384" s="186">
        <v>1</v>
      </c>
      <c r="G384" s="41">
        <f t="shared" si="99"/>
        <v>0</v>
      </c>
      <c r="H384" s="42">
        <f t="shared" si="100"/>
        <v>0</v>
      </c>
      <c r="I384" s="42"/>
      <c r="J384" s="38">
        <f t="shared" si="101"/>
        <v>0</v>
      </c>
      <c r="K384" s="170">
        <f t="shared" si="106"/>
        <v>0</v>
      </c>
      <c r="L384" s="39">
        <f t="shared" si="102"/>
        <v>0</v>
      </c>
      <c r="M384" s="42"/>
      <c r="N384" s="47">
        <f t="shared" si="107"/>
        <v>0</v>
      </c>
      <c r="O384" s="47">
        <f t="shared" si="103"/>
        <v>0</v>
      </c>
      <c r="P384" s="24" t="str">
        <f t="shared" si="104"/>
        <v>.</v>
      </c>
      <c r="Q384" s="52"/>
      <c r="R384" s="32"/>
      <c r="S384" s="52"/>
      <c r="T384" s="90"/>
      <c r="U384" s="94">
        <f t="shared" si="108"/>
        <v>0</v>
      </c>
      <c r="V384" s="94">
        <f t="shared" si="109"/>
        <v>0</v>
      </c>
      <c r="W384" s="102">
        <f t="shared" si="105"/>
        <v>0</v>
      </c>
    </row>
    <row r="385" spans="3:23" ht="15">
      <c r="C385" s="76">
        <v>39</v>
      </c>
      <c r="D385" s="184">
        <v>0</v>
      </c>
      <c r="E385" s="185">
        <v>0</v>
      </c>
      <c r="F385" s="186">
        <v>1</v>
      </c>
      <c r="G385" s="41">
        <f t="shared" si="99"/>
        <v>0</v>
      </c>
      <c r="H385" s="42">
        <f t="shared" si="100"/>
        <v>0</v>
      </c>
      <c r="I385" s="42"/>
      <c r="J385" s="38">
        <f t="shared" si="101"/>
        <v>0</v>
      </c>
      <c r="K385" s="170">
        <f t="shared" si="106"/>
        <v>0</v>
      </c>
      <c r="L385" s="39">
        <f t="shared" si="102"/>
        <v>0</v>
      </c>
      <c r="M385" s="42"/>
      <c r="N385" s="47">
        <f t="shared" si="107"/>
        <v>0</v>
      </c>
      <c r="O385" s="47">
        <f t="shared" si="103"/>
        <v>0</v>
      </c>
      <c r="P385" s="24" t="str">
        <f t="shared" si="104"/>
        <v>.</v>
      </c>
      <c r="Q385" s="52"/>
      <c r="R385" s="32"/>
      <c r="S385" s="52"/>
      <c r="T385" s="90"/>
      <c r="U385" s="94">
        <f t="shared" si="108"/>
        <v>0</v>
      </c>
      <c r="V385" s="94">
        <f t="shared" si="109"/>
        <v>0</v>
      </c>
      <c r="W385" s="102">
        <f t="shared" si="105"/>
        <v>0</v>
      </c>
    </row>
    <row r="386" spans="3:23" ht="15">
      <c r="C386" s="77">
        <v>40</v>
      </c>
      <c r="D386" s="184">
        <v>0</v>
      </c>
      <c r="E386" s="185">
        <v>0</v>
      </c>
      <c r="F386" s="186">
        <v>1</v>
      </c>
      <c r="G386" s="41">
        <f t="shared" si="99"/>
        <v>0</v>
      </c>
      <c r="H386" s="42">
        <f t="shared" si="100"/>
        <v>0</v>
      </c>
      <c r="I386" s="42"/>
      <c r="J386" s="38">
        <f t="shared" si="101"/>
        <v>0</v>
      </c>
      <c r="K386" s="170">
        <f t="shared" si="106"/>
        <v>0</v>
      </c>
      <c r="L386" s="39">
        <f t="shared" si="102"/>
        <v>0</v>
      </c>
      <c r="M386" s="42"/>
      <c r="N386" s="47">
        <f t="shared" si="107"/>
        <v>0</v>
      </c>
      <c r="O386" s="47">
        <f t="shared" si="103"/>
        <v>0</v>
      </c>
      <c r="P386" s="24" t="str">
        <f t="shared" si="104"/>
        <v>.</v>
      </c>
      <c r="Q386" s="52"/>
      <c r="R386" s="32"/>
      <c r="S386" s="52"/>
      <c r="T386" s="90"/>
      <c r="U386" s="94">
        <f t="shared" si="108"/>
        <v>0</v>
      </c>
      <c r="V386" s="94">
        <f t="shared" si="109"/>
        <v>0</v>
      </c>
      <c r="W386" s="102">
        <f t="shared" si="105"/>
        <v>0</v>
      </c>
    </row>
    <row r="387" spans="3:23" ht="15">
      <c r="C387" s="76">
        <v>41</v>
      </c>
      <c r="D387" s="184">
        <v>0</v>
      </c>
      <c r="E387" s="185">
        <v>0</v>
      </c>
      <c r="F387" s="186">
        <v>1</v>
      </c>
      <c r="G387" s="41">
        <f t="shared" si="99"/>
        <v>0</v>
      </c>
      <c r="H387" s="42">
        <f t="shared" si="100"/>
        <v>0</v>
      </c>
      <c r="I387" s="42"/>
      <c r="J387" s="38">
        <f t="shared" si="101"/>
        <v>0</v>
      </c>
      <c r="K387" s="170">
        <f t="shared" si="106"/>
        <v>0</v>
      </c>
      <c r="L387" s="39">
        <f t="shared" si="102"/>
        <v>0</v>
      </c>
      <c r="M387" s="42"/>
      <c r="N387" s="47">
        <f t="shared" si="107"/>
        <v>0</v>
      </c>
      <c r="O387" s="47">
        <f t="shared" si="103"/>
        <v>0</v>
      </c>
      <c r="P387" s="24" t="str">
        <f t="shared" si="104"/>
        <v>.</v>
      </c>
      <c r="Q387" s="52"/>
      <c r="R387" s="32"/>
      <c r="S387" s="52"/>
      <c r="T387" s="90"/>
      <c r="U387" s="94">
        <f t="shared" si="108"/>
        <v>0</v>
      </c>
      <c r="V387" s="94">
        <f t="shared" si="109"/>
        <v>0</v>
      </c>
      <c r="W387" s="102">
        <f t="shared" si="105"/>
        <v>0</v>
      </c>
    </row>
    <row r="388" spans="3:23" ht="15">
      <c r="C388" s="76">
        <v>42</v>
      </c>
      <c r="D388" s="184">
        <v>0</v>
      </c>
      <c r="E388" s="185">
        <v>0</v>
      </c>
      <c r="F388" s="186">
        <v>1</v>
      </c>
      <c r="G388" s="41">
        <f t="shared" si="99"/>
        <v>0</v>
      </c>
      <c r="H388" s="42">
        <f t="shared" si="100"/>
        <v>0</v>
      </c>
      <c r="I388" s="42"/>
      <c r="J388" s="38">
        <f t="shared" si="101"/>
        <v>0</v>
      </c>
      <c r="K388" s="170">
        <f t="shared" si="106"/>
        <v>0</v>
      </c>
      <c r="L388" s="39">
        <f t="shared" si="102"/>
        <v>0</v>
      </c>
      <c r="M388" s="42"/>
      <c r="N388" s="47">
        <f t="shared" si="107"/>
        <v>0</v>
      </c>
      <c r="O388" s="47">
        <f t="shared" si="103"/>
        <v>0</v>
      </c>
      <c r="P388" s="24" t="str">
        <f t="shared" si="104"/>
        <v>.</v>
      </c>
      <c r="Q388" s="52"/>
      <c r="R388" s="32"/>
      <c r="S388" s="52"/>
      <c r="T388" s="90"/>
      <c r="U388" s="94">
        <f t="shared" si="108"/>
        <v>0</v>
      </c>
      <c r="V388" s="94">
        <f t="shared" si="109"/>
        <v>0</v>
      </c>
      <c r="W388" s="102">
        <f t="shared" si="105"/>
        <v>0</v>
      </c>
    </row>
    <row r="389" spans="3:23" ht="15">
      <c r="C389" s="76">
        <v>43</v>
      </c>
      <c r="D389" s="184">
        <v>0</v>
      </c>
      <c r="E389" s="185">
        <v>0</v>
      </c>
      <c r="F389" s="186">
        <v>1</v>
      </c>
      <c r="G389" s="41">
        <f t="shared" si="99"/>
        <v>0</v>
      </c>
      <c r="H389" s="42">
        <f t="shared" si="100"/>
        <v>0</v>
      </c>
      <c r="I389" s="42"/>
      <c r="J389" s="38">
        <f t="shared" si="101"/>
        <v>0</v>
      </c>
      <c r="K389" s="170">
        <f t="shared" si="106"/>
        <v>0</v>
      </c>
      <c r="L389" s="39">
        <f t="shared" si="102"/>
        <v>0</v>
      </c>
      <c r="M389" s="42"/>
      <c r="N389" s="47">
        <f t="shared" si="107"/>
        <v>0</v>
      </c>
      <c r="O389" s="47">
        <f t="shared" si="103"/>
        <v>0</v>
      </c>
      <c r="P389" s="24" t="str">
        <f t="shared" si="104"/>
        <v>.</v>
      </c>
      <c r="Q389" s="52"/>
      <c r="R389" s="32"/>
      <c r="S389" s="52"/>
      <c r="T389" s="90"/>
      <c r="U389" s="94">
        <f t="shared" si="108"/>
        <v>0</v>
      </c>
      <c r="V389" s="94">
        <f t="shared" si="109"/>
        <v>0</v>
      </c>
      <c r="W389" s="102">
        <f t="shared" si="105"/>
        <v>0</v>
      </c>
    </row>
    <row r="390" spans="3:23" ht="15">
      <c r="C390" s="77">
        <v>44</v>
      </c>
      <c r="D390" s="184">
        <v>0</v>
      </c>
      <c r="E390" s="185">
        <v>0</v>
      </c>
      <c r="F390" s="186">
        <v>1</v>
      </c>
      <c r="G390" s="41">
        <f t="shared" si="99"/>
        <v>0</v>
      </c>
      <c r="H390" s="42">
        <f t="shared" si="100"/>
        <v>0</v>
      </c>
      <c r="I390" s="42"/>
      <c r="J390" s="38">
        <f t="shared" si="101"/>
        <v>0</v>
      </c>
      <c r="K390" s="170">
        <f t="shared" si="106"/>
        <v>0</v>
      </c>
      <c r="L390" s="39">
        <f t="shared" si="102"/>
        <v>0</v>
      </c>
      <c r="M390" s="42"/>
      <c r="N390" s="47">
        <f t="shared" si="107"/>
        <v>0</v>
      </c>
      <c r="O390" s="47">
        <f t="shared" si="103"/>
        <v>0</v>
      </c>
      <c r="P390" s="24" t="str">
        <f t="shared" si="104"/>
        <v>.</v>
      </c>
      <c r="Q390" s="52"/>
      <c r="R390" s="32"/>
      <c r="S390" s="52"/>
      <c r="T390" s="90"/>
      <c r="U390" s="94">
        <f t="shared" si="108"/>
        <v>0</v>
      </c>
      <c r="V390" s="94">
        <f t="shared" si="109"/>
        <v>0</v>
      </c>
      <c r="W390" s="102">
        <f t="shared" si="105"/>
        <v>0</v>
      </c>
    </row>
    <row r="391" spans="3:23" ht="15">
      <c r="C391" s="76">
        <v>45</v>
      </c>
      <c r="D391" s="184">
        <v>0</v>
      </c>
      <c r="E391" s="185">
        <v>0</v>
      </c>
      <c r="F391" s="186">
        <v>1</v>
      </c>
      <c r="G391" s="41">
        <f t="shared" si="99"/>
        <v>0</v>
      </c>
      <c r="H391" s="42">
        <f t="shared" si="100"/>
        <v>0</v>
      </c>
      <c r="I391" s="42"/>
      <c r="J391" s="38">
        <f t="shared" si="101"/>
        <v>0</v>
      </c>
      <c r="K391" s="170">
        <f t="shared" si="106"/>
        <v>0</v>
      </c>
      <c r="L391" s="39">
        <f t="shared" si="102"/>
        <v>0</v>
      </c>
      <c r="M391" s="42"/>
      <c r="N391" s="47">
        <f t="shared" si="107"/>
        <v>0</v>
      </c>
      <c r="O391" s="47">
        <f t="shared" si="103"/>
        <v>0</v>
      </c>
      <c r="P391" s="24" t="str">
        <f t="shared" si="104"/>
        <v>.</v>
      </c>
      <c r="Q391" s="52"/>
      <c r="R391" s="32"/>
      <c r="S391" s="52"/>
      <c r="T391" s="90"/>
      <c r="U391" s="94">
        <f t="shared" si="108"/>
        <v>0</v>
      </c>
      <c r="V391" s="94">
        <f t="shared" si="109"/>
        <v>0</v>
      </c>
      <c r="W391" s="102">
        <f t="shared" si="105"/>
        <v>0</v>
      </c>
    </row>
    <row r="392" spans="3:23" ht="15">
      <c r="C392" s="76">
        <v>46</v>
      </c>
      <c r="D392" s="184">
        <v>0</v>
      </c>
      <c r="E392" s="185">
        <v>0</v>
      </c>
      <c r="F392" s="186">
        <v>1</v>
      </c>
      <c r="G392" s="41">
        <f t="shared" si="99"/>
        <v>0</v>
      </c>
      <c r="H392" s="42">
        <f t="shared" si="100"/>
        <v>0</v>
      </c>
      <c r="I392" s="42"/>
      <c r="J392" s="38">
        <f t="shared" si="101"/>
        <v>0</v>
      </c>
      <c r="K392" s="170">
        <f t="shared" si="106"/>
        <v>0</v>
      </c>
      <c r="L392" s="39">
        <f t="shared" si="102"/>
        <v>0</v>
      </c>
      <c r="M392" s="42"/>
      <c r="N392" s="47">
        <f t="shared" si="107"/>
        <v>0</v>
      </c>
      <c r="O392" s="47">
        <f t="shared" si="103"/>
        <v>0</v>
      </c>
      <c r="P392" s="24" t="str">
        <f t="shared" si="104"/>
        <v>.</v>
      </c>
      <c r="Q392" s="52"/>
      <c r="R392" s="32"/>
      <c r="S392" s="52"/>
      <c r="T392" s="90"/>
      <c r="U392" s="94">
        <f t="shared" si="108"/>
        <v>0</v>
      </c>
      <c r="V392" s="94">
        <f t="shared" si="109"/>
        <v>0</v>
      </c>
      <c r="W392" s="102">
        <f t="shared" si="105"/>
        <v>0</v>
      </c>
    </row>
    <row r="393" spans="3:23" ht="15">
      <c r="C393" s="76">
        <v>47</v>
      </c>
      <c r="D393" s="184">
        <v>0</v>
      </c>
      <c r="E393" s="185">
        <v>0</v>
      </c>
      <c r="F393" s="186">
        <v>1</v>
      </c>
      <c r="G393" s="41">
        <f t="shared" si="99"/>
        <v>0</v>
      </c>
      <c r="H393" s="42">
        <f t="shared" si="100"/>
        <v>0</v>
      </c>
      <c r="I393" s="42"/>
      <c r="J393" s="38">
        <f t="shared" si="101"/>
        <v>0</v>
      </c>
      <c r="K393" s="170">
        <f t="shared" si="106"/>
        <v>0</v>
      </c>
      <c r="L393" s="39">
        <f t="shared" si="102"/>
        <v>0</v>
      </c>
      <c r="M393" s="42"/>
      <c r="N393" s="47">
        <f t="shared" si="107"/>
        <v>0</v>
      </c>
      <c r="O393" s="47">
        <f t="shared" si="103"/>
        <v>0</v>
      </c>
      <c r="P393" s="24" t="str">
        <f t="shared" si="104"/>
        <v>.</v>
      </c>
      <c r="Q393" s="52"/>
      <c r="R393" s="32"/>
      <c r="S393" s="52"/>
      <c r="T393" s="90"/>
      <c r="U393" s="94">
        <f t="shared" si="108"/>
        <v>0</v>
      </c>
      <c r="V393" s="94">
        <f t="shared" si="109"/>
        <v>0</v>
      </c>
      <c r="W393" s="102">
        <f t="shared" si="105"/>
        <v>0</v>
      </c>
    </row>
    <row r="394" spans="3:23" ht="15">
      <c r="C394" s="77">
        <v>48</v>
      </c>
      <c r="D394" s="184">
        <v>0</v>
      </c>
      <c r="E394" s="185">
        <v>0</v>
      </c>
      <c r="F394" s="186">
        <v>1</v>
      </c>
      <c r="G394" s="41">
        <f t="shared" si="99"/>
        <v>0</v>
      </c>
      <c r="H394" s="42">
        <f t="shared" si="100"/>
        <v>0</v>
      </c>
      <c r="I394" s="42"/>
      <c r="J394" s="38">
        <f t="shared" si="101"/>
        <v>0</v>
      </c>
      <c r="K394" s="170">
        <f t="shared" si="106"/>
        <v>0</v>
      </c>
      <c r="L394" s="39">
        <f t="shared" si="102"/>
        <v>0</v>
      </c>
      <c r="M394" s="42"/>
      <c r="N394" s="47">
        <f t="shared" si="107"/>
        <v>0</v>
      </c>
      <c r="O394" s="47">
        <f t="shared" si="103"/>
        <v>0</v>
      </c>
      <c r="P394" s="24" t="str">
        <f t="shared" si="104"/>
        <v>.</v>
      </c>
      <c r="Q394" s="52"/>
      <c r="R394" s="32"/>
      <c r="S394" s="52"/>
      <c r="T394" s="90"/>
      <c r="U394" s="94">
        <f t="shared" si="108"/>
        <v>0</v>
      </c>
      <c r="V394" s="94">
        <f t="shared" si="109"/>
        <v>0</v>
      </c>
      <c r="W394" s="102">
        <f t="shared" si="105"/>
        <v>0</v>
      </c>
    </row>
    <row r="395" spans="3:23" ht="15">
      <c r="C395" s="76">
        <v>49</v>
      </c>
      <c r="D395" s="184">
        <v>0</v>
      </c>
      <c r="E395" s="185">
        <v>0</v>
      </c>
      <c r="F395" s="186">
        <v>1</v>
      </c>
      <c r="G395" s="41">
        <f t="shared" si="99"/>
        <v>0</v>
      </c>
      <c r="H395" s="42">
        <f t="shared" si="100"/>
        <v>0</v>
      </c>
      <c r="I395" s="42"/>
      <c r="J395" s="38">
        <f t="shared" si="101"/>
        <v>0</v>
      </c>
      <c r="K395" s="170">
        <f t="shared" si="106"/>
        <v>0</v>
      </c>
      <c r="L395" s="39">
        <f t="shared" si="102"/>
        <v>0</v>
      </c>
      <c r="M395" s="42"/>
      <c r="N395" s="47">
        <f t="shared" si="107"/>
        <v>0</v>
      </c>
      <c r="O395" s="47">
        <f t="shared" si="103"/>
        <v>0</v>
      </c>
      <c r="P395" s="24" t="str">
        <f t="shared" si="104"/>
        <v>.</v>
      </c>
      <c r="Q395" s="52"/>
      <c r="R395" s="32"/>
      <c r="S395" s="52"/>
      <c r="T395" s="90"/>
      <c r="U395" s="94">
        <f t="shared" si="108"/>
        <v>0</v>
      </c>
      <c r="V395" s="94">
        <f t="shared" si="109"/>
        <v>0</v>
      </c>
      <c r="W395" s="102">
        <f t="shared" si="105"/>
        <v>0</v>
      </c>
    </row>
    <row r="396" spans="3:23" ht="15">
      <c r="C396" s="76">
        <v>50</v>
      </c>
      <c r="D396" s="184">
        <v>0</v>
      </c>
      <c r="E396" s="185">
        <v>0</v>
      </c>
      <c r="F396" s="186">
        <v>1</v>
      </c>
      <c r="G396" s="41">
        <f t="shared" si="99"/>
        <v>0</v>
      </c>
      <c r="H396" s="42">
        <f t="shared" si="100"/>
        <v>0</v>
      </c>
      <c r="I396" s="42"/>
      <c r="J396" s="38">
        <f t="shared" si="101"/>
        <v>0</v>
      </c>
      <c r="K396" s="170">
        <f t="shared" si="106"/>
        <v>0</v>
      </c>
      <c r="L396" s="39">
        <f t="shared" si="102"/>
        <v>0</v>
      </c>
      <c r="M396" s="42"/>
      <c r="N396" s="47">
        <f t="shared" si="107"/>
        <v>0</v>
      </c>
      <c r="O396" s="47">
        <f t="shared" si="103"/>
        <v>0</v>
      </c>
      <c r="P396" s="24" t="str">
        <f t="shared" si="104"/>
        <v>.</v>
      </c>
      <c r="Q396" s="52"/>
      <c r="R396" s="32"/>
      <c r="S396" s="52"/>
      <c r="T396" s="90"/>
      <c r="U396" s="94">
        <f t="shared" si="108"/>
        <v>0</v>
      </c>
      <c r="V396" s="94">
        <f t="shared" si="109"/>
        <v>0</v>
      </c>
      <c r="W396" s="102">
        <f t="shared" si="105"/>
        <v>0</v>
      </c>
    </row>
    <row r="397" spans="3:23" ht="15">
      <c r="C397" s="76">
        <v>51</v>
      </c>
      <c r="D397" s="184">
        <v>0</v>
      </c>
      <c r="E397" s="185">
        <v>0</v>
      </c>
      <c r="F397" s="186">
        <v>1</v>
      </c>
      <c r="G397" s="41">
        <f t="shared" si="99"/>
        <v>0</v>
      </c>
      <c r="H397" s="42">
        <f t="shared" si="100"/>
        <v>0</v>
      </c>
      <c r="I397" s="42"/>
      <c r="J397" s="38">
        <f t="shared" si="101"/>
        <v>0</v>
      </c>
      <c r="K397" s="170">
        <f t="shared" si="106"/>
        <v>0</v>
      </c>
      <c r="L397" s="39">
        <f t="shared" si="102"/>
        <v>0</v>
      </c>
      <c r="M397" s="42"/>
      <c r="N397" s="47">
        <f t="shared" si="107"/>
        <v>0</v>
      </c>
      <c r="O397" s="47">
        <f t="shared" si="103"/>
        <v>0</v>
      </c>
      <c r="P397" s="24" t="str">
        <f t="shared" si="104"/>
        <v>.</v>
      </c>
      <c r="Q397" s="52"/>
      <c r="R397" s="32"/>
      <c r="S397" s="52"/>
      <c r="T397" s="90"/>
      <c r="U397" s="94">
        <f t="shared" si="108"/>
        <v>0</v>
      </c>
      <c r="V397" s="94">
        <f t="shared" si="109"/>
        <v>0</v>
      </c>
      <c r="W397" s="102">
        <f t="shared" si="105"/>
        <v>0</v>
      </c>
    </row>
    <row r="398" spans="3:23" ht="15">
      <c r="C398" s="77">
        <v>52</v>
      </c>
      <c r="D398" s="184">
        <v>0</v>
      </c>
      <c r="E398" s="185">
        <v>0</v>
      </c>
      <c r="F398" s="186">
        <v>1</v>
      </c>
      <c r="G398" s="41">
        <f t="shared" si="99"/>
        <v>0</v>
      </c>
      <c r="H398" s="42">
        <f t="shared" si="100"/>
        <v>0</v>
      </c>
      <c r="I398" s="42"/>
      <c r="J398" s="38">
        <f t="shared" si="101"/>
        <v>0</v>
      </c>
      <c r="K398" s="170">
        <f t="shared" si="106"/>
        <v>0</v>
      </c>
      <c r="L398" s="39">
        <f t="shared" si="102"/>
        <v>0</v>
      </c>
      <c r="M398" s="42"/>
      <c r="N398" s="47">
        <f t="shared" si="107"/>
        <v>0</v>
      </c>
      <c r="O398" s="47">
        <f t="shared" si="103"/>
        <v>0</v>
      </c>
      <c r="P398" s="24" t="str">
        <f t="shared" si="104"/>
        <v>.</v>
      </c>
      <c r="Q398" s="52"/>
      <c r="R398" s="32"/>
      <c r="S398" s="52"/>
      <c r="T398" s="90"/>
      <c r="U398" s="94">
        <f t="shared" si="108"/>
        <v>0</v>
      </c>
      <c r="V398" s="94">
        <f t="shared" si="109"/>
        <v>0</v>
      </c>
      <c r="W398" s="102">
        <f t="shared" si="105"/>
        <v>0</v>
      </c>
    </row>
    <row r="399" spans="3:23" ht="15">
      <c r="C399" s="78"/>
      <c r="D399" s="43"/>
      <c r="E399" s="43"/>
      <c r="F399" s="203" t="s">
        <v>54</v>
      </c>
      <c r="G399" s="42">
        <f>SUM(G347:G398)</f>
        <v>0</v>
      </c>
      <c r="H399" s="42">
        <f>SUM(H347:H398)</f>
        <v>0</v>
      </c>
      <c r="I399" s="42"/>
      <c r="J399" s="38">
        <f>SUM(J347:J398)</f>
        <v>0</v>
      </c>
      <c r="K399" s="38">
        <f>SUM(K347:K398)</f>
        <v>0</v>
      </c>
      <c r="L399" s="39">
        <f>SUM(L347:L398)</f>
        <v>0</v>
      </c>
      <c r="M399" s="42"/>
      <c r="N399" s="40">
        <f>SUM(N347:N398)</f>
        <v>0</v>
      </c>
      <c r="O399" s="40">
        <f>SUM(O347:O398)</f>
        <v>0</v>
      </c>
      <c r="P399" s="24"/>
      <c r="S399" s="46"/>
      <c r="T399" s="90"/>
      <c r="U399" s="96">
        <f>SUM(U347:U398)</f>
        <v>0</v>
      </c>
      <c r="V399" s="96">
        <f>SUM(V347:V398)</f>
        <v>0</v>
      </c>
      <c r="W399" s="154">
        <f>SUM(W347:W398)</f>
        <v>0</v>
      </c>
    </row>
    <row r="400" spans="3:23" ht="13.5" thickBot="1">
      <c r="C400" s="118"/>
      <c r="D400" s="83"/>
      <c r="E400" s="83"/>
      <c r="F400" s="83"/>
      <c r="G400" s="83"/>
      <c r="H400" s="83"/>
      <c r="I400" s="83"/>
      <c r="J400" s="83"/>
      <c r="K400" s="83"/>
      <c r="L400" s="84"/>
      <c r="M400" s="83"/>
      <c r="N400" s="84"/>
      <c r="O400" s="84"/>
      <c r="P400" s="155"/>
      <c r="Q400" s="116"/>
      <c r="R400" s="83"/>
      <c r="S400" s="83"/>
      <c r="T400" s="103"/>
      <c r="U400" s="105"/>
      <c r="V400" s="105"/>
      <c r="W400" s="106"/>
    </row>
    <row r="401" spans="3:23" ht="14.25">
      <c r="C401" s="274" t="s">
        <v>82</v>
      </c>
      <c r="D401" s="275"/>
      <c r="E401" s="275"/>
      <c r="F401" s="275"/>
      <c r="G401" s="275"/>
      <c r="H401" s="275"/>
      <c r="I401" s="85"/>
      <c r="J401" s="85"/>
      <c r="K401" s="85"/>
      <c r="L401" s="86"/>
      <c r="M401" s="85"/>
      <c r="N401" s="86"/>
      <c r="O401" s="86"/>
      <c r="P401" s="156"/>
      <c r="Q401" s="115"/>
      <c r="R401" s="85"/>
      <c r="S401" s="85"/>
      <c r="T401" s="98"/>
      <c r="U401" s="107"/>
      <c r="V401" s="107"/>
      <c r="W401" s="108"/>
    </row>
    <row r="402" spans="3:23" ht="15">
      <c r="C402" s="79"/>
      <c r="D402" s="46"/>
      <c r="E402" s="46"/>
      <c r="F402" s="46"/>
      <c r="G402" s="46"/>
      <c r="H402" s="46"/>
      <c r="I402" s="46"/>
      <c r="J402" s="46"/>
      <c r="K402" s="46"/>
      <c r="L402" s="69"/>
      <c r="M402" s="46"/>
      <c r="N402" s="69"/>
      <c r="O402" s="69"/>
      <c r="P402" s="80"/>
      <c r="Q402" s="52"/>
      <c r="R402" s="46"/>
      <c r="S402" s="46"/>
      <c r="T402" s="90"/>
      <c r="U402" s="94"/>
      <c r="V402" s="94"/>
      <c r="W402" s="102"/>
    </row>
    <row r="403" spans="3:23" ht="15">
      <c r="C403" s="79"/>
      <c r="D403" s="46"/>
      <c r="E403" s="46"/>
      <c r="F403" s="46"/>
      <c r="G403" s="46"/>
      <c r="H403" s="46"/>
      <c r="I403" s="46"/>
      <c r="J403" s="46"/>
      <c r="K403" s="46"/>
      <c r="L403" s="69"/>
      <c r="M403" s="46"/>
      <c r="N403" s="69"/>
      <c r="O403" s="69"/>
      <c r="P403" s="80"/>
      <c r="Q403" s="52"/>
      <c r="R403" s="46"/>
      <c r="S403" s="46"/>
      <c r="T403" s="90"/>
      <c r="U403" s="94"/>
      <c r="V403" s="94"/>
      <c r="W403" s="102"/>
    </row>
    <row r="404" spans="3:23" ht="15">
      <c r="C404" s="157"/>
      <c r="D404" s="158"/>
      <c r="E404" s="158"/>
      <c r="F404" s="158"/>
      <c r="G404" s="158"/>
      <c r="H404" s="158"/>
      <c r="I404" s="158"/>
      <c r="J404" s="158"/>
      <c r="K404" s="158"/>
      <c r="L404" s="158"/>
      <c r="M404" s="158"/>
      <c r="N404" s="158"/>
      <c r="O404" s="158"/>
      <c r="P404" s="159"/>
      <c r="Q404" s="158"/>
      <c r="R404" s="158"/>
      <c r="S404" s="52"/>
      <c r="T404" s="90"/>
      <c r="U404" s="90"/>
      <c r="V404" s="90"/>
      <c r="W404" s="100"/>
    </row>
    <row r="405" spans="3:23" ht="15">
      <c r="C405" s="157"/>
      <c r="D405" s="158"/>
      <c r="E405" s="158"/>
      <c r="F405" s="158"/>
      <c r="G405" s="158"/>
      <c r="H405" s="158"/>
      <c r="I405" s="158"/>
      <c r="J405" s="158"/>
      <c r="K405" s="158"/>
      <c r="L405" s="158"/>
      <c r="M405" s="158"/>
      <c r="N405" s="158"/>
      <c r="O405" s="158"/>
      <c r="P405" s="159"/>
      <c r="Q405" s="158"/>
      <c r="R405" s="158"/>
      <c r="S405" s="52"/>
      <c r="T405" s="90"/>
      <c r="U405" s="90"/>
      <c r="V405" s="90"/>
      <c r="W405" s="100"/>
    </row>
    <row r="406" spans="3:23" ht="15">
      <c r="C406" s="157"/>
      <c r="D406" s="158"/>
      <c r="E406" s="158"/>
      <c r="F406" s="158"/>
      <c r="G406" s="158"/>
      <c r="H406" s="158"/>
      <c r="I406" s="158"/>
      <c r="J406" s="158"/>
      <c r="K406" s="158"/>
      <c r="L406" s="158"/>
      <c r="M406" s="158"/>
      <c r="N406" s="158"/>
      <c r="O406" s="158"/>
      <c r="P406" s="159"/>
      <c r="Q406" s="158"/>
      <c r="R406" s="158"/>
      <c r="S406" s="52"/>
      <c r="T406" s="90"/>
      <c r="U406" s="90"/>
      <c r="V406" s="90"/>
      <c r="W406" s="100"/>
    </row>
    <row r="407" spans="3:23" ht="15">
      <c r="C407" s="157"/>
      <c r="D407" s="158"/>
      <c r="E407" s="158"/>
      <c r="F407" s="158"/>
      <c r="G407" s="158"/>
      <c r="H407" s="158"/>
      <c r="I407" s="158"/>
      <c r="J407" s="158"/>
      <c r="K407" s="158"/>
      <c r="L407" s="158"/>
      <c r="M407" s="158"/>
      <c r="N407" s="158"/>
      <c r="O407" s="158"/>
      <c r="P407" s="159"/>
      <c r="Q407" s="158"/>
      <c r="R407" s="158"/>
      <c r="S407" s="52"/>
      <c r="T407" s="90"/>
      <c r="U407" s="90"/>
      <c r="V407" s="90"/>
      <c r="W407" s="100"/>
    </row>
    <row r="408" spans="3:23" ht="15">
      <c r="C408" s="157"/>
      <c r="D408" s="158"/>
      <c r="E408" s="158"/>
      <c r="F408" s="158"/>
      <c r="G408" s="158"/>
      <c r="H408" s="158"/>
      <c r="I408" s="158"/>
      <c r="J408" s="158"/>
      <c r="K408" s="158"/>
      <c r="L408" s="158"/>
      <c r="M408" s="158"/>
      <c r="N408" s="158"/>
      <c r="O408" s="158"/>
      <c r="P408" s="159"/>
      <c r="Q408" s="158"/>
      <c r="R408" s="158"/>
      <c r="S408" s="52"/>
      <c r="T408" s="90"/>
      <c r="U408" s="90"/>
      <c r="V408" s="90"/>
      <c r="W408" s="100"/>
    </row>
    <row r="409" spans="3:23" ht="13.5" thickBot="1">
      <c r="C409" s="157"/>
      <c r="D409" s="158"/>
      <c r="E409" s="158"/>
      <c r="F409" s="158"/>
      <c r="G409" s="158"/>
      <c r="H409" s="158"/>
      <c r="I409" s="158"/>
      <c r="J409" s="158"/>
      <c r="K409" s="158"/>
      <c r="L409" s="158"/>
      <c r="M409" s="158"/>
      <c r="N409" s="158"/>
      <c r="O409" s="158"/>
      <c r="P409" s="159"/>
      <c r="Q409" s="158"/>
      <c r="R409" s="158"/>
      <c r="S409" s="52"/>
      <c r="T409" s="90"/>
      <c r="U409" s="90"/>
      <c r="V409" s="90"/>
      <c r="W409" s="100"/>
    </row>
    <row r="410" spans="3:23" ht="39" thickBot="1">
      <c r="C410" s="157"/>
      <c r="D410" s="158"/>
      <c r="E410" s="158"/>
      <c r="F410" s="158"/>
      <c r="G410" s="158"/>
      <c r="H410" s="158"/>
      <c r="I410" s="158"/>
      <c r="J410" s="158"/>
      <c r="K410" s="282" t="s">
        <v>24</v>
      </c>
      <c r="L410" s="283"/>
      <c r="M410" s="34" t="s">
        <v>83</v>
      </c>
      <c r="N410" s="34" t="s">
        <v>84</v>
      </c>
      <c r="O410" s="35" t="s">
        <v>30</v>
      </c>
      <c r="P410" s="159"/>
      <c r="Q410" s="175" t="s">
        <v>86</v>
      </c>
      <c r="R410" s="158"/>
      <c r="S410" s="52"/>
      <c r="T410" s="90"/>
      <c r="U410" s="90"/>
      <c r="V410" s="90"/>
      <c r="W410" s="100"/>
    </row>
    <row r="411" spans="3:23" ht="15">
      <c r="C411" s="157"/>
      <c r="D411" s="158"/>
      <c r="E411" s="158"/>
      <c r="F411" s="158"/>
      <c r="G411" s="158"/>
      <c r="H411" s="158"/>
      <c r="I411" s="158"/>
      <c r="J411" s="158"/>
      <c r="K411" s="124" t="s">
        <v>25</v>
      </c>
      <c r="L411" s="125"/>
      <c r="M411" s="134">
        <f>$L$399</f>
        <v>0</v>
      </c>
      <c r="N411" s="134">
        <f>$L$253+$L$191+$L$127+$L$62+$L$317</f>
        <v>0</v>
      </c>
      <c r="O411" s="148">
        <f>M411+N411</f>
        <v>0</v>
      </c>
      <c r="P411" s="159"/>
      <c r="Q411" s="158"/>
      <c r="R411" s="158"/>
      <c r="S411" s="52"/>
      <c r="T411" s="90"/>
      <c r="U411" s="90"/>
      <c r="V411" s="90"/>
      <c r="W411" s="100"/>
    </row>
    <row r="412" spans="3:23" ht="38.25">
      <c r="C412" s="157"/>
      <c r="D412" s="158"/>
      <c r="E412" s="158"/>
      <c r="F412" s="158"/>
      <c r="G412" s="158"/>
      <c r="H412" s="158"/>
      <c r="I412" s="158"/>
      <c r="J412" s="158"/>
      <c r="K412" s="126" t="s">
        <v>3</v>
      </c>
      <c r="L412" s="49"/>
      <c r="M412" s="18" t="s">
        <v>83</v>
      </c>
      <c r="N412" s="18" t="s">
        <v>84</v>
      </c>
      <c r="O412" s="36" t="s">
        <v>30</v>
      </c>
      <c r="P412" s="159"/>
      <c r="Q412" s="158"/>
      <c r="R412" s="158"/>
      <c r="S412" s="52"/>
      <c r="T412" s="90"/>
      <c r="U412" s="90"/>
      <c r="V412" s="90"/>
      <c r="W412" s="100"/>
    </row>
    <row r="413" spans="3:23" ht="15">
      <c r="C413" s="157"/>
      <c r="D413" s="158"/>
      <c r="E413" s="158"/>
      <c r="F413" s="158"/>
      <c r="G413" s="158"/>
      <c r="H413" s="158"/>
      <c r="I413" s="158"/>
      <c r="J413" s="158"/>
      <c r="K413" s="127" t="s">
        <v>27</v>
      </c>
      <c r="L413" s="128"/>
      <c r="M413" s="47">
        <f>$O$399</f>
        <v>0</v>
      </c>
      <c r="N413" s="47">
        <f>$O$256+$O$195+$O$132+$O$68+$O$320</f>
        <v>0</v>
      </c>
      <c r="O413" s="149">
        <f>M413+N413</f>
        <v>0</v>
      </c>
      <c r="P413" s="159"/>
      <c r="Q413" s="158"/>
      <c r="R413" s="158"/>
      <c r="S413" s="52"/>
      <c r="T413" s="90"/>
      <c r="U413" s="90"/>
      <c r="V413" s="90"/>
      <c r="W413" s="100"/>
    </row>
    <row r="414" spans="3:23" ht="13.5" thickBot="1">
      <c r="C414" s="157"/>
      <c r="D414" s="158"/>
      <c r="E414" s="158"/>
      <c r="F414" s="158"/>
      <c r="G414" s="158"/>
      <c r="H414" s="158"/>
      <c r="I414" s="158"/>
      <c r="J414" s="158"/>
      <c r="K414" s="272" t="s">
        <v>26</v>
      </c>
      <c r="L414" s="273"/>
      <c r="M414" s="48">
        <f>$N$399</f>
        <v>0</v>
      </c>
      <c r="N414" s="48">
        <f>$N$256+$N$194+$N$132+$N$68+$N$320</f>
        <v>0</v>
      </c>
      <c r="O414" s="150">
        <f>M414+N414</f>
        <v>0</v>
      </c>
      <c r="P414" s="159"/>
      <c r="Q414" s="158"/>
      <c r="R414" s="158"/>
      <c r="S414" s="52"/>
      <c r="T414" s="90"/>
      <c r="U414" s="90"/>
      <c r="V414" s="90"/>
      <c r="W414" s="100"/>
    </row>
    <row r="415" spans="3:23" ht="15">
      <c r="C415" s="157"/>
      <c r="D415" s="158"/>
      <c r="E415" s="158"/>
      <c r="F415" s="158"/>
      <c r="G415" s="158"/>
      <c r="H415" s="158"/>
      <c r="I415" s="158"/>
      <c r="J415" s="158"/>
      <c r="K415" s="151"/>
      <c r="L415" s="151"/>
      <c r="M415" s="152"/>
      <c r="N415" s="152"/>
      <c r="O415" s="152"/>
      <c r="P415" s="159"/>
      <c r="Q415" s="158"/>
      <c r="R415" s="158"/>
      <c r="S415" s="52"/>
      <c r="T415" s="90"/>
      <c r="U415" s="90"/>
      <c r="V415" s="90"/>
      <c r="W415" s="100"/>
    </row>
    <row r="416" spans="3:23" ht="15">
      <c r="C416" s="157"/>
      <c r="D416" s="158"/>
      <c r="E416" s="158"/>
      <c r="F416" s="158"/>
      <c r="G416" s="158"/>
      <c r="H416" s="158"/>
      <c r="I416" s="158"/>
      <c r="J416" s="158"/>
      <c r="K416" s="151"/>
      <c r="L416" s="151"/>
      <c r="M416" s="152"/>
      <c r="N416" s="152"/>
      <c r="O416" s="152"/>
      <c r="P416" s="159"/>
      <c r="Q416" s="158"/>
      <c r="R416" s="158"/>
      <c r="S416" s="52"/>
      <c r="T416" s="90"/>
      <c r="U416" s="90"/>
      <c r="V416" s="90"/>
      <c r="W416" s="100"/>
    </row>
    <row r="417" spans="3:23" ht="15">
      <c r="C417" s="157"/>
      <c r="D417" s="158"/>
      <c r="E417" s="158"/>
      <c r="F417" s="158"/>
      <c r="G417" s="158"/>
      <c r="H417" s="158"/>
      <c r="I417" s="158"/>
      <c r="J417" s="158"/>
      <c r="K417" s="151"/>
      <c r="L417" s="151"/>
      <c r="M417" s="152"/>
      <c r="N417" s="152"/>
      <c r="O417" s="152"/>
      <c r="P417" s="159"/>
      <c r="Q417" s="158"/>
      <c r="R417" s="158"/>
      <c r="S417" s="52"/>
      <c r="T417" s="90"/>
      <c r="U417" s="90"/>
      <c r="V417" s="90"/>
      <c r="W417" s="100"/>
    </row>
    <row r="418" spans="3:23" ht="13.5" thickBot="1">
      <c r="C418" s="160"/>
      <c r="D418" s="161"/>
      <c r="E418" s="161"/>
      <c r="F418" s="161"/>
      <c r="G418" s="161"/>
      <c r="H418" s="161"/>
      <c r="I418" s="161"/>
      <c r="J418" s="161"/>
      <c r="K418" s="161"/>
      <c r="L418" s="161"/>
      <c r="M418" s="161"/>
      <c r="N418" s="161"/>
      <c r="O418" s="161"/>
      <c r="P418" s="162"/>
      <c r="Q418" s="161"/>
      <c r="R418" s="161"/>
      <c r="S418" s="116"/>
      <c r="T418" s="103"/>
      <c r="U418" s="103"/>
      <c r="V418" s="103"/>
      <c r="W418" s="104"/>
    </row>
  </sheetData>
  <mergeCells count="44">
    <mergeCell ref="U5:W5"/>
    <mergeCell ref="A6:A134"/>
    <mergeCell ref="B6:B171"/>
    <mergeCell ref="D8:F8"/>
    <mergeCell ref="J8:L8"/>
    <mergeCell ref="N8:O8"/>
    <mergeCell ref="Q10:R10"/>
    <mergeCell ref="K64:L64"/>
    <mergeCell ref="D73:F73"/>
    <mergeCell ref="J73:L73"/>
    <mergeCell ref="N73:O73"/>
    <mergeCell ref="Q75:R75"/>
    <mergeCell ref="K129:L129"/>
    <mergeCell ref="D137:F137"/>
    <mergeCell ref="J137:L137"/>
    <mergeCell ref="N137:O137"/>
    <mergeCell ref="Q201:R201"/>
    <mergeCell ref="K255:L255"/>
    <mergeCell ref="C327:G327"/>
    <mergeCell ref="C335:D335"/>
    <mergeCell ref="K335:L335"/>
    <mergeCell ref="D263:F263"/>
    <mergeCell ref="J263:L263"/>
    <mergeCell ref="N263:O263"/>
    <mergeCell ref="Q264:R264"/>
    <mergeCell ref="K319:L319"/>
    <mergeCell ref="Q139:R139"/>
    <mergeCell ref="K193:L193"/>
    <mergeCell ref="D199:F199"/>
    <mergeCell ref="J199:L199"/>
    <mergeCell ref="N199:O199"/>
    <mergeCell ref="K414:L414"/>
    <mergeCell ref="C338:D338"/>
    <mergeCell ref="C339:D339"/>
    <mergeCell ref="K339:L339"/>
    <mergeCell ref="D345:F345"/>
    <mergeCell ref="J345:L345"/>
    <mergeCell ref="C336:D336"/>
    <mergeCell ref="Q346:R346"/>
    <mergeCell ref="C401:H401"/>
    <mergeCell ref="K410:L410"/>
    <mergeCell ref="N345:O345"/>
    <mergeCell ref="C337:D337"/>
    <mergeCell ref="K337:L337"/>
  </mergeCells>
  <printOptions/>
  <pageMargins left="0.7" right="0.7" top="0.75" bottom="0.75" header="0.3" footer="0.3"/>
  <pageSetup fitToHeight="1" fitToWidth="1" horizontalDpi="600" verticalDpi="600" orientation="portrait" paperSize="9" scale="15" r:id="rId4"/>
  <drawing r:id="rId3"/>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2:C15"/>
  <sheetViews>
    <sheetView view="pageBreakPreview" zoomScaleSheetLayoutView="100" workbookViewId="0" topLeftCell="A1"/>
  </sheetViews>
  <sheetFormatPr defaultColWidth="9.140625" defaultRowHeight="15"/>
  <cols>
    <col min="1" max="1" width="9.140625" style="231" customWidth="1"/>
    <col min="2" max="2" width="25.00390625" style="231" bestFit="1" customWidth="1"/>
    <col min="3" max="3" width="106.7109375" style="231" customWidth="1"/>
    <col min="4" max="16384" width="9.140625" style="231" customWidth="1"/>
  </cols>
  <sheetData>
    <row r="1" ht="15" thickBot="1"/>
    <row r="2" spans="2:3" ht="14.25" customHeight="1">
      <c r="B2" s="300" t="s">
        <v>99</v>
      </c>
      <c r="C2" s="304" t="s">
        <v>104</v>
      </c>
    </row>
    <row r="3" spans="2:3" ht="14.25" customHeight="1">
      <c r="B3" s="301"/>
      <c r="C3" s="305"/>
    </row>
    <row r="4" spans="2:3" ht="14.25" customHeight="1">
      <c r="B4" s="236" t="s">
        <v>100</v>
      </c>
      <c r="C4" s="237" t="s">
        <v>105</v>
      </c>
    </row>
    <row r="5" spans="2:3" ht="51" customHeight="1">
      <c r="B5" s="236" t="s">
        <v>101</v>
      </c>
      <c r="C5" s="237" t="s">
        <v>103</v>
      </c>
    </row>
    <row r="6" spans="2:3" ht="14.25" customHeight="1">
      <c r="B6" s="236" t="s">
        <v>102</v>
      </c>
      <c r="C6" s="237" t="s">
        <v>107</v>
      </c>
    </row>
    <row r="7" spans="2:3" ht="65.25" customHeight="1">
      <c r="B7" s="238" t="s">
        <v>106</v>
      </c>
      <c r="C7" s="239" t="s">
        <v>120</v>
      </c>
    </row>
    <row r="8" spans="2:3" ht="126" customHeight="1" thickBot="1">
      <c r="B8" s="302" t="s">
        <v>108</v>
      </c>
      <c r="C8" s="303"/>
    </row>
    <row r="9" spans="2:3" ht="15">
      <c r="B9" s="235"/>
      <c r="C9" s="234"/>
    </row>
    <row r="10" ht="15">
      <c r="B10" s="232"/>
    </row>
    <row r="12" ht="15">
      <c r="B12" s="232"/>
    </row>
    <row r="13" ht="15">
      <c r="B13" s="233"/>
    </row>
    <row r="14" ht="15">
      <c r="B14" s="232"/>
    </row>
    <row r="15" ht="15">
      <c r="B15" s="232"/>
    </row>
  </sheetData>
  <mergeCells count="3">
    <mergeCell ref="B2:B3"/>
    <mergeCell ref="B8:C8"/>
    <mergeCell ref="C2:C3"/>
  </mergeCells>
  <printOptions/>
  <pageMargins left="0.7" right="0.7" top="0.75" bottom="0.75" header="0.3" footer="0.3"/>
  <pageSetup horizontalDpi="600" verticalDpi="600" orientation="portrait" paperSize="9" scale="62"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_rels/item6.xml.rels><?xml version="1.0" encoding="utf-8" standalone="yes"?><Relationships xmlns="http://schemas.openxmlformats.org/package/2006/relationships"><Relationship Id="rId1" Type="http://schemas.openxmlformats.org/officeDocument/2006/relationships/customXmlProps" Target="itemProps6.xml" /></Relationships>
</file>

<file path=customXml/item1.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Docs_FileStatus xmlns="http://schemas.microsoft.com/sharepoint/v3">Live</eDocs_FileStatus>
    <eDocs_SecurityLevel xmlns="http://schemas.microsoft.com/sharepoint/v3">Unclassified</eDocs_SecurityLevel>
    <IconOverlay xmlns="http://schemas.microsoft.com/sharepoint/v4" xsi:nil="true"/>
    <eDocs_YearTaxHTField0 xmlns="85924315-91a4-49fb-9d85-3d0570ea240f">
      <Terms xmlns="http://schemas.microsoft.com/office/infopath/2007/PartnerControls">
        <TermInfo xmlns="http://schemas.microsoft.com/office/infopath/2007/PartnerControls">
          <TermName xmlns="http://schemas.microsoft.com/office/infopath/2007/PartnerControls">2016</TermName>
          <TermId xmlns="http://schemas.microsoft.com/office/infopath/2007/PartnerControls">290abb38-182b-47f5-ab57-7f33b46e6252</TermId>
        </TermInfo>
      </Terms>
    </eDocs_YearTaxHTField0>
    <TaxCatchAll xmlns="dc861b6b-5d3a-432d-ad99-86d69ed9a572">
      <Value>6</Value>
      <Value>18</Value>
      <Value>1</Value>
    </TaxCatchAll>
    <eDocs_SeriesSubSeriesTaxHTField0 xmlns="85924315-91a4-49fb-9d85-3d0570ea240f">
      <Terms xmlns="http://schemas.microsoft.com/office/infopath/2007/PartnerControls">
        <TermInfo xmlns="http://schemas.microsoft.com/office/infopath/2007/PartnerControls">
          <TermName xmlns="http://schemas.microsoft.com/office/infopath/2007/PartnerControls">118</TermName>
          <TermId xmlns="http://schemas.microsoft.com/office/infopath/2007/PartnerControls">04ac385e-727d-4436-b5d2-d2dc607c9794</TermId>
        </TermInfo>
      </Terms>
    </eDocs_SeriesSubSeriesTaxHTField0>
    <eDocs_FileTopicsTaxHTField0 xmlns="85924315-91a4-49fb-9d85-3d0570ea240f">
      <Terms xmlns="http://schemas.microsoft.com/office/infopath/2007/PartnerControls">
        <TermInfo xmlns="http://schemas.microsoft.com/office/infopath/2007/PartnerControls">
          <TermName xmlns="http://schemas.microsoft.com/office/infopath/2007/PartnerControls">Single Scheme</TermName>
          <TermId xmlns="http://schemas.microsoft.com/office/infopath/2007/PartnerControls">dca71319-bcbb-441b-a8d4-b55b14b60a9f</TermId>
        </TermInfo>
      </Terms>
    </eDocs_FileTopicsTaxHTField0>
    <eDocs_DocumentTopicsTaxHTField0 xmlns="85924315-91a4-49fb-9d85-3d0570ea240f">
      <Terms xmlns="http://schemas.microsoft.com/office/infopath/2007/PartnerControls"/>
    </eDocs_DocumentTopicsTaxHTField0>
    <eDocs_FileName xmlns="http://schemas.microsoft.com/sharepoint/v3">DPE118-007-2016</eDocs_FileName>
    <_dlc_ExpireDateSaved xmlns="http://schemas.microsoft.com/sharepoint/v3" xsi:nil="true"/>
    <_dlc_ExpireDate xmlns="http://schemas.microsoft.com/sharepoint/v3">2018-05-12T09:30:49+00:00</_dlc_ExpireDate>
  </documentManagement>
</p:properties>
</file>

<file path=customXml/item4.xml><?xml version="1.0" encoding="utf-8"?>
<?mso-contentType ?>
<p:Policy xmlns:p="office.server.policy" id="" local="true">
  <p:Name>eDocument</p:Name>
  <p:Description/>
  <p:Statement/>
  <p:PolicyItems>
    <p:PolicyItem featureId="Microsoft.Office.RecordsManagement.PolicyFeatures.Expiration" staticId="0x0101000BC94875665D404BB1351B53C41FD2C0|151133126" UniqueId="e5b486ac-7790-433a-ba1f-5de012621dcc">
      <p:Name>Retention</p:Name>
      <p:Description>Automatic scheduling of content for processing, and performing a retention action on content that has reached its due date.</p:Description>
      <p:CustomData>
        <Schedules nextStageId="3" default="false">
          <Schedule type="Default">
            <stages>
              <data stageId="1">
                <formula id="Microsoft.Office.RecordsManagement.PolicyFeatures.Expiration.Formula.BuiltIn">
                  <number>3</number>
                  <property>Modified</property>
                  <period>months</period>
                </formula>
                <action type="action" id="Microsoft.Office.RecordsManagement.PolicyFeatures.Expiration.Action.DeletePreviousVersions"/>
              </data>
            </stages>
          </Schedule>
          <Schedule type="Record">
            <stages>
              <data stageId="2">
                <formula id="Microsoft.Office.RecordsManagement.PolicyFeatures.Expiration.Formula.BuiltIn">
                  <number>3</number>
                  <property>Modified</property>
                  <propertyId>8c06beca-0777-48f7-91c7-6da68bc07b69</propertyId>
                  <period>months</period>
                </formula>
                <action type="action" id="Microsoft.Office.RecordsManagement.PolicyFeatures.Expiration.Action.DeletePreviousVersions"/>
              </data>
            </stages>
          </Schedule>
        </Schedules>
      </p:CustomData>
    </p:PolicyItem>
  </p:PolicyItems>
</p:Policy>
</file>

<file path=customXml/item5.xml><?xml version="1.0" encoding="utf-8"?>
<?mso-contentType ?>
<PolicyDirtyBag xmlns="microsoft.office.server.policy.changes">
  <Microsoft.Office.RecordsManagement.PolicyFeatures.Expiration op="Change"/>
</PolicyDirtyBag>
</file>

<file path=customXml/item6.xml><?xml version="1.0" encoding="utf-8"?>
<ct:contentTypeSchema xmlns:ct="http://schemas.microsoft.com/office/2006/metadata/contentType" xmlns:ma="http://schemas.microsoft.com/office/2006/metadata/properties/metaAttributes" ct:_="" ma:_="" ma:contentTypeName="eDocument" ma:contentTypeID="0x0101000BC94875665D404BB1351B53C41FD2C0008B3C192B0594574680B21772862E5A7E" ma:contentTypeVersion="11" ma:contentTypeDescription="Create a new document for eDocs" ma:contentTypeScope="" ma:versionID="68cf7a6db5d6ed430a574bdc6c26363b">
  <xsd:schema xmlns:xsd="http://www.w3.org/2001/XMLSchema" xmlns:xs="http://www.w3.org/2001/XMLSchema" xmlns:p="http://schemas.microsoft.com/office/2006/metadata/properties" xmlns:ns1="http://schemas.microsoft.com/sharepoint/v3" xmlns:ns2="85924315-91a4-49fb-9d85-3d0570ea240f" xmlns:ns3="dc861b6b-5d3a-432d-ad99-86d69ed9a572" xmlns:ns4="http://schemas.microsoft.com/sharepoint/v4" targetNamespace="http://schemas.microsoft.com/office/2006/metadata/properties" ma:root="true" ma:fieldsID="1b25ebf1713625110e846dcb7730e893" ns1:_="" ns2:_="" ns3:_="" ns4:_="">
    <xsd:import namespace="http://schemas.microsoft.com/sharepoint/v3"/>
    <xsd:import namespace="85924315-91a4-49fb-9d85-3d0570ea240f"/>
    <xsd:import namespace="dc861b6b-5d3a-432d-ad99-86d69ed9a572"/>
    <xsd:import namespace="http://schemas.microsoft.com/sharepoint/v4"/>
    <xsd:element name="properties">
      <xsd:complexType>
        <xsd:sequence>
          <xsd:element name="documentManagement">
            <xsd:complexType>
              <xsd:all>
                <xsd:element ref="ns2:eDocs_DocumentTopicsTaxHTField0" minOccurs="0"/>
                <xsd:element ref="ns1:_vti_ItemDeclaredRecord" minOccurs="0"/>
                <xsd:element ref="ns1:_dlc_Exempt" minOccurs="0"/>
                <xsd:element ref="ns1:_dlc_ExpireDateSaved" minOccurs="0"/>
                <xsd:element ref="ns1:_dlc_ExpireDate" minOccurs="0"/>
                <xsd:element ref="ns3:TaxCatchAll" minOccurs="0"/>
                <xsd:element ref="ns2:eDocs_SeriesSubSeriesTaxHTField0" minOccurs="0"/>
                <xsd:element ref="ns2:eDocs_FileTopicsTaxHTField0" minOccurs="0"/>
                <xsd:element ref="ns1:eDocs_FileName" minOccurs="0"/>
                <xsd:element ref="ns2:eDocs_YearTaxHTField0" minOccurs="0"/>
                <xsd:element ref="ns1:eDocs_FileStatus"/>
                <xsd:element ref="ns1:eDocs_SecurityLevel" minOccurs="0"/>
                <xsd:element ref="ns4:IconOverlay" minOccurs="0"/>
                <xsd:element ref="ns1:_vti_ItemHoldRecord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10" nillable="true" ma:displayName="Declared Record" ma:hidden="true" ma:internalName="_vti_ItemDeclaredRecord" ma:readOnly="true">
      <xsd:simpleType>
        <xsd:restriction base="dms:DateTime"/>
      </xsd:simpleType>
    </xsd:element>
    <xsd:element name="_dlc_Exempt" ma:index="11" nillable="true" ma:displayName="Exempt from Policy" ma:hidden="true" ma:internalName="_dlc_Exempt" ma:readOnly="true">
      <xsd:simpleType>
        <xsd:restriction base="dms:Unknown"/>
      </xsd:simpleType>
    </xsd:element>
    <xsd:element name="_dlc_ExpireDateSaved" ma:index="12" nillable="true" ma:displayName="Original Expiration Date" ma:hidden="true" ma:internalName="_dlc_ExpireDateSaved" ma:readOnly="true">
      <xsd:simpleType>
        <xsd:restriction base="dms:DateTime"/>
      </xsd:simpleType>
    </xsd:element>
    <xsd:element name="_dlc_ExpireDate" ma:index="13" nillable="true" ma:displayName="Expiration Date" ma:hidden="true" ma:internalName="_dlc_ExpireDate" ma:readOnly="true">
      <xsd:simpleType>
        <xsd:restriction base="dms:DateTime"/>
      </xsd:simpleType>
    </xsd:element>
    <xsd:element name="eDocs_FileName" ma:index="19" nillable="true" ma:displayName="File Name" ma:default="0" ma:description="File Number" ma:indexed="true" ma:internalName="eDocs_FileName">
      <xsd:simpleType>
        <xsd:restriction base="dms:Text">
          <xsd:maxLength value="20"/>
        </xsd:restriction>
      </xsd:simpleType>
    </xsd:element>
    <xsd:element name="eDocs_FileStatus" ma:index="22" ma:displayName="Status" ma:default="Live" ma:description="Current Status of the File. This is set to Live, Archived or sent to National Archives" ma:format="Dropdown" ma:internalName="eDocs_FileStatus">
      <xsd:simpleType>
        <xsd:restriction base="dms:Choice">
          <xsd:enumeration value="Live"/>
          <xsd:enumeration value="Archived"/>
          <xsd:enumeration value="Cancelled"/>
          <xsd:enumeration value="Sent to National Archives"/>
        </xsd:restriction>
      </xsd:simpleType>
    </xsd:element>
    <xsd:element name="eDocs_SecurityLevel" ma:index="23" nillable="true" ma:displayName="Security Level" ma:default="Unclassified" ma:description="Security Level" ma:format="Dropdown" ma:internalName="eDocs_SecurityLevel">
      <xsd:simpleType>
        <xsd:restriction base="dms:Choice">
          <xsd:enumeration value="Secret"/>
          <xsd:enumeration value="Restricted"/>
          <xsd:enumeration value="Unclassified"/>
        </xsd:restriction>
      </xsd:simpleType>
    </xsd:element>
    <xsd:element name="_vti_ItemHoldRecordStatus" ma:index="25"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5924315-91a4-49fb-9d85-3d0570ea240f" elementFormDefault="qualified">
    <xsd:import namespace="http://schemas.microsoft.com/office/2006/documentManagement/types"/>
    <xsd:import namespace="http://schemas.microsoft.com/office/infopath/2007/PartnerControls"/>
    <xsd:element name="eDocs_DocumentTopicsTaxHTField0" ma:index="9" nillable="true" ma:taxonomy="true" ma:internalName="eDocs_DocumentTopicsTaxHTField0" ma:taxonomyFieldName="eDocs_DocumentTopics" ma:displayName="Document Topics" ma:default="" ma:fieldId="{fbaa881f-c4ae-443f-9fda-fbdd527793df}" ma:taxonomyMulti="true" ma:sspId="a884c329-9700-4098-a486-1886abab1910" ma:termSetId="d2be7331-615d-4de0-81f8-3af66a042f43" ma:anchorId="00000000-0000-0000-0000-000000000000" ma:open="false" ma:isKeyword="false">
      <xsd:complexType>
        <xsd:sequence>
          <xsd:element ref="pc:Terms" minOccurs="0" maxOccurs="1"/>
        </xsd:sequence>
      </xsd:complexType>
    </xsd:element>
    <xsd:element name="eDocs_SeriesSubSeriesTaxHTField0" ma:index="15" nillable="true" ma:taxonomy="true" ma:internalName="eDocs_SeriesSubSeriesTaxHTField0" ma:taxonomyFieldName="eDocs_SeriesSubSeries" ma:displayName="Sub Series" ma:fieldId="{11f8bb48-43d6-459a-8b80-9123185593c7}" ma:sspId="a884c329-9700-4098-a486-1886abab1910" ma:termSetId="584d92f5-f104-4db4-9eaa-0d5facccda66" ma:anchorId="00000000-0000-0000-0000-000000000000" ma:open="false" ma:isKeyword="false">
      <xsd:complexType>
        <xsd:sequence>
          <xsd:element ref="pc:Terms" minOccurs="0" maxOccurs="1"/>
        </xsd:sequence>
      </xsd:complexType>
    </xsd:element>
    <xsd:element name="eDocs_FileTopicsTaxHTField0" ma:index="17" nillable="true" ma:taxonomy="true" ma:internalName="eDocs_FileTopicsTaxHTField0" ma:taxonomyFieldName="eDocs_FileTopics" ma:displayName="File Topics" ma:default="" ma:fieldId="{602c691f-3efa-402d-ab5c-baa8c240a9e7}" ma:taxonomyMulti="true" ma:sspId="a884c329-9700-4098-a486-1886abab1910" ma:termSetId="d2be7331-615d-4de0-81f8-3af66a042f43" ma:anchorId="00000000-0000-0000-0000-000000000000" ma:open="false" ma:isKeyword="false">
      <xsd:complexType>
        <xsd:sequence>
          <xsd:element ref="pc:Terms" minOccurs="0" maxOccurs="1"/>
        </xsd:sequence>
      </xsd:complexType>
    </xsd:element>
    <xsd:element name="eDocs_YearTaxHTField0" ma:index="20" nillable="true" ma:taxonomy="true" ma:internalName="eDocs_YearTaxHTField0" ma:taxonomyFieldName="eDocs_Year" ma:displayName="Year" ma:indexed="true" ma:fieldId="{7b1b8a72-8553-41e1-8dd7-5ce464e281f2}" ma:sspId="a884c329-9700-4098-a486-1886abab1910" ma:termSetId="6b2a013c-fe8b-4805-9242-a33f2487bec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c861b6b-5d3a-432d-ad99-86d69ed9a572"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d99b7eeb-fdad-4a3a-ad40-33958c8c3a92}" ma:internalName="TaxCatchAll" ma:showField="CatchAllData" ma:web="dc861b6b-5d3a-432d-ad99-86d69ed9a57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C815C7-DACE-4A3F-95E7-C6AC086E2DD7}">
  <ds:schemaRefs>
    <ds:schemaRef ds:uri="http://schemas.microsoft.com/sharepoint/events"/>
  </ds:schemaRefs>
</ds:datastoreItem>
</file>

<file path=customXml/itemProps2.xml><?xml version="1.0" encoding="utf-8"?>
<ds:datastoreItem xmlns:ds="http://schemas.openxmlformats.org/officeDocument/2006/customXml" ds:itemID="{A9502C4F-13B7-4162-B58F-AA04A6ADF44E}">
  <ds:schemaRefs>
    <ds:schemaRef ds:uri="http://schemas.microsoft.com/sharepoint/v3/contenttype/forms"/>
  </ds:schemaRefs>
</ds:datastoreItem>
</file>

<file path=customXml/itemProps3.xml><?xml version="1.0" encoding="utf-8"?>
<ds:datastoreItem xmlns:ds="http://schemas.openxmlformats.org/officeDocument/2006/customXml" ds:itemID="{5894BEA8-C9E9-4E5B-A56E-713A926F4162}">
  <ds:schemaRefs>
    <ds:schemaRef ds:uri="http://purl.org/dc/elements/1.1/"/>
    <ds:schemaRef ds:uri="http://schemas.microsoft.com/office/2006/documentManagement/types"/>
    <ds:schemaRef ds:uri="http://www.w3.org/XML/1998/namespace"/>
    <ds:schemaRef ds:uri="http://schemas.microsoft.com/office/infopath/2007/PartnerControls"/>
    <ds:schemaRef ds:uri="http://schemas.microsoft.com/office/2006/metadata/properties"/>
    <ds:schemaRef ds:uri="85924315-91a4-49fb-9d85-3d0570ea240f"/>
    <ds:schemaRef ds:uri="http://purl.org/dc/terms/"/>
    <ds:schemaRef ds:uri="dc861b6b-5d3a-432d-ad99-86d69ed9a572"/>
    <ds:schemaRef ds:uri="http://purl.org/dc/dcmitype/"/>
    <ds:schemaRef ds:uri="http://schemas.openxmlformats.org/package/2006/metadata/core-properties"/>
    <ds:schemaRef ds:uri="http://schemas.microsoft.com/sharepoint/v4"/>
    <ds:schemaRef ds:uri="http://schemas.microsoft.com/sharepoint/v3"/>
  </ds:schemaRefs>
</ds:datastoreItem>
</file>

<file path=customXml/itemProps4.xml><?xml version="1.0" encoding="utf-8"?>
<ds:datastoreItem xmlns:ds="http://schemas.openxmlformats.org/officeDocument/2006/customXml" ds:itemID="{04FDA680-4474-4445-A8F4-C718136FC71D}">
  <ds:schemaRefs>
    <ds:schemaRef ds:uri="office.server.policy"/>
  </ds:schemaRefs>
</ds:datastoreItem>
</file>

<file path=customXml/itemProps5.xml><?xml version="1.0" encoding="utf-8"?>
<ds:datastoreItem xmlns:ds="http://schemas.openxmlformats.org/officeDocument/2006/customXml" ds:itemID="{106AE612-A018-4DE3-94C9-B3877C141F05}">
  <ds:schemaRefs>
    <ds:schemaRef ds:uri="microsoft.office.server.policy.changes"/>
  </ds:schemaRefs>
</ds:datastoreItem>
</file>

<file path=customXml/itemProps6.xml><?xml version="1.0" encoding="utf-8"?>
<ds:datastoreItem xmlns:ds="http://schemas.openxmlformats.org/officeDocument/2006/customXml" ds:itemID="{45A887F2-0123-4F72-8176-56643DFDA1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5924315-91a4-49fb-9d85-3d0570ea240f"/>
    <ds:schemaRef ds:uri="dc861b6b-5d3a-432d-ad99-86d69ed9a57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2017-05-23T09:30:10Z</dcterms:created>
  <dcterms:modified xsi:type="dcterms:W3CDTF">2018-03-07T11:38:20Z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0x0101000BC94875665D404BB1351B53C41FD2C0008B3C192B0594574680B21772862E5A7E</vt:lpwstr>
  </property>
  <property fmtid="{D5CDD505-2E9C-101B-9397-08002B2CF9AE}" pid="3" name="eDocs_FileTopics">
    <vt:lpwstr>6;#Single Scheme|dca71319-bcbb-441b-a8d4-b55b14b60a9f</vt:lpwstr>
  </property>
  <property fmtid="{D5CDD505-2E9C-101B-9397-08002B2CF9AE}" pid="4" name="eDocs_DocumentTopics">
    <vt:lpwstr/>
  </property>
  <property fmtid="{D5CDD505-2E9C-101B-9397-08002B2CF9AE}" pid="5" name="eDocs_Year">
    <vt:lpwstr>18;#2016|290abb38-182b-47f5-ab57-7f33b46e6252</vt:lpwstr>
  </property>
  <property fmtid="{D5CDD505-2E9C-101B-9397-08002B2CF9AE}" pid="6" name="eDocs_SeriesSubSeries">
    <vt:lpwstr>1;#118|04ac385e-727d-4436-b5d2-d2dc607c9794</vt:lpwstr>
  </property>
  <property fmtid="{D5CDD505-2E9C-101B-9397-08002B2CF9AE}" pid="7" name="_dlc_policyId">
    <vt:lpwstr>0x0101000BC94875665D404BB1351B53C41FD2C0|151133126</vt:lpwstr>
  </property>
  <property fmtid="{D5CDD505-2E9C-101B-9397-08002B2CF9AE}" pid="8" name="ItemRetentionFormula">
    <vt:lpwstr>&lt;formula id="Microsoft.Office.RecordsManagement.PolicyFeatures.Expiration.Formula.BuiltIn"&gt;&lt;number&gt;3&lt;/number&gt;&lt;property&gt;Modified&lt;/property&gt;&lt;period&gt;months&lt;/period&gt;&lt;/formula&gt;</vt:lpwstr>
  </property>
</Properties>
</file>