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235"/>
  </bookViews>
  <sheets>
    <sheet name="Disclaimer" sheetId="2" r:id="rId1"/>
    <sheet name="Administrators' Guidance Notes" sheetId="5" r:id="rId2"/>
    <sheet name="Monthly Paid" sheetId="1" r:id="rId3"/>
    <sheet name="Fortnightly Paid" sheetId="4" r:id="rId4"/>
    <sheet name="Weekly Paid" sheetId="3" r:id="rId5"/>
    <sheet name="Version Control" sheetId="6" r:id="rId6"/>
  </sheets>
  <definedNames>
    <definedName name="_xlnm.Print_Area" localSheetId="1">'Administrators'' Guidance Notes'!$A$1:$U$21</definedName>
    <definedName name="_xlnm.Print_Area" localSheetId="3">'Fortnightly Paid'!$A$1:$R$331</definedName>
    <definedName name="_xlnm.Print_Area" localSheetId="2">'Monthly Paid'!$A$1:$R$219</definedName>
    <definedName name="_xlnm.Print_Area" localSheetId="4">'Weekly Paid'!$A$1:$R$539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46" i="3" l="1"/>
  <c r="N446" i="3"/>
  <c r="O443" i="3"/>
  <c r="N443" i="3"/>
  <c r="O324" i="3"/>
  <c r="N324" i="3"/>
  <c r="O320" i="3"/>
  <c r="N320" i="3"/>
  <c r="R13" i="1" l="1"/>
  <c r="R12" i="1"/>
  <c r="R13" i="3"/>
  <c r="R12" i="3"/>
  <c r="R243" i="4" l="1"/>
  <c r="R399" i="3"/>
  <c r="R398" i="3"/>
  <c r="R289" i="4"/>
  <c r="R288" i="4"/>
  <c r="R163" i="1"/>
  <c r="R162" i="1"/>
  <c r="R159" i="1"/>
  <c r="R158" i="1"/>
  <c r="R154" i="1"/>
  <c r="R153" i="1"/>
  <c r="G442" i="3" l="1"/>
  <c r="H442" i="3" s="1"/>
  <c r="G441" i="3"/>
  <c r="H441" i="3" s="1"/>
  <c r="G440" i="3"/>
  <c r="H440" i="3" s="1"/>
  <c r="G439" i="3"/>
  <c r="H439" i="3" s="1"/>
  <c r="G438" i="3"/>
  <c r="H438" i="3" s="1"/>
  <c r="G437" i="3"/>
  <c r="H437" i="3" s="1"/>
  <c r="G436" i="3"/>
  <c r="H436" i="3" s="1"/>
  <c r="G435" i="3"/>
  <c r="H435" i="3" s="1"/>
  <c r="G434" i="3"/>
  <c r="H434" i="3" s="1"/>
  <c r="G433" i="3"/>
  <c r="H433" i="3" s="1"/>
  <c r="G432" i="3"/>
  <c r="H432" i="3" s="1"/>
  <c r="G431" i="3"/>
  <c r="H431" i="3" s="1"/>
  <c r="G430" i="3"/>
  <c r="H430" i="3" s="1"/>
  <c r="G429" i="3"/>
  <c r="H429" i="3" s="1"/>
  <c r="G428" i="3"/>
  <c r="H428" i="3" s="1"/>
  <c r="G427" i="3"/>
  <c r="H427" i="3" s="1"/>
  <c r="G426" i="3"/>
  <c r="H426" i="3" s="1"/>
  <c r="G425" i="3"/>
  <c r="H425" i="3" s="1"/>
  <c r="G424" i="3"/>
  <c r="H424" i="3" s="1"/>
  <c r="G423" i="3"/>
  <c r="H423" i="3" s="1"/>
  <c r="G422" i="3"/>
  <c r="H422" i="3" s="1"/>
  <c r="G421" i="3"/>
  <c r="H421" i="3" s="1"/>
  <c r="G420" i="3"/>
  <c r="H420" i="3" s="1"/>
  <c r="G419" i="3"/>
  <c r="H419" i="3" s="1"/>
  <c r="G418" i="3"/>
  <c r="H418" i="3" s="1"/>
  <c r="G417" i="3"/>
  <c r="H417" i="3" s="1"/>
  <c r="G416" i="3"/>
  <c r="H416" i="3" s="1"/>
  <c r="G415" i="3"/>
  <c r="H415" i="3" s="1"/>
  <c r="G414" i="3"/>
  <c r="H414" i="3" s="1"/>
  <c r="G413" i="3"/>
  <c r="H413" i="3" s="1"/>
  <c r="G412" i="3"/>
  <c r="H412" i="3" s="1"/>
  <c r="G411" i="3"/>
  <c r="H411" i="3" s="1"/>
  <c r="G410" i="3"/>
  <c r="H410" i="3" s="1"/>
  <c r="G409" i="3"/>
  <c r="H409" i="3" s="1"/>
  <c r="G408" i="3"/>
  <c r="H408" i="3" s="1"/>
  <c r="G407" i="3"/>
  <c r="H407" i="3" s="1"/>
  <c r="G406" i="3"/>
  <c r="H406" i="3" s="1"/>
  <c r="G405" i="3"/>
  <c r="H405" i="3" s="1"/>
  <c r="G404" i="3"/>
  <c r="H404" i="3" s="1"/>
  <c r="R403" i="3"/>
  <c r="G403" i="3"/>
  <c r="H403" i="3" s="1"/>
  <c r="K403" i="3" s="1"/>
  <c r="R402" i="3"/>
  <c r="G402" i="3"/>
  <c r="H402" i="3" s="1"/>
  <c r="G401" i="3"/>
  <c r="H401" i="3" s="1"/>
  <c r="K401" i="3" s="1"/>
  <c r="G400" i="3"/>
  <c r="H400" i="3" s="1"/>
  <c r="G399" i="3"/>
  <c r="H399" i="3" s="1"/>
  <c r="K399" i="3" s="1"/>
  <c r="G398" i="3"/>
  <c r="H398" i="3" s="1"/>
  <c r="G397" i="3"/>
  <c r="H397" i="3" s="1"/>
  <c r="K397" i="3" s="1"/>
  <c r="G396" i="3"/>
  <c r="H396" i="3" s="1"/>
  <c r="G395" i="3"/>
  <c r="H395" i="3" s="1"/>
  <c r="K395" i="3" s="1"/>
  <c r="R394" i="3"/>
  <c r="G394" i="3"/>
  <c r="H394" i="3" s="1"/>
  <c r="K394" i="3" s="1"/>
  <c r="R393" i="3"/>
  <c r="G393" i="3"/>
  <c r="H393" i="3" s="1"/>
  <c r="K393" i="3" s="1"/>
  <c r="G392" i="3"/>
  <c r="H392" i="3" s="1"/>
  <c r="G391" i="3"/>
  <c r="H391" i="3" s="1"/>
  <c r="K391" i="3" s="1"/>
  <c r="G260" i="4"/>
  <c r="H260" i="4" s="1"/>
  <c r="K260" i="4" s="1"/>
  <c r="G259" i="4"/>
  <c r="H259" i="4" s="1"/>
  <c r="K259" i="4" s="1"/>
  <c r="G258" i="4"/>
  <c r="H258" i="4" s="1"/>
  <c r="K258" i="4" s="1"/>
  <c r="G257" i="4"/>
  <c r="H257" i="4" s="1"/>
  <c r="K257" i="4" s="1"/>
  <c r="G256" i="4"/>
  <c r="H256" i="4" s="1"/>
  <c r="K256" i="4" s="1"/>
  <c r="G255" i="4"/>
  <c r="H255" i="4" s="1"/>
  <c r="K255" i="4" s="1"/>
  <c r="G254" i="4"/>
  <c r="H254" i="4" s="1"/>
  <c r="K254" i="4" s="1"/>
  <c r="G253" i="4"/>
  <c r="H253" i="4" s="1"/>
  <c r="K253" i="4" s="1"/>
  <c r="G252" i="4"/>
  <c r="H252" i="4" s="1"/>
  <c r="K252" i="4" s="1"/>
  <c r="G251" i="4"/>
  <c r="H251" i="4" s="1"/>
  <c r="K251" i="4" s="1"/>
  <c r="G250" i="4"/>
  <c r="H250" i="4" s="1"/>
  <c r="K250" i="4" s="1"/>
  <c r="G249" i="4"/>
  <c r="H249" i="4" s="1"/>
  <c r="K249" i="4" s="1"/>
  <c r="G248" i="4"/>
  <c r="H248" i="4" s="1"/>
  <c r="K248" i="4" s="1"/>
  <c r="R247" i="4"/>
  <c r="G247" i="4"/>
  <c r="H247" i="4" s="1"/>
  <c r="K247" i="4" s="1"/>
  <c r="R246" i="4"/>
  <c r="G246" i="4"/>
  <c r="H246" i="4" s="1"/>
  <c r="K246" i="4" s="1"/>
  <c r="G245" i="4"/>
  <c r="H245" i="4" s="1"/>
  <c r="K245" i="4" s="1"/>
  <c r="G244" i="4"/>
  <c r="H244" i="4" s="1"/>
  <c r="K244" i="4" s="1"/>
  <c r="G243" i="4"/>
  <c r="H243" i="4" s="1"/>
  <c r="K243" i="4" s="1"/>
  <c r="G242" i="4"/>
  <c r="H242" i="4" s="1"/>
  <c r="K242" i="4" s="1"/>
  <c r="G241" i="4"/>
  <c r="H241" i="4" s="1"/>
  <c r="K241" i="4" s="1"/>
  <c r="R240" i="4"/>
  <c r="R242" i="4" s="1"/>
  <c r="G240" i="4"/>
  <c r="H240" i="4" s="1"/>
  <c r="K240" i="4" s="1"/>
  <c r="G239" i="4"/>
  <c r="H239" i="4" s="1"/>
  <c r="K239" i="4" s="1"/>
  <c r="R238" i="4"/>
  <c r="G238" i="4"/>
  <c r="H238" i="4" s="1"/>
  <c r="K238" i="4" s="1"/>
  <c r="R237" i="4"/>
  <c r="G237" i="4"/>
  <c r="H237" i="4" s="1"/>
  <c r="K237" i="4" s="1"/>
  <c r="G236" i="4"/>
  <c r="H236" i="4" s="1"/>
  <c r="K236" i="4" s="1"/>
  <c r="G235" i="4"/>
  <c r="H235" i="4" s="1"/>
  <c r="K235" i="4" s="1"/>
  <c r="G162" i="1"/>
  <c r="H162" i="1" s="1"/>
  <c r="G161" i="1"/>
  <c r="H161" i="1" s="1"/>
  <c r="G160" i="1"/>
  <c r="H160" i="1" s="1"/>
  <c r="G159" i="1"/>
  <c r="H159" i="1" s="1"/>
  <c r="G158" i="1"/>
  <c r="H158" i="1" s="1"/>
  <c r="G157" i="1"/>
  <c r="H157" i="1" s="1"/>
  <c r="R156" i="1"/>
  <c r="G156" i="1"/>
  <c r="H156" i="1" s="1"/>
  <c r="G155" i="1"/>
  <c r="H155" i="1" s="1"/>
  <c r="G154" i="1"/>
  <c r="H154" i="1" s="1"/>
  <c r="G153" i="1"/>
  <c r="H153" i="1" s="1"/>
  <c r="K153" i="1" s="1"/>
  <c r="G152" i="1"/>
  <c r="H152" i="1" s="1"/>
  <c r="K152" i="1" s="1"/>
  <c r="G151" i="1"/>
  <c r="K407" i="3" l="1"/>
  <c r="K411" i="3"/>
  <c r="K415" i="3"/>
  <c r="K419" i="3"/>
  <c r="K423" i="3"/>
  <c r="K427" i="3"/>
  <c r="K431" i="3"/>
  <c r="K435" i="3"/>
  <c r="K392" i="3"/>
  <c r="K398" i="3"/>
  <c r="K402" i="3"/>
  <c r="K404" i="3"/>
  <c r="K408" i="3"/>
  <c r="K412" i="3"/>
  <c r="K416" i="3"/>
  <c r="K420" i="3"/>
  <c r="K424" i="3"/>
  <c r="K428" i="3"/>
  <c r="K432" i="3"/>
  <c r="K436" i="3"/>
  <c r="K405" i="3"/>
  <c r="K409" i="3"/>
  <c r="K413" i="3"/>
  <c r="K417" i="3"/>
  <c r="K421" i="3"/>
  <c r="K425" i="3"/>
  <c r="K429" i="3"/>
  <c r="K433" i="3"/>
  <c r="K437" i="3"/>
  <c r="K396" i="3"/>
  <c r="K400" i="3"/>
  <c r="K406" i="3"/>
  <c r="K410" i="3"/>
  <c r="K414" i="3"/>
  <c r="K418" i="3"/>
  <c r="K422" i="3"/>
  <c r="K426" i="3"/>
  <c r="K430" i="3"/>
  <c r="K434" i="3"/>
  <c r="K438" i="3"/>
  <c r="N393" i="3"/>
  <c r="V393" i="3"/>
  <c r="O393" i="3"/>
  <c r="U393" i="3"/>
  <c r="V399" i="3"/>
  <c r="N399" i="3"/>
  <c r="U399" i="3"/>
  <c r="N417" i="3"/>
  <c r="U417" i="3"/>
  <c r="V417" i="3"/>
  <c r="N425" i="3"/>
  <c r="U425" i="3"/>
  <c r="V425" i="3"/>
  <c r="N437" i="3"/>
  <c r="U437" i="3"/>
  <c r="V437" i="3"/>
  <c r="U394" i="3"/>
  <c r="N394" i="3"/>
  <c r="V394" i="3"/>
  <c r="V397" i="3"/>
  <c r="U397" i="3"/>
  <c r="N397" i="3"/>
  <c r="V401" i="3"/>
  <c r="N401" i="3"/>
  <c r="U401" i="3"/>
  <c r="V407" i="3"/>
  <c r="N407" i="3"/>
  <c r="U407" i="3"/>
  <c r="O411" i="3"/>
  <c r="V411" i="3"/>
  <c r="N411" i="3"/>
  <c r="U411" i="3"/>
  <c r="V415" i="3"/>
  <c r="N415" i="3"/>
  <c r="U415" i="3"/>
  <c r="V419" i="3"/>
  <c r="N419" i="3"/>
  <c r="U419" i="3"/>
  <c r="V423" i="3"/>
  <c r="N423" i="3"/>
  <c r="U423" i="3"/>
  <c r="J427" i="3"/>
  <c r="V427" i="3"/>
  <c r="N427" i="3"/>
  <c r="U427" i="3"/>
  <c r="V431" i="3"/>
  <c r="N431" i="3"/>
  <c r="U431" i="3"/>
  <c r="J435" i="3"/>
  <c r="V435" i="3"/>
  <c r="N435" i="3"/>
  <c r="U435" i="3"/>
  <c r="J439" i="3"/>
  <c r="V439" i="3"/>
  <c r="N439" i="3"/>
  <c r="U439" i="3"/>
  <c r="V395" i="3"/>
  <c r="U395" i="3"/>
  <c r="N395" i="3"/>
  <c r="N405" i="3"/>
  <c r="U405" i="3"/>
  <c r="V405" i="3"/>
  <c r="N413" i="3"/>
  <c r="U413" i="3"/>
  <c r="V413" i="3"/>
  <c r="N421" i="3"/>
  <c r="U421" i="3"/>
  <c r="V421" i="3"/>
  <c r="N429" i="3"/>
  <c r="U429" i="3"/>
  <c r="V429" i="3"/>
  <c r="N441" i="3"/>
  <c r="U441" i="3"/>
  <c r="V441" i="3"/>
  <c r="U392" i="3"/>
  <c r="O392" i="3"/>
  <c r="N392" i="3"/>
  <c r="V392" i="3"/>
  <c r="U398" i="3"/>
  <c r="N398" i="3"/>
  <c r="V398" i="3"/>
  <c r="V402" i="3"/>
  <c r="N402" i="3"/>
  <c r="U402" i="3"/>
  <c r="O404" i="3"/>
  <c r="N404" i="3"/>
  <c r="V404" i="3"/>
  <c r="U404" i="3"/>
  <c r="N408" i="3"/>
  <c r="U408" i="3"/>
  <c r="V408" i="3"/>
  <c r="O412" i="3"/>
  <c r="V412" i="3"/>
  <c r="N412" i="3"/>
  <c r="U412" i="3"/>
  <c r="N416" i="3"/>
  <c r="U416" i="3"/>
  <c r="V416" i="3"/>
  <c r="V420" i="3"/>
  <c r="N420" i="3"/>
  <c r="U420" i="3"/>
  <c r="N424" i="3"/>
  <c r="U424" i="3"/>
  <c r="V424" i="3"/>
  <c r="V428" i="3"/>
  <c r="N428" i="3"/>
  <c r="U428" i="3"/>
  <c r="V432" i="3"/>
  <c r="N432" i="3"/>
  <c r="U432" i="3"/>
  <c r="N436" i="3"/>
  <c r="U436" i="3"/>
  <c r="V436" i="3"/>
  <c r="V440" i="3"/>
  <c r="N440" i="3"/>
  <c r="U440" i="3"/>
  <c r="N409" i="3"/>
  <c r="U409" i="3"/>
  <c r="V409" i="3"/>
  <c r="N433" i="3"/>
  <c r="U433" i="3"/>
  <c r="V433" i="3"/>
  <c r="U396" i="3"/>
  <c r="N396" i="3"/>
  <c r="V396" i="3"/>
  <c r="J400" i="3"/>
  <c r="U400" i="3"/>
  <c r="N400" i="3"/>
  <c r="V400" i="3"/>
  <c r="U403" i="3"/>
  <c r="V403" i="3"/>
  <c r="N406" i="3"/>
  <c r="V406" i="3"/>
  <c r="U406" i="3"/>
  <c r="J410" i="3"/>
  <c r="U410" i="3"/>
  <c r="V410" i="3"/>
  <c r="N410" i="3"/>
  <c r="N414" i="3"/>
  <c r="V414" i="3"/>
  <c r="U414" i="3"/>
  <c r="U418" i="3"/>
  <c r="V418" i="3"/>
  <c r="N418" i="3"/>
  <c r="V422" i="3"/>
  <c r="N422" i="3"/>
  <c r="U422" i="3"/>
  <c r="N426" i="3"/>
  <c r="U426" i="3"/>
  <c r="V426" i="3"/>
  <c r="V430" i="3"/>
  <c r="N430" i="3"/>
  <c r="U430" i="3"/>
  <c r="O434" i="3"/>
  <c r="N434" i="3"/>
  <c r="U434" i="3"/>
  <c r="V434" i="3"/>
  <c r="O438" i="3"/>
  <c r="U438" i="3"/>
  <c r="V438" i="3"/>
  <c r="N438" i="3"/>
  <c r="N442" i="3"/>
  <c r="V442" i="3"/>
  <c r="U442" i="3"/>
  <c r="V391" i="3"/>
  <c r="N391" i="3"/>
  <c r="U391" i="3"/>
  <c r="O391" i="3"/>
  <c r="K261" i="4"/>
  <c r="V238" i="4"/>
  <c r="U238" i="4"/>
  <c r="U247" i="4"/>
  <c r="V247" i="4"/>
  <c r="O258" i="4"/>
  <c r="V258" i="4"/>
  <c r="U258" i="4"/>
  <c r="V236" i="4"/>
  <c r="U236" i="4"/>
  <c r="U251" i="4"/>
  <c r="V251" i="4"/>
  <c r="O255" i="4"/>
  <c r="U255" i="4"/>
  <c r="V255" i="4"/>
  <c r="U240" i="4"/>
  <c r="V240" i="4"/>
  <c r="U243" i="4"/>
  <c r="V243" i="4"/>
  <c r="V249" i="4"/>
  <c r="U249" i="4"/>
  <c r="V253" i="4"/>
  <c r="U253" i="4"/>
  <c r="V257" i="4"/>
  <c r="U257" i="4"/>
  <c r="V244" i="4"/>
  <c r="U244" i="4"/>
  <c r="U250" i="4"/>
  <c r="V250" i="4"/>
  <c r="O254" i="4"/>
  <c r="U254" i="4"/>
  <c r="V254" i="4"/>
  <c r="V241" i="4"/>
  <c r="U241" i="4"/>
  <c r="V245" i="4"/>
  <c r="U245" i="4"/>
  <c r="U259" i="4"/>
  <c r="V259" i="4"/>
  <c r="V237" i="4"/>
  <c r="U237" i="4"/>
  <c r="V239" i="4"/>
  <c r="U239" i="4"/>
  <c r="U242" i="4"/>
  <c r="V242" i="4"/>
  <c r="U246" i="4"/>
  <c r="V246" i="4"/>
  <c r="U248" i="4"/>
  <c r="V248" i="4"/>
  <c r="V252" i="4"/>
  <c r="U252" i="4"/>
  <c r="U256" i="4"/>
  <c r="V256" i="4"/>
  <c r="V260" i="4"/>
  <c r="U260" i="4"/>
  <c r="V235" i="4"/>
  <c r="U235" i="4"/>
  <c r="N160" i="1"/>
  <c r="V160" i="1"/>
  <c r="U160" i="1"/>
  <c r="K160" i="1"/>
  <c r="V155" i="1"/>
  <c r="U155" i="1"/>
  <c r="K155" i="1"/>
  <c r="N155" i="1"/>
  <c r="N156" i="1"/>
  <c r="V156" i="1"/>
  <c r="U156" i="1"/>
  <c r="K156" i="1"/>
  <c r="V159" i="1"/>
  <c r="U159" i="1"/>
  <c r="K159" i="1"/>
  <c r="N159" i="1"/>
  <c r="N153" i="1"/>
  <c r="V153" i="1"/>
  <c r="U153" i="1"/>
  <c r="V152" i="1"/>
  <c r="N152" i="1"/>
  <c r="U152" i="1"/>
  <c r="N162" i="1"/>
  <c r="V162" i="1"/>
  <c r="U162" i="1"/>
  <c r="K162" i="1"/>
  <c r="V154" i="1"/>
  <c r="K154" i="1"/>
  <c r="N154" i="1"/>
  <c r="U154" i="1"/>
  <c r="N157" i="1"/>
  <c r="V157" i="1"/>
  <c r="U157" i="1"/>
  <c r="K157" i="1"/>
  <c r="O158" i="1"/>
  <c r="N158" i="1"/>
  <c r="K158" i="1"/>
  <c r="V158" i="1"/>
  <c r="U158" i="1"/>
  <c r="V161" i="1"/>
  <c r="U161" i="1"/>
  <c r="K161" i="1"/>
  <c r="N161" i="1"/>
  <c r="K441" i="3"/>
  <c r="K442" i="3"/>
  <c r="K439" i="3"/>
  <c r="K440" i="3"/>
  <c r="N403" i="3"/>
  <c r="N235" i="4"/>
  <c r="O235" i="4"/>
  <c r="N237" i="4"/>
  <c r="N239" i="4"/>
  <c r="N236" i="4"/>
  <c r="N240" i="4"/>
  <c r="N238" i="4"/>
  <c r="N245" i="4"/>
  <c r="N249" i="4"/>
  <c r="N253" i="4"/>
  <c r="N257" i="4"/>
  <c r="N242" i="4"/>
  <c r="N252" i="4"/>
  <c r="N246" i="4"/>
  <c r="N250" i="4"/>
  <c r="N254" i="4"/>
  <c r="N258" i="4"/>
  <c r="N260" i="4"/>
  <c r="N243" i="4"/>
  <c r="N247" i="4"/>
  <c r="N251" i="4"/>
  <c r="N255" i="4"/>
  <c r="N259" i="4"/>
  <c r="N244" i="4"/>
  <c r="N248" i="4"/>
  <c r="N256" i="4"/>
  <c r="O152" i="1"/>
  <c r="J152" i="1"/>
  <c r="J412" i="3"/>
  <c r="O431" i="3"/>
  <c r="J431" i="3"/>
  <c r="O409" i="3"/>
  <c r="J409" i="3"/>
  <c r="O414" i="3"/>
  <c r="O426" i="3"/>
  <c r="J426" i="3"/>
  <c r="O442" i="3"/>
  <c r="J442" i="3"/>
  <c r="J399" i="3"/>
  <c r="O405" i="3"/>
  <c r="J411" i="3"/>
  <c r="J405" i="3"/>
  <c r="J418" i="3"/>
  <c r="O427" i="3"/>
  <c r="O435" i="3"/>
  <c r="O439" i="3"/>
  <c r="O245" i="4"/>
  <c r="J245" i="4"/>
  <c r="O251" i="4"/>
  <c r="J251" i="4"/>
  <c r="O259" i="4"/>
  <c r="J259" i="4"/>
  <c r="J255" i="4"/>
  <c r="G163" i="1"/>
  <c r="H151" i="1"/>
  <c r="K151" i="1" s="1"/>
  <c r="O421" i="3"/>
  <c r="J421" i="3"/>
  <c r="O403" i="3"/>
  <c r="J403" i="3"/>
  <c r="J422" i="3"/>
  <c r="O422" i="3"/>
  <c r="J393" i="3"/>
  <c r="O441" i="3"/>
  <c r="J441" i="3"/>
  <c r="O395" i="3"/>
  <c r="J395" i="3"/>
  <c r="O396" i="3"/>
  <c r="O402" i="3"/>
  <c r="J402" i="3"/>
  <c r="O425" i="3"/>
  <c r="J425" i="3"/>
  <c r="O437" i="3"/>
  <c r="J437" i="3"/>
  <c r="H443" i="3"/>
  <c r="J396" i="3"/>
  <c r="O397" i="3"/>
  <c r="O398" i="3"/>
  <c r="J406" i="3"/>
  <c r="O429" i="3"/>
  <c r="J429" i="3"/>
  <c r="O430" i="3"/>
  <c r="J391" i="3"/>
  <c r="J392" i="3"/>
  <c r="J397" i="3"/>
  <c r="J398" i="3"/>
  <c r="O399" i="3"/>
  <c r="O401" i="3"/>
  <c r="J401" i="3"/>
  <c r="O407" i="3"/>
  <c r="J407" i="3"/>
  <c r="O417" i="3"/>
  <c r="J417" i="3"/>
  <c r="J419" i="3"/>
  <c r="J420" i="3"/>
  <c r="O428" i="3"/>
  <c r="J428" i="3"/>
  <c r="J430" i="3"/>
  <c r="O433" i="3"/>
  <c r="J433" i="3"/>
  <c r="J434" i="3"/>
  <c r="J404" i="3"/>
  <c r="O408" i="3"/>
  <c r="J408" i="3"/>
  <c r="O410" i="3"/>
  <c r="O394" i="3"/>
  <c r="J394" i="3"/>
  <c r="O400" i="3"/>
  <c r="O406" i="3"/>
  <c r="O413" i="3"/>
  <c r="J413" i="3"/>
  <c r="J414" i="3"/>
  <c r="O418" i="3"/>
  <c r="O419" i="3"/>
  <c r="O420" i="3"/>
  <c r="O432" i="3"/>
  <c r="J432" i="3"/>
  <c r="O415" i="3"/>
  <c r="O416" i="3"/>
  <c r="O423" i="3"/>
  <c r="O424" i="3"/>
  <c r="O436" i="3"/>
  <c r="J436" i="3"/>
  <c r="G443" i="3"/>
  <c r="J415" i="3"/>
  <c r="J416" i="3"/>
  <c r="J423" i="3"/>
  <c r="J424" i="3"/>
  <c r="J438" i="3"/>
  <c r="O440" i="3"/>
  <c r="J440" i="3"/>
  <c r="H261" i="4"/>
  <c r="J235" i="4"/>
  <c r="O241" i="4"/>
  <c r="J241" i="4"/>
  <c r="O243" i="4"/>
  <c r="J243" i="4"/>
  <c r="O253" i="4"/>
  <c r="J253" i="4"/>
  <c r="O257" i="4"/>
  <c r="J257" i="4"/>
  <c r="O242" i="4"/>
  <c r="J242" i="4"/>
  <c r="O236" i="4"/>
  <c r="J237" i="4"/>
  <c r="J238" i="4"/>
  <c r="J239" i="4"/>
  <c r="O244" i="4"/>
  <c r="J244" i="4"/>
  <c r="O246" i="4"/>
  <c r="J246" i="4"/>
  <c r="O240" i="4"/>
  <c r="J240" i="4"/>
  <c r="O247" i="4"/>
  <c r="J247" i="4"/>
  <c r="O249" i="4"/>
  <c r="J249" i="4"/>
  <c r="O250" i="4"/>
  <c r="J250" i="4"/>
  <c r="O252" i="4"/>
  <c r="J252" i="4"/>
  <c r="G261" i="4"/>
  <c r="J236" i="4"/>
  <c r="O237" i="4"/>
  <c r="O238" i="4"/>
  <c r="O239" i="4"/>
  <c r="O248" i="4"/>
  <c r="J248" i="4"/>
  <c r="O256" i="4"/>
  <c r="J256" i="4"/>
  <c r="O260" i="4"/>
  <c r="J260" i="4"/>
  <c r="J254" i="4"/>
  <c r="J258" i="4"/>
  <c r="O157" i="1"/>
  <c r="J157" i="1"/>
  <c r="O161" i="1"/>
  <c r="J161" i="1"/>
  <c r="O156" i="1"/>
  <c r="J156" i="1"/>
  <c r="O162" i="1"/>
  <c r="J162" i="1"/>
  <c r="O153" i="1"/>
  <c r="J153" i="1"/>
  <c r="O155" i="1"/>
  <c r="J155" i="1"/>
  <c r="O154" i="1"/>
  <c r="J154" i="1"/>
  <c r="J158" i="1"/>
  <c r="O159" i="1"/>
  <c r="J160" i="1"/>
  <c r="J159" i="1"/>
  <c r="O160" i="1"/>
  <c r="L156" i="1" l="1"/>
  <c r="K443" i="3"/>
  <c r="W402" i="3"/>
  <c r="P402" i="3" s="1"/>
  <c r="W438" i="3"/>
  <c r="P438" i="3" s="1"/>
  <c r="W391" i="3"/>
  <c r="P391" i="3" s="1"/>
  <c r="O151" i="1"/>
  <c r="O163" i="1" s="1"/>
  <c r="O166" i="1" s="1"/>
  <c r="N151" i="1"/>
  <c r="N163" i="1" s="1"/>
  <c r="N166" i="1" s="1"/>
  <c r="V151" i="1"/>
  <c r="U151" i="1"/>
  <c r="H163" i="1"/>
  <c r="J151" i="1"/>
  <c r="J163" i="1" s="1"/>
  <c r="L153" i="1"/>
  <c r="W159" i="1"/>
  <c r="P159" i="1" s="1"/>
  <c r="L161" i="1"/>
  <c r="L157" i="1"/>
  <c r="W160" i="1"/>
  <c r="P160" i="1" s="1"/>
  <c r="L158" i="1"/>
  <c r="M459" i="3"/>
  <c r="J443" i="3"/>
  <c r="O261" i="4"/>
  <c r="O264" i="4" s="1"/>
  <c r="M277" i="4" s="1"/>
  <c r="J261" i="4"/>
  <c r="W154" i="1"/>
  <c r="P154" i="1" s="1"/>
  <c r="L159" i="1"/>
  <c r="L154" i="1"/>
  <c r="W155" i="1"/>
  <c r="P155" i="1" s="1"/>
  <c r="W162" i="1"/>
  <c r="P162" i="1" s="1"/>
  <c r="W156" i="1"/>
  <c r="P156" i="1" s="1"/>
  <c r="W161" i="1"/>
  <c r="P161" i="1" s="1"/>
  <c r="W157" i="1"/>
  <c r="P157" i="1" s="1"/>
  <c r="L160" i="1"/>
  <c r="W158" i="1"/>
  <c r="P158" i="1" s="1"/>
  <c r="L155" i="1"/>
  <c r="W153" i="1"/>
  <c r="P153" i="1" s="1"/>
  <c r="L162" i="1"/>
  <c r="G10" i="1"/>
  <c r="H10" i="1" s="1"/>
  <c r="M179" i="1" l="1"/>
  <c r="R171" i="4"/>
  <c r="R191" i="1" l="1"/>
  <c r="R190" i="1"/>
  <c r="L152" i="1" l="1"/>
  <c r="R471" i="3"/>
  <c r="R470" i="3"/>
  <c r="L403" i="3"/>
  <c r="R342" i="3"/>
  <c r="R341" i="3"/>
  <c r="R333" i="3"/>
  <c r="R212" i="4"/>
  <c r="R211" i="4"/>
  <c r="R208" i="4"/>
  <c r="R207" i="4"/>
  <c r="R203" i="4"/>
  <c r="R202" i="4"/>
  <c r="R142" i="1"/>
  <c r="R141" i="1"/>
  <c r="R132" i="1"/>
  <c r="R133" i="1"/>
  <c r="L399" i="3" l="1"/>
  <c r="L400" i="3"/>
  <c r="L392" i="3"/>
  <c r="L401" i="3"/>
  <c r="L391" i="3"/>
  <c r="L394" i="3"/>
  <c r="L393" i="3"/>
  <c r="L398" i="3"/>
  <c r="L396" i="3"/>
  <c r="L402" i="3"/>
  <c r="L397" i="3"/>
  <c r="L428" i="3"/>
  <c r="L416" i="3"/>
  <c r="L439" i="3"/>
  <c r="L435" i="3"/>
  <c r="L427" i="3"/>
  <c r="L417" i="3"/>
  <c r="L440" i="3"/>
  <c r="L441" i="3"/>
  <c r="L419" i="3"/>
  <c r="L420" i="3"/>
  <c r="L411" i="3"/>
  <c r="L412" i="3"/>
  <c r="L434" i="3"/>
  <c r="L408" i="3"/>
  <c r="L410" i="3"/>
  <c r="L413" i="3"/>
  <c r="L442" i="3"/>
  <c r="L429" i="3"/>
  <c r="L433" i="3"/>
  <c r="L432" i="3"/>
  <c r="L426" i="3"/>
  <c r="L407" i="3"/>
  <c r="L423" i="3"/>
  <c r="L424" i="3"/>
  <c r="L415" i="3"/>
  <c r="L406" i="3"/>
  <c r="L421" i="3"/>
  <c r="L425" i="3"/>
  <c r="L437" i="3"/>
  <c r="L404" i="3"/>
  <c r="L414" i="3"/>
  <c r="L418" i="3"/>
  <c r="L438" i="3"/>
  <c r="L436" i="3"/>
  <c r="L431" i="3"/>
  <c r="L422" i="3"/>
  <c r="L405" i="3"/>
  <c r="L409" i="3"/>
  <c r="L430" i="3"/>
  <c r="L248" i="4"/>
  <c r="L246" i="4"/>
  <c r="L257" i="4"/>
  <c r="L244" i="4"/>
  <c r="L256" i="4"/>
  <c r="L254" i="4"/>
  <c r="L251" i="4"/>
  <c r="L259" i="4"/>
  <c r="L255" i="4"/>
  <c r="L242" i="4"/>
  <c r="L249" i="4"/>
  <c r="L250" i="4"/>
  <c r="L245" i="4"/>
  <c r="L253" i="4"/>
  <c r="L247" i="4"/>
  <c r="L252" i="4"/>
  <c r="L260" i="4"/>
  <c r="L258" i="4"/>
  <c r="L243" i="4"/>
  <c r="U163" i="1"/>
  <c r="W151" i="1"/>
  <c r="P151" i="1" s="1"/>
  <c r="V163" i="1"/>
  <c r="K163" i="1"/>
  <c r="L151" i="1"/>
  <c r="L163" i="1" s="1"/>
  <c r="W152" i="1"/>
  <c r="P152" i="1" s="1"/>
  <c r="R120" i="1"/>
  <c r="R111" i="1"/>
  <c r="M180" i="1" l="1"/>
  <c r="M177" i="1"/>
  <c r="W254" i="4"/>
  <c r="P254" i="4" s="1"/>
  <c r="W259" i="4"/>
  <c r="P259" i="4" s="1"/>
  <c r="W249" i="4"/>
  <c r="P249" i="4" s="1"/>
  <c r="W245" i="4"/>
  <c r="P245" i="4" s="1"/>
  <c r="W251" i="4"/>
  <c r="P251" i="4" s="1"/>
  <c r="W248" i="4"/>
  <c r="P248" i="4" s="1"/>
  <c r="W258" i="4"/>
  <c r="P258" i="4" s="1"/>
  <c r="W253" i="4"/>
  <c r="P253" i="4" s="1"/>
  <c r="W409" i="3"/>
  <c r="P409" i="3" s="1"/>
  <c r="W427" i="3"/>
  <c r="P427" i="3" s="1"/>
  <c r="W414" i="3"/>
  <c r="P414" i="3" s="1"/>
  <c r="W433" i="3"/>
  <c r="P433" i="3" s="1"/>
  <c r="W404" i="3"/>
  <c r="P404" i="3" s="1"/>
  <c r="W439" i="3"/>
  <c r="P439" i="3" s="1"/>
  <c r="W392" i="3"/>
  <c r="P392" i="3" s="1"/>
  <c r="W423" i="3"/>
  <c r="P423" i="3" s="1"/>
  <c r="W435" i="3"/>
  <c r="P435" i="3" s="1"/>
  <c r="W411" i="3"/>
  <c r="P411" i="3" s="1"/>
  <c r="W425" i="3"/>
  <c r="P425" i="3" s="1"/>
  <c r="W441" i="3"/>
  <c r="P441" i="3" s="1"/>
  <c r="W398" i="3"/>
  <c r="P398" i="3" s="1"/>
  <c r="W415" i="3"/>
  <c r="P415" i="3" s="1"/>
  <c r="W400" i="3"/>
  <c r="P400" i="3" s="1"/>
  <c r="W417" i="3"/>
  <c r="P417" i="3" s="1"/>
  <c r="W397" i="3"/>
  <c r="P397" i="3" s="1"/>
  <c r="W413" i="3"/>
  <c r="P413" i="3" s="1"/>
  <c r="W429" i="3"/>
  <c r="P429" i="3" s="1"/>
  <c r="W406" i="3"/>
  <c r="P406" i="3" s="1"/>
  <c r="W424" i="3"/>
  <c r="P424" i="3" s="1"/>
  <c r="W422" i="3"/>
  <c r="P422" i="3" s="1"/>
  <c r="W432" i="3"/>
  <c r="P432" i="3" s="1"/>
  <c r="U443" i="3"/>
  <c r="W394" i="3"/>
  <c r="P394" i="3" s="1"/>
  <c r="W393" i="3"/>
  <c r="P393" i="3" s="1"/>
  <c r="W428" i="3"/>
  <c r="P428" i="3" s="1"/>
  <c r="W437" i="3"/>
  <c r="P437" i="3" s="1"/>
  <c r="W421" i="3"/>
  <c r="P421" i="3" s="1"/>
  <c r="W416" i="3"/>
  <c r="P416" i="3" s="1"/>
  <c r="M460" i="3"/>
  <c r="L395" i="3"/>
  <c r="L443" i="3" s="1"/>
  <c r="M457" i="3" s="1"/>
  <c r="W420" i="3"/>
  <c r="P420" i="3" s="1"/>
  <c r="W440" i="3"/>
  <c r="P440" i="3" s="1"/>
  <c r="V443" i="3"/>
  <c r="W395" i="3"/>
  <c r="P395" i="3" s="1"/>
  <c r="W401" i="3"/>
  <c r="P401" i="3" s="1"/>
  <c r="W412" i="3"/>
  <c r="P412" i="3" s="1"/>
  <c r="W436" i="3"/>
  <c r="P436" i="3" s="1"/>
  <c r="W407" i="3"/>
  <c r="P407" i="3" s="1"/>
  <c r="W405" i="3"/>
  <c r="P405" i="3" s="1"/>
  <c r="W431" i="3"/>
  <c r="P431" i="3" s="1"/>
  <c r="W408" i="3"/>
  <c r="P408" i="3" s="1"/>
  <c r="W434" i="3"/>
  <c r="P434" i="3" s="1"/>
  <c r="W418" i="3"/>
  <c r="P418" i="3" s="1"/>
  <c r="W430" i="3"/>
  <c r="P430" i="3" s="1"/>
  <c r="W426" i="3"/>
  <c r="P426" i="3" s="1"/>
  <c r="W410" i="3"/>
  <c r="P410" i="3" s="1"/>
  <c r="W419" i="3"/>
  <c r="P419" i="3" s="1"/>
  <c r="W442" i="3"/>
  <c r="P442" i="3" s="1"/>
  <c r="W396" i="3"/>
  <c r="P396" i="3" s="1"/>
  <c r="W399" i="3"/>
  <c r="P399" i="3" s="1"/>
  <c r="W403" i="3"/>
  <c r="P403" i="3" s="1"/>
  <c r="W235" i="4"/>
  <c r="P235" i="4" s="1"/>
  <c r="W238" i="4"/>
  <c r="P238" i="4" s="1"/>
  <c r="W239" i="4"/>
  <c r="P239" i="4" s="1"/>
  <c r="W242" i="4"/>
  <c r="P242" i="4" s="1"/>
  <c r="W244" i="4"/>
  <c r="P244" i="4" s="1"/>
  <c r="W237" i="4"/>
  <c r="P237" i="4" s="1"/>
  <c r="W256" i="4"/>
  <c r="P256" i="4" s="1"/>
  <c r="W257" i="4"/>
  <c r="P257" i="4" s="1"/>
  <c r="W260" i="4"/>
  <c r="P260" i="4" s="1"/>
  <c r="W252" i="4"/>
  <c r="P252" i="4" s="1"/>
  <c r="W240" i="4"/>
  <c r="P240" i="4" s="1"/>
  <c r="W255" i="4"/>
  <c r="P255" i="4" s="1"/>
  <c r="W236" i="4"/>
  <c r="P236" i="4" s="1"/>
  <c r="W250" i="4"/>
  <c r="P250" i="4" s="1"/>
  <c r="W247" i="4"/>
  <c r="P247" i="4" s="1"/>
  <c r="W243" i="4"/>
  <c r="P243" i="4" s="1"/>
  <c r="W246" i="4"/>
  <c r="P246" i="4" s="1"/>
  <c r="W163" i="1"/>
  <c r="P163" i="1" s="1"/>
  <c r="G141" i="1"/>
  <c r="H141" i="1" s="1"/>
  <c r="N141" i="1" s="1"/>
  <c r="G140" i="1"/>
  <c r="H140" i="1" s="1"/>
  <c r="G139" i="1"/>
  <c r="H139" i="1" s="1"/>
  <c r="G138" i="1"/>
  <c r="H138" i="1" s="1"/>
  <c r="G137" i="1"/>
  <c r="H137" i="1" s="1"/>
  <c r="G136" i="1"/>
  <c r="H136" i="1" s="1"/>
  <c r="R135" i="1"/>
  <c r="G135" i="1"/>
  <c r="H135" i="1" s="1"/>
  <c r="G134" i="1"/>
  <c r="H134" i="1" s="1"/>
  <c r="K134" i="1" s="1"/>
  <c r="G133" i="1"/>
  <c r="H133" i="1" s="1"/>
  <c r="G132" i="1"/>
  <c r="H132" i="1" s="1"/>
  <c r="G131" i="1"/>
  <c r="H131" i="1" s="1"/>
  <c r="K131" i="1" s="1"/>
  <c r="G130" i="1"/>
  <c r="H130" i="1" s="1"/>
  <c r="R129" i="4"/>
  <c r="R130" i="4"/>
  <c r="R170" i="4"/>
  <c r="G225" i="4"/>
  <c r="H225" i="4" s="1"/>
  <c r="N225" i="4" s="1"/>
  <c r="G224" i="4"/>
  <c r="H224" i="4" s="1"/>
  <c r="N224" i="4" s="1"/>
  <c r="G223" i="4"/>
  <c r="H223" i="4" s="1"/>
  <c r="N223" i="4" s="1"/>
  <c r="G222" i="4"/>
  <c r="H222" i="4" s="1"/>
  <c r="N222" i="4" s="1"/>
  <c r="G221" i="4"/>
  <c r="H221" i="4" s="1"/>
  <c r="N221" i="4" s="1"/>
  <c r="G220" i="4"/>
  <c r="H220" i="4" s="1"/>
  <c r="N220" i="4" s="1"/>
  <c r="G219" i="4"/>
  <c r="H219" i="4" s="1"/>
  <c r="N219" i="4" s="1"/>
  <c r="G218" i="4"/>
  <c r="H218" i="4" s="1"/>
  <c r="N218" i="4" s="1"/>
  <c r="G217" i="4"/>
  <c r="H217" i="4" s="1"/>
  <c r="N217" i="4" s="1"/>
  <c r="G216" i="4"/>
  <c r="H216" i="4" s="1"/>
  <c r="N216" i="4" s="1"/>
  <c r="G215" i="4"/>
  <c r="H215" i="4" s="1"/>
  <c r="N215" i="4" s="1"/>
  <c r="G214" i="4"/>
  <c r="H214" i="4" s="1"/>
  <c r="N214" i="4" s="1"/>
  <c r="G213" i="4"/>
  <c r="H213" i="4" s="1"/>
  <c r="N213" i="4" s="1"/>
  <c r="G212" i="4"/>
  <c r="H212" i="4" s="1"/>
  <c r="N212" i="4" s="1"/>
  <c r="G211" i="4"/>
  <c r="H211" i="4" s="1"/>
  <c r="N211" i="4" s="1"/>
  <c r="G210" i="4"/>
  <c r="H210" i="4" s="1"/>
  <c r="G209" i="4"/>
  <c r="H209" i="4" s="1"/>
  <c r="G208" i="4"/>
  <c r="H208" i="4" s="1"/>
  <c r="G207" i="4"/>
  <c r="H207" i="4" s="1"/>
  <c r="G206" i="4"/>
  <c r="H206" i="4" s="1"/>
  <c r="G205" i="4"/>
  <c r="H205" i="4" s="1"/>
  <c r="G204" i="4"/>
  <c r="H204" i="4" s="1"/>
  <c r="G203" i="4"/>
  <c r="H203" i="4" s="1"/>
  <c r="G202" i="4"/>
  <c r="H202" i="4" s="1"/>
  <c r="G201" i="4"/>
  <c r="H201" i="4" s="1"/>
  <c r="G200" i="4"/>
  <c r="G479" i="3"/>
  <c r="H479" i="3" s="1"/>
  <c r="U479" i="3" l="1"/>
  <c r="N479" i="3"/>
  <c r="K479" i="3"/>
  <c r="V479" i="3"/>
  <c r="W443" i="3"/>
  <c r="P443" i="3" s="1"/>
  <c r="R137" i="1"/>
  <c r="K132" i="1" s="1"/>
  <c r="R138" i="1"/>
  <c r="K130" i="1"/>
  <c r="J130" i="1"/>
  <c r="N207" i="4"/>
  <c r="V207" i="4"/>
  <c r="V204" i="4"/>
  <c r="N204" i="4"/>
  <c r="V201" i="4"/>
  <c r="N201" i="4"/>
  <c r="V205" i="4"/>
  <c r="N205" i="4"/>
  <c r="V209" i="4"/>
  <c r="N209" i="4"/>
  <c r="N203" i="4"/>
  <c r="V203" i="4"/>
  <c r="V208" i="4"/>
  <c r="N208" i="4"/>
  <c r="V202" i="4"/>
  <c r="N202" i="4"/>
  <c r="N206" i="4"/>
  <c r="O206" i="4"/>
  <c r="K206" i="4"/>
  <c r="V206" i="4"/>
  <c r="N210" i="4"/>
  <c r="V210" i="4"/>
  <c r="K201" i="4"/>
  <c r="U201" i="4"/>
  <c r="U213" i="4"/>
  <c r="V213" i="4"/>
  <c r="K213" i="4"/>
  <c r="U225" i="4"/>
  <c r="V225" i="4"/>
  <c r="K225" i="4"/>
  <c r="K202" i="4"/>
  <c r="U202" i="4"/>
  <c r="U203" i="4"/>
  <c r="K203" i="4"/>
  <c r="U211" i="4"/>
  <c r="V211" i="4"/>
  <c r="K211" i="4"/>
  <c r="U204" i="4"/>
  <c r="K204" i="4"/>
  <c r="U208" i="4"/>
  <c r="K208" i="4"/>
  <c r="V212" i="4"/>
  <c r="K212" i="4"/>
  <c r="U212" i="4"/>
  <c r="V216" i="4"/>
  <c r="K216" i="4"/>
  <c r="U216" i="4"/>
  <c r="V220" i="4"/>
  <c r="K220" i="4"/>
  <c r="U220" i="4"/>
  <c r="V224" i="4"/>
  <c r="K224" i="4"/>
  <c r="U224" i="4"/>
  <c r="U209" i="4"/>
  <c r="K209" i="4"/>
  <c r="U221" i="4"/>
  <c r="V221" i="4"/>
  <c r="K221" i="4"/>
  <c r="U206" i="4"/>
  <c r="U210" i="4"/>
  <c r="K210" i="4"/>
  <c r="O214" i="4"/>
  <c r="V214" i="4"/>
  <c r="K214" i="4"/>
  <c r="U214" i="4"/>
  <c r="V218" i="4"/>
  <c r="K218" i="4"/>
  <c r="U218" i="4"/>
  <c r="U222" i="4"/>
  <c r="V222" i="4"/>
  <c r="K222" i="4"/>
  <c r="K205" i="4"/>
  <c r="U205" i="4"/>
  <c r="O217" i="4"/>
  <c r="U217" i="4"/>
  <c r="V217" i="4"/>
  <c r="K217" i="4"/>
  <c r="K207" i="4"/>
  <c r="U207" i="4"/>
  <c r="V215" i="4"/>
  <c r="K215" i="4"/>
  <c r="U215" i="4"/>
  <c r="V219" i="4"/>
  <c r="K219" i="4"/>
  <c r="U219" i="4"/>
  <c r="V223" i="4"/>
  <c r="K223" i="4"/>
  <c r="U223" i="4"/>
  <c r="V132" i="1"/>
  <c r="U132" i="1"/>
  <c r="N132" i="1"/>
  <c r="V134" i="1"/>
  <c r="U134" i="1"/>
  <c r="V137" i="1"/>
  <c r="U137" i="1"/>
  <c r="V141" i="1"/>
  <c r="U141" i="1"/>
  <c r="U139" i="1"/>
  <c r="V139" i="1"/>
  <c r="U135" i="1"/>
  <c r="V135" i="1"/>
  <c r="V138" i="1"/>
  <c r="U138" i="1"/>
  <c r="V131" i="1"/>
  <c r="U131" i="1"/>
  <c r="N133" i="1"/>
  <c r="V133" i="1"/>
  <c r="U133" i="1"/>
  <c r="V136" i="1"/>
  <c r="U136" i="1"/>
  <c r="V140" i="1"/>
  <c r="U140" i="1"/>
  <c r="V130" i="1"/>
  <c r="U130" i="1"/>
  <c r="K141" i="1"/>
  <c r="N131" i="1"/>
  <c r="K133" i="1"/>
  <c r="K139" i="1"/>
  <c r="N139" i="1"/>
  <c r="N134" i="1"/>
  <c r="N137" i="1"/>
  <c r="K137" i="1"/>
  <c r="K135" i="1"/>
  <c r="N135" i="1"/>
  <c r="K138" i="1"/>
  <c r="N138" i="1"/>
  <c r="N136" i="1"/>
  <c r="K136" i="1"/>
  <c r="N140" i="1"/>
  <c r="K140" i="1"/>
  <c r="N130" i="1"/>
  <c r="G142" i="1"/>
  <c r="O134" i="1"/>
  <c r="O130" i="1"/>
  <c r="O136" i="1"/>
  <c r="J136" i="1"/>
  <c r="O135" i="1"/>
  <c r="J135" i="1"/>
  <c r="O140" i="1"/>
  <c r="J140" i="1"/>
  <c r="O131" i="1"/>
  <c r="J131" i="1"/>
  <c r="J137" i="1"/>
  <c r="O137" i="1"/>
  <c r="J138" i="1"/>
  <c r="O138" i="1"/>
  <c r="J139" i="1"/>
  <c r="O139" i="1"/>
  <c r="J132" i="1"/>
  <c r="O132" i="1"/>
  <c r="J133" i="1"/>
  <c r="O133" i="1"/>
  <c r="J134" i="1"/>
  <c r="J141" i="1"/>
  <c r="O141" i="1"/>
  <c r="O218" i="4"/>
  <c r="J218" i="4"/>
  <c r="J217" i="4"/>
  <c r="J212" i="4"/>
  <c r="O212" i="4"/>
  <c r="J222" i="4"/>
  <c r="O222" i="4"/>
  <c r="J206" i="4"/>
  <c r="J205" i="4"/>
  <c r="O205" i="4"/>
  <c r="J211" i="4"/>
  <c r="O211" i="4"/>
  <c r="J213" i="4"/>
  <c r="O213" i="4"/>
  <c r="J202" i="4"/>
  <c r="J214" i="4"/>
  <c r="O216" i="4"/>
  <c r="J216" i="4"/>
  <c r="O220" i="4"/>
  <c r="J220" i="4"/>
  <c r="O208" i="4"/>
  <c r="J208" i="4"/>
  <c r="O210" i="4"/>
  <c r="J210" i="4"/>
  <c r="O223" i="4"/>
  <c r="J223" i="4"/>
  <c r="G226" i="4"/>
  <c r="H200" i="4"/>
  <c r="O207" i="4"/>
  <c r="J207" i="4"/>
  <c r="O209" i="4"/>
  <c r="J209" i="4"/>
  <c r="O219" i="4"/>
  <c r="J219" i="4"/>
  <c r="J203" i="4"/>
  <c r="J204" i="4"/>
  <c r="O201" i="4"/>
  <c r="J201" i="4"/>
  <c r="O202" i="4"/>
  <c r="O203" i="4"/>
  <c r="O204" i="4"/>
  <c r="O215" i="4"/>
  <c r="J215" i="4"/>
  <c r="O221" i="4"/>
  <c r="J221" i="4"/>
  <c r="O224" i="4"/>
  <c r="J224" i="4"/>
  <c r="O225" i="4"/>
  <c r="J225" i="4"/>
  <c r="J479" i="3"/>
  <c r="O479" i="3"/>
  <c r="L206" i="4" l="1"/>
  <c r="L132" i="1"/>
  <c r="L130" i="1"/>
  <c r="K200" i="4"/>
  <c r="K226" i="4" s="1"/>
  <c r="U200" i="4"/>
  <c r="V200" i="4"/>
  <c r="N200" i="4"/>
  <c r="J200" i="4"/>
  <c r="H142" i="1"/>
  <c r="O142" i="1"/>
  <c r="O145" i="1" s="1"/>
  <c r="J142" i="1"/>
  <c r="H226" i="4"/>
  <c r="O200" i="4"/>
  <c r="O226" i="4" s="1"/>
  <c r="O229" i="4" s="1"/>
  <c r="J226" i="4" l="1"/>
  <c r="G330" i="3" l="1"/>
  <c r="H330" i="3" s="1"/>
  <c r="J330" i="3" l="1"/>
  <c r="V330" i="3"/>
  <c r="U330" i="3"/>
  <c r="N330" i="3"/>
  <c r="G381" i="3"/>
  <c r="H381" i="3" s="1"/>
  <c r="N381" i="3" s="1"/>
  <c r="G380" i="3"/>
  <c r="H380" i="3" s="1"/>
  <c r="N380" i="3" s="1"/>
  <c r="G379" i="3"/>
  <c r="H379" i="3" s="1"/>
  <c r="N379" i="3" s="1"/>
  <c r="G378" i="3"/>
  <c r="H378" i="3" s="1"/>
  <c r="N378" i="3" s="1"/>
  <c r="G377" i="3"/>
  <c r="H377" i="3" s="1"/>
  <c r="N377" i="3" s="1"/>
  <c r="G376" i="3"/>
  <c r="H376" i="3" s="1"/>
  <c r="N376" i="3" s="1"/>
  <c r="G375" i="3"/>
  <c r="H375" i="3" s="1"/>
  <c r="N375" i="3" s="1"/>
  <c r="G374" i="3"/>
  <c r="H374" i="3" s="1"/>
  <c r="N374" i="3" s="1"/>
  <c r="G373" i="3"/>
  <c r="H373" i="3" s="1"/>
  <c r="G372" i="3"/>
  <c r="H372" i="3" s="1"/>
  <c r="N372" i="3" s="1"/>
  <c r="G371" i="3"/>
  <c r="H371" i="3" s="1"/>
  <c r="G370" i="3"/>
  <c r="H370" i="3" s="1"/>
  <c r="G369" i="3"/>
  <c r="H369" i="3" s="1"/>
  <c r="N369" i="3" s="1"/>
  <c r="G368" i="3"/>
  <c r="H368" i="3" s="1"/>
  <c r="G367" i="3"/>
  <c r="H367" i="3" s="1"/>
  <c r="N367" i="3" s="1"/>
  <c r="G366" i="3"/>
  <c r="H366" i="3" s="1"/>
  <c r="G365" i="3"/>
  <c r="H365" i="3" s="1"/>
  <c r="N365" i="3" s="1"/>
  <c r="G364" i="3"/>
  <c r="H364" i="3" s="1"/>
  <c r="G363" i="3"/>
  <c r="H363" i="3" s="1"/>
  <c r="N363" i="3" s="1"/>
  <c r="G362" i="3"/>
  <c r="H362" i="3" s="1"/>
  <c r="G361" i="3"/>
  <c r="H361" i="3" s="1"/>
  <c r="N361" i="3" s="1"/>
  <c r="G360" i="3"/>
  <c r="H360" i="3" s="1"/>
  <c r="G359" i="3"/>
  <c r="H359" i="3" s="1"/>
  <c r="N359" i="3" s="1"/>
  <c r="G358" i="3"/>
  <c r="H358" i="3" s="1"/>
  <c r="G357" i="3"/>
  <c r="H357" i="3" s="1"/>
  <c r="N357" i="3" s="1"/>
  <c r="G356" i="3"/>
  <c r="H356" i="3" s="1"/>
  <c r="G355" i="3"/>
  <c r="H355" i="3" s="1"/>
  <c r="N355" i="3" s="1"/>
  <c r="G354" i="3"/>
  <c r="H354" i="3" s="1"/>
  <c r="G353" i="3"/>
  <c r="H353" i="3" s="1"/>
  <c r="G352" i="3"/>
  <c r="H352" i="3" s="1"/>
  <c r="G351" i="3"/>
  <c r="H351" i="3" s="1"/>
  <c r="G350" i="3"/>
  <c r="H350" i="3" s="1"/>
  <c r="G349" i="3"/>
  <c r="H349" i="3" s="1"/>
  <c r="G348" i="3"/>
  <c r="H348" i="3" s="1"/>
  <c r="G347" i="3"/>
  <c r="H347" i="3" s="1"/>
  <c r="G346" i="3"/>
  <c r="H346" i="3" s="1"/>
  <c r="G345" i="3"/>
  <c r="H345" i="3" s="1"/>
  <c r="G344" i="3"/>
  <c r="H344" i="3" s="1"/>
  <c r="G343" i="3"/>
  <c r="H343" i="3" s="1"/>
  <c r="G342" i="3"/>
  <c r="H342" i="3" s="1"/>
  <c r="G341" i="3"/>
  <c r="H341" i="3" s="1"/>
  <c r="G340" i="3"/>
  <c r="H340" i="3" s="1"/>
  <c r="G339" i="3"/>
  <c r="H339" i="3" s="1"/>
  <c r="G338" i="3"/>
  <c r="H338" i="3" s="1"/>
  <c r="G337" i="3"/>
  <c r="H337" i="3" s="1"/>
  <c r="G336" i="3"/>
  <c r="H336" i="3" s="1"/>
  <c r="R335" i="3"/>
  <c r="G335" i="3"/>
  <c r="H335" i="3" s="1"/>
  <c r="G334" i="3"/>
  <c r="H334" i="3" s="1"/>
  <c r="G333" i="3"/>
  <c r="H333" i="3" s="1"/>
  <c r="R332" i="3"/>
  <c r="K330" i="3" s="1"/>
  <c r="G332" i="3"/>
  <c r="H332" i="3" s="1"/>
  <c r="G331" i="3"/>
  <c r="H331" i="3" s="1"/>
  <c r="N373" i="3" l="1"/>
  <c r="U373" i="3"/>
  <c r="W330" i="3"/>
  <c r="P330" i="3" s="1"/>
  <c r="R338" i="3"/>
  <c r="R337" i="3"/>
  <c r="K342" i="3" s="1"/>
  <c r="N339" i="3"/>
  <c r="U339" i="3"/>
  <c r="K339" i="3"/>
  <c r="V339" i="3"/>
  <c r="N371" i="3"/>
  <c r="K371" i="3"/>
  <c r="V333" i="3"/>
  <c r="U333" i="3"/>
  <c r="K333" i="3"/>
  <c r="N333" i="3"/>
  <c r="U336" i="3"/>
  <c r="K336" i="3"/>
  <c r="N336" i="3"/>
  <c r="V336" i="3"/>
  <c r="U340" i="3"/>
  <c r="K340" i="3"/>
  <c r="V340" i="3"/>
  <c r="N340" i="3"/>
  <c r="U344" i="3"/>
  <c r="K344" i="3"/>
  <c r="N344" i="3"/>
  <c r="V344" i="3"/>
  <c r="K348" i="3"/>
  <c r="N348" i="3"/>
  <c r="N352" i="3"/>
  <c r="K352" i="3"/>
  <c r="N356" i="3"/>
  <c r="K356" i="3"/>
  <c r="N360" i="3"/>
  <c r="K360" i="3"/>
  <c r="N364" i="3"/>
  <c r="K364" i="3"/>
  <c r="N368" i="3"/>
  <c r="K368" i="3"/>
  <c r="N343" i="3"/>
  <c r="U343" i="3"/>
  <c r="K343" i="3"/>
  <c r="V343" i="3"/>
  <c r="N347" i="3"/>
  <c r="K347" i="3"/>
  <c r="N351" i="3"/>
  <c r="K351" i="3"/>
  <c r="N331" i="3"/>
  <c r="U331" i="3"/>
  <c r="K331" i="3"/>
  <c r="V331" i="3"/>
  <c r="V334" i="3"/>
  <c r="N334" i="3"/>
  <c r="U334" i="3"/>
  <c r="K334" i="3"/>
  <c r="V337" i="3"/>
  <c r="N337" i="3"/>
  <c r="U337" i="3"/>
  <c r="K337" i="3"/>
  <c r="V341" i="3"/>
  <c r="U341" i="3"/>
  <c r="K341" i="3"/>
  <c r="N341" i="3"/>
  <c r="V345" i="3"/>
  <c r="K345" i="3"/>
  <c r="N345" i="3"/>
  <c r="N349" i="3"/>
  <c r="K349" i="3"/>
  <c r="N353" i="3"/>
  <c r="K353" i="3"/>
  <c r="U332" i="3"/>
  <c r="K332" i="3"/>
  <c r="V332" i="3"/>
  <c r="N332" i="3"/>
  <c r="N335" i="3"/>
  <c r="U335" i="3"/>
  <c r="K335" i="3"/>
  <c r="V335" i="3"/>
  <c r="V338" i="3"/>
  <c r="N338" i="3"/>
  <c r="U338" i="3"/>
  <c r="K338" i="3"/>
  <c r="V342" i="3"/>
  <c r="N342" i="3"/>
  <c r="U342" i="3"/>
  <c r="V346" i="3"/>
  <c r="N346" i="3"/>
  <c r="K346" i="3"/>
  <c r="N350" i="3"/>
  <c r="K350" i="3"/>
  <c r="N354" i="3"/>
  <c r="K354" i="3"/>
  <c r="N358" i="3"/>
  <c r="K358" i="3"/>
  <c r="N362" i="3"/>
  <c r="K362" i="3"/>
  <c r="N366" i="3"/>
  <c r="K366" i="3"/>
  <c r="N370" i="3"/>
  <c r="K370" i="3"/>
  <c r="J342" i="3"/>
  <c r="J336" i="3"/>
  <c r="J352" i="3"/>
  <c r="V352" i="3"/>
  <c r="U352" i="3"/>
  <c r="J360" i="3"/>
  <c r="V360" i="3"/>
  <c r="U360" i="3"/>
  <c r="V364" i="3"/>
  <c r="U364" i="3"/>
  <c r="J368" i="3"/>
  <c r="V368" i="3"/>
  <c r="U368" i="3"/>
  <c r="V372" i="3"/>
  <c r="U372" i="3"/>
  <c r="K372" i="3"/>
  <c r="J376" i="3"/>
  <c r="V376" i="3"/>
  <c r="U376" i="3"/>
  <c r="K376" i="3"/>
  <c r="V380" i="3"/>
  <c r="U380" i="3"/>
  <c r="K380" i="3"/>
  <c r="U345" i="3"/>
  <c r="V349" i="3"/>
  <c r="U349" i="3"/>
  <c r="V353" i="3"/>
  <c r="U353" i="3"/>
  <c r="V357" i="3"/>
  <c r="U357" i="3"/>
  <c r="K357" i="3"/>
  <c r="V361" i="3"/>
  <c r="U361" i="3"/>
  <c r="K361" i="3"/>
  <c r="V365" i="3"/>
  <c r="U365" i="3"/>
  <c r="K365" i="3"/>
  <c r="V369" i="3"/>
  <c r="U369" i="3"/>
  <c r="K369" i="3"/>
  <c r="V373" i="3"/>
  <c r="K373" i="3"/>
  <c r="V377" i="3"/>
  <c r="U377" i="3"/>
  <c r="K377" i="3"/>
  <c r="V381" i="3"/>
  <c r="U381" i="3"/>
  <c r="K381" i="3"/>
  <c r="U354" i="3"/>
  <c r="V354" i="3"/>
  <c r="U366" i="3"/>
  <c r="V366" i="3"/>
  <c r="J370" i="3"/>
  <c r="V370" i="3"/>
  <c r="U370" i="3"/>
  <c r="V374" i="3"/>
  <c r="U374" i="3"/>
  <c r="K374" i="3"/>
  <c r="K378" i="3"/>
  <c r="U378" i="3"/>
  <c r="V378" i="3"/>
  <c r="O348" i="3"/>
  <c r="V348" i="3"/>
  <c r="U348" i="3"/>
  <c r="O356" i="3"/>
  <c r="V356" i="3"/>
  <c r="U356" i="3"/>
  <c r="U346" i="3"/>
  <c r="V350" i="3"/>
  <c r="U350" i="3"/>
  <c r="V358" i="3"/>
  <c r="U358" i="3"/>
  <c r="U362" i="3"/>
  <c r="V362" i="3"/>
  <c r="O343" i="3"/>
  <c r="V347" i="3"/>
  <c r="U347" i="3"/>
  <c r="V351" i="3"/>
  <c r="U351" i="3"/>
  <c r="V355" i="3"/>
  <c r="U355" i="3"/>
  <c r="K355" i="3"/>
  <c r="V359" i="3"/>
  <c r="U359" i="3"/>
  <c r="K359" i="3"/>
  <c r="O363" i="3"/>
  <c r="V363" i="3"/>
  <c r="U363" i="3"/>
  <c r="K363" i="3"/>
  <c r="V367" i="3"/>
  <c r="U367" i="3"/>
  <c r="K367" i="3"/>
  <c r="V371" i="3"/>
  <c r="U371" i="3"/>
  <c r="V375" i="3"/>
  <c r="U375" i="3"/>
  <c r="K375" i="3"/>
  <c r="V379" i="3"/>
  <c r="U379" i="3"/>
  <c r="K379" i="3"/>
  <c r="J346" i="3"/>
  <c r="J351" i="3"/>
  <c r="O347" i="3"/>
  <c r="J335" i="3"/>
  <c r="J359" i="3"/>
  <c r="J367" i="3"/>
  <c r="J375" i="3"/>
  <c r="O336" i="3"/>
  <c r="J344" i="3"/>
  <c r="J362" i="3"/>
  <c r="O344" i="3"/>
  <c r="J348" i="3"/>
  <c r="J354" i="3"/>
  <c r="J378" i="3"/>
  <c r="O333" i="3"/>
  <c r="J333" i="3"/>
  <c r="J334" i="3"/>
  <c r="O334" i="3"/>
  <c r="O346" i="3"/>
  <c r="O340" i="3"/>
  <c r="J340" i="3"/>
  <c r="O331" i="3"/>
  <c r="J331" i="3"/>
  <c r="O339" i="3"/>
  <c r="J339" i="3"/>
  <c r="J341" i="3"/>
  <c r="J343" i="3"/>
  <c r="O345" i="3"/>
  <c r="J345" i="3"/>
  <c r="J366" i="3"/>
  <c r="O366" i="3"/>
  <c r="J374" i="3"/>
  <c r="O374" i="3"/>
  <c r="J347" i="3"/>
  <c r="G382" i="3"/>
  <c r="O335" i="3"/>
  <c r="O341" i="3"/>
  <c r="O342" i="3"/>
  <c r="O353" i="3"/>
  <c r="J353" i="3"/>
  <c r="J363" i="3"/>
  <c r="O365" i="3"/>
  <c r="J365" i="3"/>
  <c r="O337" i="3"/>
  <c r="J337" i="3"/>
  <c r="O357" i="3"/>
  <c r="J357" i="3"/>
  <c r="O373" i="3"/>
  <c r="J373" i="3"/>
  <c r="O332" i="3"/>
  <c r="J355" i="3"/>
  <c r="J332" i="3"/>
  <c r="O355" i="3"/>
  <c r="J364" i="3"/>
  <c r="O338" i="3"/>
  <c r="J338" i="3"/>
  <c r="O349" i="3"/>
  <c r="J349" i="3"/>
  <c r="J350" i="3"/>
  <c r="O350" i="3"/>
  <c r="J356" i="3"/>
  <c r="J358" i="3"/>
  <c r="O358" i="3"/>
  <c r="O364" i="3"/>
  <c r="O381" i="3"/>
  <c r="J381" i="3"/>
  <c r="O371" i="3"/>
  <c r="O372" i="3"/>
  <c r="O379" i="3"/>
  <c r="O380" i="3"/>
  <c r="J371" i="3"/>
  <c r="J372" i="3"/>
  <c r="J379" i="3"/>
  <c r="J380" i="3"/>
  <c r="O351" i="3"/>
  <c r="O352" i="3"/>
  <c r="O359" i="3"/>
  <c r="O360" i="3"/>
  <c r="O367" i="3"/>
  <c r="O368" i="3"/>
  <c r="O375" i="3"/>
  <c r="O376" i="3"/>
  <c r="O354" i="3"/>
  <c r="O361" i="3"/>
  <c r="J361" i="3"/>
  <c r="O362" i="3"/>
  <c r="O369" i="3"/>
  <c r="J369" i="3"/>
  <c r="O370" i="3"/>
  <c r="O377" i="3"/>
  <c r="J377" i="3"/>
  <c r="O378" i="3"/>
  <c r="L342" i="3" l="1"/>
  <c r="H382" i="3"/>
  <c r="O330" i="3"/>
  <c r="O382" i="3" s="1"/>
  <c r="O385" i="3" s="1"/>
  <c r="L330" i="3"/>
  <c r="J382" i="3" l="1"/>
  <c r="R275" i="3" l="1"/>
  <c r="R274" i="3"/>
  <c r="R166" i="4"/>
  <c r="R167" i="4"/>
  <c r="L479" i="3" l="1"/>
  <c r="N241" i="4" l="1"/>
  <c r="N261" i="4" s="1"/>
  <c r="N264" i="4" s="1"/>
  <c r="M278" i="4" s="1"/>
  <c r="L241" i="4"/>
  <c r="L376" i="3"/>
  <c r="L344" i="3"/>
  <c r="L369" i="3"/>
  <c r="L351" i="3"/>
  <c r="L352" i="3"/>
  <c r="L348" i="3"/>
  <c r="L362" i="3"/>
  <c r="L361" i="3"/>
  <c r="L378" i="3"/>
  <c r="L377" i="3"/>
  <c r="L370" i="3"/>
  <c r="L346" i="3"/>
  <c r="L363" i="3"/>
  <c r="L373" i="3"/>
  <c r="L379" i="3"/>
  <c r="L367" i="3"/>
  <c r="L360" i="3"/>
  <c r="L354" i="3"/>
  <c r="L359" i="3"/>
  <c r="L375" i="3"/>
  <c r="L368" i="3"/>
  <c r="L353" i="3"/>
  <c r="L366" i="3"/>
  <c r="L345" i="3"/>
  <c r="L365" i="3"/>
  <c r="L357" i="3"/>
  <c r="L349" i="3"/>
  <c r="L381" i="3"/>
  <c r="L380" i="3"/>
  <c r="L374" i="3"/>
  <c r="L355" i="3"/>
  <c r="L364" i="3"/>
  <c r="L350" i="3"/>
  <c r="L356" i="3"/>
  <c r="L347" i="3"/>
  <c r="L371" i="3"/>
  <c r="L343" i="3"/>
  <c r="L372" i="3"/>
  <c r="L358" i="3"/>
  <c r="W357" i="3"/>
  <c r="P357" i="3" s="1"/>
  <c r="L335" i="3"/>
  <c r="L338" i="3"/>
  <c r="L333" i="3"/>
  <c r="L339" i="3"/>
  <c r="L332" i="3"/>
  <c r="L337" i="3"/>
  <c r="L341" i="3"/>
  <c r="L336" i="3"/>
  <c r="L334" i="3"/>
  <c r="L340" i="3"/>
  <c r="L331" i="3"/>
  <c r="R271" i="3"/>
  <c r="R270" i="3"/>
  <c r="G319" i="3"/>
  <c r="H319" i="3" s="1"/>
  <c r="G318" i="3"/>
  <c r="H318" i="3" s="1"/>
  <c r="G317" i="3"/>
  <c r="H317" i="3" s="1"/>
  <c r="G316" i="3"/>
  <c r="H316" i="3" s="1"/>
  <c r="G315" i="3"/>
  <c r="H315" i="3" s="1"/>
  <c r="G314" i="3"/>
  <c r="H314" i="3" s="1"/>
  <c r="G313" i="3"/>
  <c r="H313" i="3" s="1"/>
  <c r="G312" i="3"/>
  <c r="H312" i="3" s="1"/>
  <c r="G311" i="3"/>
  <c r="H311" i="3" s="1"/>
  <c r="G310" i="3"/>
  <c r="H310" i="3" s="1"/>
  <c r="G309" i="3"/>
  <c r="H309" i="3" s="1"/>
  <c r="G308" i="3"/>
  <c r="H308" i="3" s="1"/>
  <c r="G307" i="3"/>
  <c r="H307" i="3" s="1"/>
  <c r="G306" i="3"/>
  <c r="H306" i="3" s="1"/>
  <c r="G305" i="3"/>
  <c r="H305" i="3" s="1"/>
  <c r="G304" i="3"/>
  <c r="H304" i="3" s="1"/>
  <c r="G303" i="3"/>
  <c r="H303" i="3" s="1"/>
  <c r="G302" i="3"/>
  <c r="H302" i="3" s="1"/>
  <c r="G301" i="3"/>
  <c r="H301" i="3" s="1"/>
  <c r="G300" i="3"/>
  <c r="H300" i="3" s="1"/>
  <c r="G299" i="3"/>
  <c r="H299" i="3" s="1"/>
  <c r="G298" i="3"/>
  <c r="H298" i="3" s="1"/>
  <c r="G297" i="3"/>
  <c r="H297" i="3" s="1"/>
  <c r="G296" i="3"/>
  <c r="H296" i="3" s="1"/>
  <c r="G295" i="3"/>
  <c r="H295" i="3" s="1"/>
  <c r="G294" i="3"/>
  <c r="H294" i="3" s="1"/>
  <c r="G293" i="3"/>
  <c r="H293" i="3" s="1"/>
  <c r="G292" i="3"/>
  <c r="H292" i="3" s="1"/>
  <c r="G291" i="3"/>
  <c r="H291" i="3" s="1"/>
  <c r="G290" i="3"/>
  <c r="H290" i="3" s="1"/>
  <c r="G289" i="3"/>
  <c r="H289" i="3" s="1"/>
  <c r="G288" i="3"/>
  <c r="H288" i="3" s="1"/>
  <c r="G287" i="3"/>
  <c r="H287" i="3" s="1"/>
  <c r="G286" i="3"/>
  <c r="H286" i="3" s="1"/>
  <c r="G285" i="3"/>
  <c r="H285" i="3" s="1"/>
  <c r="G284" i="3"/>
  <c r="H284" i="3" s="1"/>
  <c r="G283" i="3"/>
  <c r="H283" i="3" s="1"/>
  <c r="G282" i="3"/>
  <c r="H282" i="3" s="1"/>
  <c r="G281" i="3"/>
  <c r="H281" i="3" s="1"/>
  <c r="G280" i="3"/>
  <c r="H280" i="3" s="1"/>
  <c r="G279" i="3"/>
  <c r="H279" i="3" s="1"/>
  <c r="G278" i="3"/>
  <c r="H278" i="3" s="1"/>
  <c r="G277" i="3"/>
  <c r="H277" i="3" s="1"/>
  <c r="K277" i="3" s="1"/>
  <c r="G276" i="3"/>
  <c r="H276" i="3" s="1"/>
  <c r="K276" i="3" s="1"/>
  <c r="G275" i="3"/>
  <c r="H275" i="3" s="1"/>
  <c r="G274" i="3"/>
  <c r="H274" i="3" s="1"/>
  <c r="G273" i="3"/>
  <c r="H273" i="3" s="1"/>
  <c r="G272" i="3"/>
  <c r="H272" i="3" s="1"/>
  <c r="G271" i="3"/>
  <c r="H271" i="3" s="1"/>
  <c r="G270" i="3"/>
  <c r="H270" i="3" s="1"/>
  <c r="G269" i="3"/>
  <c r="H269" i="3" s="1"/>
  <c r="G268" i="3"/>
  <c r="H268" i="3" s="1"/>
  <c r="V261" i="4" l="1"/>
  <c r="W341" i="3"/>
  <c r="P341" i="3" s="1"/>
  <c r="W334" i="3"/>
  <c r="P334" i="3" s="1"/>
  <c r="W352" i="3"/>
  <c r="P352" i="3" s="1"/>
  <c r="W368" i="3"/>
  <c r="P368" i="3" s="1"/>
  <c r="W349" i="3"/>
  <c r="P349" i="3" s="1"/>
  <c r="W335" i="3"/>
  <c r="P335" i="3" s="1"/>
  <c r="W365" i="3"/>
  <c r="P365" i="3" s="1"/>
  <c r="W332" i="3"/>
  <c r="P332" i="3" s="1"/>
  <c r="W331" i="3"/>
  <c r="P331" i="3" s="1"/>
  <c r="W340" i="3"/>
  <c r="P340" i="3" s="1"/>
  <c r="W363" i="3"/>
  <c r="P363" i="3" s="1"/>
  <c r="W377" i="3"/>
  <c r="P377" i="3" s="1"/>
  <c r="W364" i="3"/>
  <c r="P364" i="3" s="1"/>
  <c r="W366" i="3"/>
  <c r="P366" i="3" s="1"/>
  <c r="W358" i="3"/>
  <c r="P358" i="3" s="1"/>
  <c r="W339" i="3"/>
  <c r="P339" i="3" s="1"/>
  <c r="W379" i="3"/>
  <c r="P379" i="3" s="1"/>
  <c r="W356" i="3"/>
  <c r="P356" i="3" s="1"/>
  <c r="W371" i="3"/>
  <c r="P371" i="3" s="1"/>
  <c r="W354" i="3"/>
  <c r="P354" i="3" s="1"/>
  <c r="W350" i="3"/>
  <c r="P350" i="3" s="1"/>
  <c r="W343" i="3"/>
  <c r="P343" i="3" s="1"/>
  <c r="W359" i="3"/>
  <c r="P359" i="3" s="1"/>
  <c r="W370" i="3"/>
  <c r="P370" i="3" s="1"/>
  <c r="K382" i="3"/>
  <c r="W380" i="3"/>
  <c r="P380" i="3" s="1"/>
  <c r="W375" i="3"/>
  <c r="P375" i="3" s="1"/>
  <c r="W344" i="3"/>
  <c r="P344" i="3" s="1"/>
  <c r="W381" i="3"/>
  <c r="P381" i="3" s="1"/>
  <c r="W374" i="3"/>
  <c r="P374" i="3" s="1"/>
  <c r="W378" i="3"/>
  <c r="P378" i="3" s="1"/>
  <c r="W345" i="3"/>
  <c r="P345" i="3" s="1"/>
  <c r="W360" i="3"/>
  <c r="P360" i="3" s="1"/>
  <c r="W347" i="3"/>
  <c r="P347" i="3" s="1"/>
  <c r="W376" i="3"/>
  <c r="P376" i="3" s="1"/>
  <c r="W337" i="3"/>
  <c r="P337" i="3" s="1"/>
  <c r="W338" i="3"/>
  <c r="P338" i="3" s="1"/>
  <c r="N382" i="3"/>
  <c r="N385" i="3" s="1"/>
  <c r="V382" i="3"/>
  <c r="W362" i="3"/>
  <c r="P362" i="3" s="1"/>
  <c r="W373" i="3"/>
  <c r="P373" i="3" s="1"/>
  <c r="W361" i="3"/>
  <c r="P361" i="3" s="1"/>
  <c r="W367" i="3"/>
  <c r="P367" i="3" s="1"/>
  <c r="W355" i="3"/>
  <c r="P355" i="3" s="1"/>
  <c r="W346" i="3"/>
  <c r="P346" i="3" s="1"/>
  <c r="W351" i="3"/>
  <c r="P351" i="3" s="1"/>
  <c r="W353" i="3"/>
  <c r="P353" i="3" s="1"/>
  <c r="W336" i="3"/>
  <c r="P336" i="3" s="1"/>
  <c r="W333" i="3"/>
  <c r="P333" i="3" s="1"/>
  <c r="W372" i="3"/>
  <c r="P372" i="3" s="1"/>
  <c r="W348" i="3"/>
  <c r="P348" i="3" s="1"/>
  <c r="W369" i="3"/>
  <c r="P369" i="3" s="1"/>
  <c r="N274" i="3"/>
  <c r="K274" i="3"/>
  <c r="V274" i="3"/>
  <c r="U274" i="3"/>
  <c r="J286" i="3"/>
  <c r="V286" i="3"/>
  <c r="U286" i="3"/>
  <c r="K286" i="3"/>
  <c r="N286" i="3"/>
  <c r="N298" i="3"/>
  <c r="U298" i="3"/>
  <c r="K298" i="3"/>
  <c r="V298" i="3"/>
  <c r="J310" i="3"/>
  <c r="N310" i="3"/>
  <c r="V310" i="3"/>
  <c r="U310" i="3"/>
  <c r="K310" i="3"/>
  <c r="N271" i="3"/>
  <c r="K271" i="3"/>
  <c r="V271" i="3"/>
  <c r="U271" i="3"/>
  <c r="K283" i="3"/>
  <c r="U283" i="3"/>
  <c r="N283" i="3"/>
  <c r="V283" i="3"/>
  <c r="K287" i="3"/>
  <c r="V287" i="3"/>
  <c r="U287" i="3"/>
  <c r="N287" i="3"/>
  <c r="K291" i="3"/>
  <c r="U291" i="3"/>
  <c r="N291" i="3"/>
  <c r="V291" i="3"/>
  <c r="K295" i="3"/>
  <c r="V295" i="3"/>
  <c r="U295" i="3"/>
  <c r="N295" i="3"/>
  <c r="K299" i="3"/>
  <c r="N299" i="3"/>
  <c r="V299" i="3"/>
  <c r="U299" i="3"/>
  <c r="K303" i="3"/>
  <c r="U303" i="3"/>
  <c r="V303" i="3"/>
  <c r="N303" i="3"/>
  <c r="K307" i="3"/>
  <c r="N307" i="3"/>
  <c r="V307" i="3"/>
  <c r="U307" i="3"/>
  <c r="K311" i="3"/>
  <c r="U311" i="3"/>
  <c r="V311" i="3"/>
  <c r="N311" i="3"/>
  <c r="K315" i="3"/>
  <c r="N315" i="3"/>
  <c r="V315" i="3"/>
  <c r="U315" i="3"/>
  <c r="K319" i="3"/>
  <c r="U319" i="3"/>
  <c r="V319" i="3"/>
  <c r="N319" i="3"/>
  <c r="V278" i="3"/>
  <c r="U278" i="3"/>
  <c r="K278" i="3"/>
  <c r="N278" i="3"/>
  <c r="J290" i="3"/>
  <c r="N290" i="3"/>
  <c r="U290" i="3"/>
  <c r="K290" i="3"/>
  <c r="V290" i="3"/>
  <c r="J302" i="3"/>
  <c r="V302" i="3"/>
  <c r="U302" i="3"/>
  <c r="N302" i="3"/>
  <c r="K302" i="3"/>
  <c r="U314" i="3"/>
  <c r="K314" i="3"/>
  <c r="N314" i="3"/>
  <c r="V314" i="3"/>
  <c r="K279" i="3"/>
  <c r="V279" i="3"/>
  <c r="U279" i="3"/>
  <c r="N279" i="3"/>
  <c r="V272" i="3"/>
  <c r="N272" i="3"/>
  <c r="U272" i="3"/>
  <c r="K272" i="3"/>
  <c r="V276" i="3"/>
  <c r="N276" i="3"/>
  <c r="U276" i="3"/>
  <c r="V280" i="3"/>
  <c r="U280" i="3"/>
  <c r="N280" i="3"/>
  <c r="K280" i="3"/>
  <c r="V284" i="3"/>
  <c r="K284" i="3"/>
  <c r="U284" i="3"/>
  <c r="N284" i="3"/>
  <c r="V288" i="3"/>
  <c r="U288" i="3"/>
  <c r="N288" i="3"/>
  <c r="K288" i="3"/>
  <c r="V292" i="3"/>
  <c r="K292" i="3"/>
  <c r="U292" i="3"/>
  <c r="N292" i="3"/>
  <c r="V296" i="3"/>
  <c r="U296" i="3"/>
  <c r="N296" i="3"/>
  <c r="K296" i="3"/>
  <c r="V300" i="3"/>
  <c r="U300" i="3"/>
  <c r="N300" i="3"/>
  <c r="K300" i="3"/>
  <c r="V304" i="3"/>
  <c r="K304" i="3"/>
  <c r="U304" i="3"/>
  <c r="N304" i="3"/>
  <c r="V308" i="3"/>
  <c r="U308" i="3"/>
  <c r="N308" i="3"/>
  <c r="K308" i="3"/>
  <c r="V312" i="3"/>
  <c r="K312" i="3"/>
  <c r="U312" i="3"/>
  <c r="N312" i="3"/>
  <c r="V316" i="3"/>
  <c r="K316" i="3"/>
  <c r="U316" i="3"/>
  <c r="N316" i="3"/>
  <c r="N270" i="3"/>
  <c r="K270" i="3"/>
  <c r="U270" i="3"/>
  <c r="V270" i="3"/>
  <c r="N282" i="3"/>
  <c r="U282" i="3"/>
  <c r="K282" i="3"/>
  <c r="V282" i="3"/>
  <c r="J294" i="3"/>
  <c r="V294" i="3"/>
  <c r="U294" i="3"/>
  <c r="K294" i="3"/>
  <c r="N294" i="3"/>
  <c r="U306" i="3"/>
  <c r="K306" i="3"/>
  <c r="N306" i="3"/>
  <c r="V306" i="3"/>
  <c r="N318" i="3"/>
  <c r="V318" i="3"/>
  <c r="U318" i="3"/>
  <c r="K318" i="3"/>
  <c r="K275" i="3"/>
  <c r="U275" i="3"/>
  <c r="V275" i="3"/>
  <c r="N275" i="3"/>
  <c r="U269" i="3"/>
  <c r="V269" i="3"/>
  <c r="N269" i="3"/>
  <c r="K269" i="3"/>
  <c r="U273" i="3"/>
  <c r="V273" i="3"/>
  <c r="N273" i="3"/>
  <c r="K273" i="3"/>
  <c r="V277" i="3"/>
  <c r="U277" i="3"/>
  <c r="N277" i="3"/>
  <c r="U281" i="3"/>
  <c r="N281" i="3"/>
  <c r="V281" i="3"/>
  <c r="K281" i="3"/>
  <c r="U285" i="3"/>
  <c r="N285" i="3"/>
  <c r="V285" i="3"/>
  <c r="K285" i="3"/>
  <c r="U289" i="3"/>
  <c r="N289" i="3"/>
  <c r="K289" i="3"/>
  <c r="V289" i="3"/>
  <c r="U293" i="3"/>
  <c r="N293" i="3"/>
  <c r="V293" i="3"/>
  <c r="K293" i="3"/>
  <c r="U297" i="3"/>
  <c r="N297" i="3"/>
  <c r="V297" i="3"/>
  <c r="K297" i="3"/>
  <c r="U301" i="3"/>
  <c r="N301" i="3"/>
  <c r="V301" i="3"/>
  <c r="K301" i="3"/>
  <c r="U305" i="3"/>
  <c r="N305" i="3"/>
  <c r="V305" i="3"/>
  <c r="K305" i="3"/>
  <c r="J309" i="3"/>
  <c r="U309" i="3"/>
  <c r="N309" i="3"/>
  <c r="V309" i="3"/>
  <c r="K309" i="3"/>
  <c r="U313" i="3"/>
  <c r="N313" i="3"/>
  <c r="V313" i="3"/>
  <c r="K313" i="3"/>
  <c r="J317" i="3"/>
  <c r="U317" i="3"/>
  <c r="N317" i="3"/>
  <c r="V317" i="3"/>
  <c r="K317" i="3"/>
  <c r="N268" i="3"/>
  <c r="V268" i="3"/>
  <c r="U268" i="3"/>
  <c r="K268" i="3"/>
  <c r="J278" i="3"/>
  <c r="O270" i="3"/>
  <c r="J270" i="3"/>
  <c r="J289" i="3"/>
  <c r="J271" i="3"/>
  <c r="O271" i="3"/>
  <c r="J277" i="3"/>
  <c r="J298" i="3"/>
  <c r="O300" i="3"/>
  <c r="J305" i="3"/>
  <c r="J275" i="3"/>
  <c r="O313" i="3"/>
  <c r="J313" i="3"/>
  <c r="O272" i="3"/>
  <c r="J272" i="3"/>
  <c r="J281" i="3"/>
  <c r="J285" i="3"/>
  <c r="J301" i="3"/>
  <c r="O304" i="3"/>
  <c r="O308" i="3"/>
  <c r="O269" i="3"/>
  <c r="J269" i="3"/>
  <c r="J280" i="3"/>
  <c r="O292" i="3"/>
  <c r="J292" i="3"/>
  <c r="J297" i="3"/>
  <c r="O317" i="3"/>
  <c r="J306" i="3"/>
  <c r="J282" i="3"/>
  <c r="O273" i="3"/>
  <c r="J273" i="3"/>
  <c r="O276" i="3"/>
  <c r="O284" i="3"/>
  <c r="J288" i="3"/>
  <c r="O293" i="3"/>
  <c r="O299" i="3"/>
  <c r="J299" i="3"/>
  <c r="J312" i="3"/>
  <c r="J268" i="3"/>
  <c r="O268" i="3"/>
  <c r="J274" i="3"/>
  <c r="O274" i="3"/>
  <c r="J276" i="3"/>
  <c r="O277" i="3"/>
  <c r="O278" i="3"/>
  <c r="J284" i="3"/>
  <c r="O285" i="3"/>
  <c r="O286" i="3"/>
  <c r="J293" i="3"/>
  <c r="J300" i="3"/>
  <c r="O303" i="3"/>
  <c r="J303" i="3"/>
  <c r="H320" i="3"/>
  <c r="O283" i="3"/>
  <c r="J283" i="3"/>
  <c r="J296" i="3"/>
  <c r="O279" i="3"/>
  <c r="J279" i="3"/>
  <c r="O280" i="3"/>
  <c r="O287" i="3"/>
  <c r="J287" i="3"/>
  <c r="O291" i="3"/>
  <c r="J291" i="3"/>
  <c r="O296" i="3"/>
  <c r="J304" i="3"/>
  <c r="O307" i="3"/>
  <c r="J307" i="3"/>
  <c r="O312" i="3"/>
  <c r="O314" i="3"/>
  <c r="J314" i="3"/>
  <c r="O315" i="3"/>
  <c r="J315" i="3"/>
  <c r="O316" i="3"/>
  <c r="J316" i="3"/>
  <c r="O319" i="3"/>
  <c r="J319" i="3"/>
  <c r="G320" i="3"/>
  <c r="O275" i="3"/>
  <c r="O281" i="3"/>
  <c r="O282" i="3"/>
  <c r="O288" i="3"/>
  <c r="O295" i="3"/>
  <c r="J295" i="3"/>
  <c r="J308" i="3"/>
  <c r="O311" i="3"/>
  <c r="J311" i="3"/>
  <c r="O294" i="3"/>
  <c r="O301" i="3"/>
  <c r="O302" i="3"/>
  <c r="O309" i="3"/>
  <c r="O310" i="3"/>
  <c r="O318" i="3"/>
  <c r="J318" i="3"/>
  <c r="O289" i="3"/>
  <c r="O290" i="3"/>
  <c r="O297" i="3"/>
  <c r="O298" i="3"/>
  <c r="L301" i="3"/>
  <c r="O305" i="3"/>
  <c r="O306" i="3"/>
  <c r="W241" i="4" l="1"/>
  <c r="P241" i="4" s="1"/>
  <c r="U261" i="4"/>
  <c r="L382" i="3"/>
  <c r="L318" i="3"/>
  <c r="L293" i="3"/>
  <c r="L309" i="3"/>
  <c r="L313" i="3"/>
  <c r="L317" i="3"/>
  <c r="L286" i="3"/>
  <c r="W342" i="3"/>
  <c r="P342" i="3" s="1"/>
  <c r="L290" i="3"/>
  <c r="L310" i="3"/>
  <c r="U382" i="3"/>
  <c r="L284" i="3"/>
  <c r="L292" i="3"/>
  <c r="L294" i="3"/>
  <c r="W270" i="3"/>
  <c r="P270" i="3" s="1"/>
  <c r="L306" i="3"/>
  <c r="L281" i="3"/>
  <c r="L302" i="3"/>
  <c r="L277" i="3"/>
  <c r="L276" i="3"/>
  <c r="W279" i="3"/>
  <c r="P279" i="3" s="1"/>
  <c r="L287" i="3"/>
  <c r="W317" i="3"/>
  <c r="P317" i="3" s="1"/>
  <c r="L308" i="3"/>
  <c r="W295" i="3"/>
  <c r="P295" i="3" s="1"/>
  <c r="L282" i="3"/>
  <c r="W319" i="3"/>
  <c r="P319" i="3" s="1"/>
  <c r="L299" i="3"/>
  <c r="W268" i="3"/>
  <c r="P268" i="3" s="1"/>
  <c r="W274" i="3"/>
  <c r="P274" i="3" s="1"/>
  <c r="L297" i="3"/>
  <c r="L285" i="3"/>
  <c r="L270" i="3"/>
  <c r="L279" i="3"/>
  <c r="L280" i="3"/>
  <c r="W285" i="3"/>
  <c r="P285" i="3" s="1"/>
  <c r="W277" i="3"/>
  <c r="P277" i="3" s="1"/>
  <c r="L289" i="3"/>
  <c r="L278" i="3"/>
  <c r="W299" i="3"/>
  <c r="P299" i="3" s="1"/>
  <c r="W283" i="3"/>
  <c r="P283" i="3" s="1"/>
  <c r="L319" i="3"/>
  <c r="L315" i="3"/>
  <c r="W314" i="3"/>
  <c r="P314" i="3" s="1"/>
  <c r="L307" i="3"/>
  <c r="W304" i="3"/>
  <c r="P304" i="3" s="1"/>
  <c r="U320" i="3"/>
  <c r="W286" i="3"/>
  <c r="P286" i="3" s="1"/>
  <c r="W280" i="3"/>
  <c r="P280" i="3" s="1"/>
  <c r="L269" i="3"/>
  <c r="L312" i="3"/>
  <c r="L305" i="3"/>
  <c r="W289" i="3"/>
  <c r="P289" i="3" s="1"/>
  <c r="W313" i="3"/>
  <c r="P313" i="3" s="1"/>
  <c r="W309" i="3"/>
  <c r="P309" i="3" s="1"/>
  <c r="W301" i="3"/>
  <c r="P301" i="3" s="1"/>
  <c r="W311" i="3"/>
  <c r="P311" i="3" s="1"/>
  <c r="W282" i="3"/>
  <c r="P282" i="3" s="1"/>
  <c r="W316" i="3"/>
  <c r="P316" i="3" s="1"/>
  <c r="L314" i="3"/>
  <c r="W307" i="3"/>
  <c r="P307" i="3" s="1"/>
  <c r="L291" i="3"/>
  <c r="W271" i="3"/>
  <c r="P271" i="3" s="1"/>
  <c r="L300" i="3"/>
  <c r="W281" i="3"/>
  <c r="P281" i="3" s="1"/>
  <c r="L272" i="3"/>
  <c r="L275" i="3"/>
  <c r="W305" i="3"/>
  <c r="P305" i="3" s="1"/>
  <c r="L298" i="3"/>
  <c r="L271" i="3"/>
  <c r="L296" i="3"/>
  <c r="W297" i="3"/>
  <c r="P297" i="3" s="1"/>
  <c r="L295" i="3"/>
  <c r="L303" i="3"/>
  <c r="L311" i="3"/>
  <c r="W312" i="3"/>
  <c r="P312" i="3" s="1"/>
  <c r="W288" i="3"/>
  <c r="P288" i="3" s="1"/>
  <c r="W310" i="3"/>
  <c r="P310" i="3" s="1"/>
  <c r="W302" i="3"/>
  <c r="P302" i="3" s="1"/>
  <c r="W294" i="3"/>
  <c r="P294" i="3" s="1"/>
  <c r="W290" i="3"/>
  <c r="P290" i="3" s="1"/>
  <c r="L316" i="3"/>
  <c r="W315" i="3"/>
  <c r="P315" i="3" s="1"/>
  <c r="L304" i="3"/>
  <c r="W287" i="3"/>
  <c r="P287" i="3" s="1"/>
  <c r="L283" i="3"/>
  <c r="W276" i="3"/>
  <c r="P276" i="3" s="1"/>
  <c r="O323" i="3"/>
  <c r="W293" i="3"/>
  <c r="P293" i="3" s="1"/>
  <c r="V320" i="3"/>
  <c r="W273" i="3"/>
  <c r="P273" i="3" s="1"/>
  <c r="W291" i="3"/>
  <c r="P291" i="3" s="1"/>
  <c r="W269" i="3"/>
  <c r="P269" i="3" s="1"/>
  <c r="W284" i="3"/>
  <c r="P284" i="3" s="1"/>
  <c r="L274" i="3"/>
  <c r="J320" i="3"/>
  <c r="L268" i="3"/>
  <c r="N323" i="3"/>
  <c r="W306" i="3"/>
  <c r="P306" i="3" s="1"/>
  <c r="W298" i="3"/>
  <c r="P298" i="3" s="1"/>
  <c r="W318" i="3"/>
  <c r="P318" i="3" s="1"/>
  <c r="W308" i="3"/>
  <c r="P308" i="3" s="1"/>
  <c r="K320" i="3"/>
  <c r="W296" i="3"/>
  <c r="P296" i="3" s="1"/>
  <c r="W303" i="3"/>
  <c r="P303" i="3" s="1"/>
  <c r="W300" i="3"/>
  <c r="P300" i="3" s="1"/>
  <c r="W292" i="3"/>
  <c r="P292" i="3" s="1"/>
  <c r="W278" i="3"/>
  <c r="P278" i="3" s="1"/>
  <c r="W275" i="3"/>
  <c r="P275" i="3" s="1"/>
  <c r="W272" i="3"/>
  <c r="P272" i="3" s="1"/>
  <c r="L288" i="3"/>
  <c r="L273" i="3"/>
  <c r="W261" i="4" l="1"/>
  <c r="P261" i="4" s="1"/>
  <c r="W382" i="3"/>
  <c r="P382" i="3" s="1"/>
  <c r="W320" i="3"/>
  <c r="P320" i="3" s="1"/>
  <c r="L320" i="3"/>
  <c r="R119" i="1" l="1"/>
  <c r="R110" i="1"/>
  <c r="L239" i="4" l="1"/>
  <c r="L236" i="4"/>
  <c r="L237" i="4"/>
  <c r="L238" i="4"/>
  <c r="L240" i="4"/>
  <c r="L215" i="4"/>
  <c r="L220" i="4"/>
  <c r="L225" i="4"/>
  <c r="L217" i="4"/>
  <c r="L209" i="4"/>
  <c r="L222" i="4"/>
  <c r="L218" i="4"/>
  <c r="L219" i="4"/>
  <c r="L223" i="4"/>
  <c r="L213" i="4"/>
  <c r="L224" i="4"/>
  <c r="L211" i="4"/>
  <c r="L214" i="4"/>
  <c r="L210" i="4"/>
  <c r="L208" i="4"/>
  <c r="L221" i="4"/>
  <c r="L212" i="4"/>
  <c r="L207" i="4"/>
  <c r="L216" i="4"/>
  <c r="L203" i="4"/>
  <c r="L201" i="4"/>
  <c r="L204" i="4"/>
  <c r="L205" i="4"/>
  <c r="L202" i="4"/>
  <c r="G180" i="4"/>
  <c r="H180" i="4" s="1"/>
  <c r="G189" i="4"/>
  <c r="H189" i="4" s="1"/>
  <c r="G188" i="4"/>
  <c r="H188" i="4" s="1"/>
  <c r="G187" i="4"/>
  <c r="H187" i="4" s="1"/>
  <c r="G186" i="4"/>
  <c r="H186" i="4" s="1"/>
  <c r="G185" i="4"/>
  <c r="H185" i="4" s="1"/>
  <c r="G184" i="4"/>
  <c r="H184" i="4" s="1"/>
  <c r="G183" i="4"/>
  <c r="H183" i="4" s="1"/>
  <c r="G182" i="4"/>
  <c r="H182" i="4" s="1"/>
  <c r="G181" i="4"/>
  <c r="H181" i="4" s="1"/>
  <c r="G179" i="4"/>
  <c r="H179" i="4" s="1"/>
  <c r="G178" i="4"/>
  <c r="H178" i="4" s="1"/>
  <c r="G177" i="4"/>
  <c r="H177" i="4" s="1"/>
  <c r="G176" i="4"/>
  <c r="H176" i="4" s="1"/>
  <c r="G175" i="4"/>
  <c r="H175" i="4" s="1"/>
  <c r="G174" i="4"/>
  <c r="H174" i="4" s="1"/>
  <c r="G173" i="4"/>
  <c r="H173" i="4" s="1"/>
  <c r="G172" i="4"/>
  <c r="H172" i="4" s="1"/>
  <c r="G171" i="4"/>
  <c r="H171" i="4" s="1"/>
  <c r="G170" i="4"/>
  <c r="H170" i="4" s="1"/>
  <c r="U170" i="4" s="1"/>
  <c r="G169" i="4"/>
  <c r="H169" i="4" s="1"/>
  <c r="U169" i="4" s="1"/>
  <c r="G168" i="4"/>
  <c r="H168" i="4" s="1"/>
  <c r="G167" i="4"/>
  <c r="H167" i="4" s="1"/>
  <c r="G166" i="4"/>
  <c r="H166" i="4" s="1"/>
  <c r="N166" i="4" s="1"/>
  <c r="G165" i="4"/>
  <c r="H165" i="4" s="1"/>
  <c r="G164" i="4"/>
  <c r="H164" i="4" s="1"/>
  <c r="L235" i="4" l="1"/>
  <c r="L261" i="4" s="1"/>
  <c r="M275" i="4" s="1"/>
  <c r="N164" i="4"/>
  <c r="U164" i="4"/>
  <c r="N168" i="4"/>
  <c r="U168" i="4"/>
  <c r="U165" i="4"/>
  <c r="N165" i="4"/>
  <c r="U167" i="4"/>
  <c r="N167" i="4"/>
  <c r="W137" i="1"/>
  <c r="P137" i="1" s="1"/>
  <c r="W134" i="1"/>
  <c r="P134" i="1" s="1"/>
  <c r="W131" i="1"/>
  <c r="P131" i="1" s="1"/>
  <c r="L131" i="1"/>
  <c r="W130" i="1"/>
  <c r="P130" i="1" s="1"/>
  <c r="W136" i="1"/>
  <c r="P136" i="1" s="1"/>
  <c r="W138" i="1"/>
  <c r="P138" i="1" s="1"/>
  <c r="W135" i="1"/>
  <c r="P135" i="1" s="1"/>
  <c r="W139" i="1"/>
  <c r="P139" i="1" s="1"/>
  <c r="W141" i="1"/>
  <c r="P141" i="1" s="1"/>
  <c r="W133" i="1"/>
  <c r="P133" i="1" s="1"/>
  <c r="W140" i="1"/>
  <c r="P140" i="1" s="1"/>
  <c r="W209" i="4"/>
  <c r="P209" i="4" s="1"/>
  <c r="W222" i="4"/>
  <c r="P222" i="4" s="1"/>
  <c r="W225" i="4"/>
  <c r="P225" i="4" s="1"/>
  <c r="W204" i="4"/>
  <c r="P204" i="4" s="1"/>
  <c r="W216" i="4"/>
  <c r="P216" i="4" s="1"/>
  <c r="W210" i="4"/>
  <c r="P210" i="4" s="1"/>
  <c r="W203" i="4"/>
  <c r="P203" i="4" s="1"/>
  <c r="W205" i="4"/>
  <c r="P205" i="4" s="1"/>
  <c r="W207" i="4"/>
  <c r="P207" i="4" s="1"/>
  <c r="W217" i="4"/>
  <c r="P217" i="4" s="1"/>
  <c r="W215" i="4"/>
  <c r="P215" i="4" s="1"/>
  <c r="W213" i="4"/>
  <c r="P213" i="4" s="1"/>
  <c r="W220" i="4"/>
  <c r="P220" i="4" s="1"/>
  <c r="U226" i="4"/>
  <c r="W200" i="4"/>
  <c r="P200" i="4" s="1"/>
  <c r="W201" i="4"/>
  <c r="P201" i="4" s="1"/>
  <c r="W208" i="4"/>
  <c r="P208" i="4" s="1"/>
  <c r="W214" i="4"/>
  <c r="P214" i="4" s="1"/>
  <c r="N226" i="4"/>
  <c r="N229" i="4" s="1"/>
  <c r="V226" i="4"/>
  <c r="W202" i="4"/>
  <c r="P202" i="4" s="1"/>
  <c r="L200" i="4"/>
  <c r="L226" i="4" s="1"/>
  <c r="W218" i="4"/>
  <c r="P218" i="4" s="1"/>
  <c r="W211" i="4"/>
  <c r="P211" i="4" s="1"/>
  <c r="W212" i="4"/>
  <c r="P212" i="4" s="1"/>
  <c r="W221" i="4"/>
  <c r="P221" i="4" s="1"/>
  <c r="W224" i="4"/>
  <c r="P224" i="4" s="1"/>
  <c r="W219" i="4"/>
  <c r="P219" i="4" s="1"/>
  <c r="W223" i="4"/>
  <c r="P223" i="4" s="1"/>
  <c r="W206" i="4"/>
  <c r="P206" i="4" s="1"/>
  <c r="K169" i="4"/>
  <c r="V169" i="4"/>
  <c r="N169" i="4"/>
  <c r="V179" i="4"/>
  <c r="U179" i="4"/>
  <c r="N179" i="4"/>
  <c r="U188" i="4"/>
  <c r="N188" i="4"/>
  <c r="V188" i="4"/>
  <c r="K166" i="4"/>
  <c r="U166" i="4"/>
  <c r="V166" i="4"/>
  <c r="K170" i="4"/>
  <c r="V170" i="4"/>
  <c r="N170" i="4"/>
  <c r="K172" i="4"/>
  <c r="U172" i="4"/>
  <c r="N172" i="4"/>
  <c r="V172" i="4"/>
  <c r="K176" i="4"/>
  <c r="U176" i="4"/>
  <c r="N176" i="4"/>
  <c r="V176" i="4"/>
  <c r="U181" i="4"/>
  <c r="N181" i="4"/>
  <c r="V181" i="4"/>
  <c r="K185" i="4"/>
  <c r="U185" i="4"/>
  <c r="N185" i="4"/>
  <c r="V185" i="4"/>
  <c r="K189" i="4"/>
  <c r="U189" i="4"/>
  <c r="N189" i="4"/>
  <c r="V189" i="4"/>
  <c r="V165" i="4"/>
  <c r="V175" i="4"/>
  <c r="U175" i="4"/>
  <c r="N175" i="4"/>
  <c r="U184" i="4"/>
  <c r="N184" i="4"/>
  <c r="V184" i="4"/>
  <c r="K167" i="4"/>
  <c r="V167" i="4"/>
  <c r="U173" i="4"/>
  <c r="N173" i="4"/>
  <c r="V173" i="4"/>
  <c r="U177" i="4"/>
  <c r="N177" i="4"/>
  <c r="V177" i="4"/>
  <c r="V182" i="4"/>
  <c r="U182" i="4"/>
  <c r="N182" i="4"/>
  <c r="V186" i="4"/>
  <c r="U186" i="4"/>
  <c r="N186" i="4"/>
  <c r="K168" i="4"/>
  <c r="V168" i="4"/>
  <c r="K171" i="4"/>
  <c r="V171" i="4"/>
  <c r="U171" i="4"/>
  <c r="N171" i="4"/>
  <c r="V174" i="4"/>
  <c r="U174" i="4"/>
  <c r="N174" i="4"/>
  <c r="V178" i="4"/>
  <c r="N178" i="4"/>
  <c r="U178" i="4"/>
  <c r="V183" i="4"/>
  <c r="U183" i="4"/>
  <c r="N183" i="4"/>
  <c r="V187" i="4"/>
  <c r="U187" i="4"/>
  <c r="N187" i="4"/>
  <c r="U180" i="4"/>
  <c r="N180" i="4"/>
  <c r="V180" i="4"/>
  <c r="K164" i="4"/>
  <c r="V164" i="4"/>
  <c r="K182" i="4"/>
  <c r="K186" i="4"/>
  <c r="K174" i="4"/>
  <c r="K178" i="4"/>
  <c r="K180" i="4"/>
  <c r="K188" i="4"/>
  <c r="O165" i="4"/>
  <c r="K165" i="4"/>
  <c r="O181" i="4"/>
  <c r="K181" i="4"/>
  <c r="O173" i="4"/>
  <c r="K173" i="4"/>
  <c r="O177" i="4"/>
  <c r="K177" i="4"/>
  <c r="J183" i="4"/>
  <c r="K183" i="4"/>
  <c r="O187" i="4"/>
  <c r="K187" i="4"/>
  <c r="O175" i="4"/>
  <c r="K175" i="4"/>
  <c r="O179" i="4"/>
  <c r="K179" i="4"/>
  <c r="O184" i="4"/>
  <c r="K184" i="4"/>
  <c r="O188" i="4"/>
  <c r="J187" i="4"/>
  <c r="O169" i="4"/>
  <c r="O166" i="4"/>
  <c r="J166" i="4"/>
  <c r="O168" i="4"/>
  <c r="J168" i="4"/>
  <c r="O170" i="4"/>
  <c r="J170" i="4"/>
  <c r="O172" i="4"/>
  <c r="J172" i="4"/>
  <c r="O180" i="4"/>
  <c r="J180" i="4"/>
  <c r="O182" i="4"/>
  <c r="J182" i="4"/>
  <c r="O185" i="4"/>
  <c r="J185" i="4"/>
  <c r="O186" i="4"/>
  <c r="J186" i="4"/>
  <c r="G190" i="4"/>
  <c r="O164" i="4"/>
  <c r="J164" i="4"/>
  <c r="H190" i="4"/>
  <c r="O167" i="4"/>
  <c r="J167" i="4"/>
  <c r="O171" i="4"/>
  <c r="J171" i="4"/>
  <c r="O174" i="4"/>
  <c r="J174" i="4"/>
  <c r="O176" i="4"/>
  <c r="J176" i="4"/>
  <c r="O178" i="4"/>
  <c r="J178" i="4"/>
  <c r="J165" i="4"/>
  <c r="J169" i="4"/>
  <c r="J173" i="4"/>
  <c r="J175" i="4"/>
  <c r="J177" i="4"/>
  <c r="J179" i="4"/>
  <c r="J181" i="4"/>
  <c r="O183" i="4"/>
  <c r="O189" i="4"/>
  <c r="J189" i="4"/>
  <c r="J184" i="4"/>
  <c r="J188" i="4"/>
  <c r="N190" i="4" l="1"/>
  <c r="N193" i="4" s="1"/>
  <c r="N194" i="4" s="1"/>
  <c r="W226" i="4"/>
  <c r="P226" i="4" s="1"/>
  <c r="O190" i="4"/>
  <c r="O193" i="4" s="1"/>
  <c r="O194" i="4" s="1"/>
  <c r="J190" i="4"/>
  <c r="N10" i="1"/>
  <c r="G11" i="1"/>
  <c r="H11" i="1" s="1"/>
  <c r="G12" i="1"/>
  <c r="H12" i="1" s="1"/>
  <c r="G13" i="1"/>
  <c r="H13" i="1" s="1"/>
  <c r="U13" i="1" s="1"/>
  <c r="G14" i="1"/>
  <c r="H14" i="1" s="1"/>
  <c r="G15" i="1"/>
  <c r="H15" i="1" s="1"/>
  <c r="G16" i="1"/>
  <c r="H16" i="1" s="1"/>
  <c r="G17" i="1"/>
  <c r="H17" i="1" s="1"/>
  <c r="G18" i="1"/>
  <c r="H18" i="1" s="1"/>
  <c r="G19" i="1"/>
  <c r="H19" i="1" s="1"/>
  <c r="G20" i="1"/>
  <c r="H20" i="1" s="1"/>
  <c r="G21" i="1"/>
  <c r="H21" i="1" s="1"/>
  <c r="U21" i="1" s="1"/>
  <c r="G36" i="1"/>
  <c r="G37" i="1"/>
  <c r="H37" i="1" s="1"/>
  <c r="G38" i="1"/>
  <c r="H38" i="1" s="1"/>
  <c r="R38" i="1"/>
  <c r="G39" i="1"/>
  <c r="H39" i="1" s="1"/>
  <c r="R39" i="1"/>
  <c r="G40" i="1"/>
  <c r="H40" i="1" s="1"/>
  <c r="G41" i="1"/>
  <c r="H41" i="1" s="1"/>
  <c r="G42" i="1"/>
  <c r="H42" i="1" s="1"/>
  <c r="G43" i="1"/>
  <c r="H43" i="1" s="1"/>
  <c r="U43" i="1" s="1"/>
  <c r="G44" i="1"/>
  <c r="H44" i="1" s="1"/>
  <c r="G45" i="1"/>
  <c r="H45" i="1" s="1"/>
  <c r="G46" i="1"/>
  <c r="H46" i="1" s="1"/>
  <c r="G47" i="1"/>
  <c r="H47" i="1" s="1"/>
  <c r="U47" i="1" s="1"/>
  <c r="G61" i="1"/>
  <c r="H61" i="1" s="1"/>
  <c r="U61" i="1" s="1"/>
  <c r="G62" i="1"/>
  <c r="H62" i="1" s="1"/>
  <c r="G63" i="1"/>
  <c r="H63" i="1" s="1"/>
  <c r="R63" i="1"/>
  <c r="G64" i="1"/>
  <c r="H64" i="1" s="1"/>
  <c r="U64" i="1" s="1"/>
  <c r="R64" i="1"/>
  <c r="G65" i="1"/>
  <c r="H65" i="1" s="1"/>
  <c r="G66" i="1"/>
  <c r="H66" i="1" s="1"/>
  <c r="G67" i="1"/>
  <c r="H67" i="1" s="1"/>
  <c r="U67" i="1" s="1"/>
  <c r="G68" i="1"/>
  <c r="H68" i="1" s="1"/>
  <c r="G69" i="1"/>
  <c r="H69" i="1" s="1"/>
  <c r="G70" i="1"/>
  <c r="G71" i="1"/>
  <c r="H71" i="1" s="1"/>
  <c r="U71" i="1" s="1"/>
  <c r="G72" i="1"/>
  <c r="H72" i="1" s="1"/>
  <c r="G85" i="1"/>
  <c r="H85" i="1" s="1"/>
  <c r="G86" i="1"/>
  <c r="H86" i="1" s="1"/>
  <c r="G87" i="1"/>
  <c r="H87" i="1" s="1"/>
  <c r="R87" i="1"/>
  <c r="G88" i="1"/>
  <c r="H88" i="1" s="1"/>
  <c r="R88" i="1"/>
  <c r="G89" i="1"/>
  <c r="H89" i="1" s="1"/>
  <c r="U89" i="1" s="1"/>
  <c r="G90" i="1"/>
  <c r="H90" i="1" s="1"/>
  <c r="G91" i="1"/>
  <c r="H91" i="1" s="1"/>
  <c r="G92" i="1"/>
  <c r="H92" i="1" s="1"/>
  <c r="U92" i="1" s="1"/>
  <c r="G93" i="1"/>
  <c r="H93" i="1" s="1"/>
  <c r="U93" i="1" s="1"/>
  <c r="G94" i="1"/>
  <c r="H94" i="1" s="1"/>
  <c r="G95" i="1"/>
  <c r="H95" i="1" s="1"/>
  <c r="G96" i="1"/>
  <c r="H96" i="1" s="1"/>
  <c r="U96" i="1" s="1"/>
  <c r="G108" i="1"/>
  <c r="H108" i="1" s="1"/>
  <c r="U108" i="1" s="1"/>
  <c r="G109" i="1"/>
  <c r="H109" i="1" s="1"/>
  <c r="U109" i="1" s="1"/>
  <c r="G110" i="1"/>
  <c r="G111" i="1"/>
  <c r="H111" i="1" s="1"/>
  <c r="U111" i="1" s="1"/>
  <c r="G112" i="1"/>
  <c r="H112" i="1" s="1"/>
  <c r="U112" i="1" s="1"/>
  <c r="G113" i="1"/>
  <c r="H113" i="1" s="1"/>
  <c r="U113" i="1" s="1"/>
  <c r="R113" i="1"/>
  <c r="R115" i="1" s="1"/>
  <c r="G114" i="1"/>
  <c r="H114" i="1" s="1"/>
  <c r="U114" i="1" s="1"/>
  <c r="G115" i="1"/>
  <c r="H115" i="1" s="1"/>
  <c r="U115" i="1" s="1"/>
  <c r="G116" i="1"/>
  <c r="H116" i="1" s="1"/>
  <c r="U116" i="1" s="1"/>
  <c r="G117" i="1"/>
  <c r="H117" i="1" s="1"/>
  <c r="U117" i="1" s="1"/>
  <c r="G118" i="1"/>
  <c r="H118" i="1" s="1"/>
  <c r="U118" i="1" s="1"/>
  <c r="G119" i="1"/>
  <c r="H119" i="1" s="1"/>
  <c r="U119" i="1" s="1"/>
  <c r="G188" i="1"/>
  <c r="H188" i="1" s="1"/>
  <c r="G189" i="1"/>
  <c r="H189" i="1" s="1"/>
  <c r="G190" i="1"/>
  <c r="H190" i="1" s="1"/>
  <c r="G191" i="1"/>
  <c r="H191" i="1" s="1"/>
  <c r="G192" i="1"/>
  <c r="H192" i="1" s="1"/>
  <c r="G193" i="1"/>
  <c r="H193" i="1" s="1"/>
  <c r="G194" i="1"/>
  <c r="H194" i="1" s="1"/>
  <c r="G195" i="1"/>
  <c r="H195" i="1" s="1"/>
  <c r="G196" i="1"/>
  <c r="H196" i="1" s="1"/>
  <c r="G197" i="1"/>
  <c r="H197" i="1" s="1"/>
  <c r="G198" i="1"/>
  <c r="H198" i="1" s="1"/>
  <c r="G199" i="1"/>
  <c r="H199" i="1" s="1"/>
  <c r="N196" i="1" l="1"/>
  <c r="V196" i="1"/>
  <c r="U196" i="1"/>
  <c r="K196" i="1"/>
  <c r="K192" i="1"/>
  <c r="V192" i="1"/>
  <c r="N192" i="1"/>
  <c r="U192" i="1"/>
  <c r="V195" i="1"/>
  <c r="U195" i="1"/>
  <c r="N195" i="1"/>
  <c r="K195" i="1"/>
  <c r="V191" i="1"/>
  <c r="K191" i="1"/>
  <c r="U191" i="1"/>
  <c r="N191" i="1"/>
  <c r="U198" i="1"/>
  <c r="N198" i="1"/>
  <c r="V198" i="1"/>
  <c r="K198" i="1"/>
  <c r="U194" i="1"/>
  <c r="K194" i="1"/>
  <c r="V194" i="1"/>
  <c r="N194" i="1"/>
  <c r="U190" i="1"/>
  <c r="K190" i="1"/>
  <c r="N190" i="1"/>
  <c r="V190" i="1"/>
  <c r="U197" i="1"/>
  <c r="N197" i="1"/>
  <c r="V197" i="1"/>
  <c r="K197" i="1"/>
  <c r="U193" i="1"/>
  <c r="N193" i="1"/>
  <c r="V193" i="1"/>
  <c r="K193" i="1"/>
  <c r="U189" i="1"/>
  <c r="N189" i="1"/>
  <c r="V189" i="1"/>
  <c r="K189" i="1"/>
  <c r="U188" i="1"/>
  <c r="K188" i="1"/>
  <c r="N188" i="1"/>
  <c r="O188" i="1"/>
  <c r="V199" i="1"/>
  <c r="U199" i="1"/>
  <c r="N199" i="1"/>
  <c r="K199" i="1"/>
  <c r="U69" i="1"/>
  <c r="U65" i="1"/>
  <c r="U87" i="1"/>
  <c r="U44" i="1"/>
  <c r="U40" i="1"/>
  <c r="U38" i="1"/>
  <c r="U91" i="1"/>
  <c r="U88" i="1"/>
  <c r="U85" i="1"/>
  <c r="U63" i="1"/>
  <c r="U46" i="1"/>
  <c r="U42" i="1"/>
  <c r="U39" i="1"/>
  <c r="U14" i="1"/>
  <c r="U94" i="1"/>
  <c r="U62" i="1"/>
  <c r="U45" i="1"/>
  <c r="U11" i="1"/>
  <c r="O20" i="1"/>
  <c r="U20" i="1"/>
  <c r="O19" i="1"/>
  <c r="U19" i="1"/>
  <c r="K15" i="1"/>
  <c r="U15" i="1"/>
  <c r="O18" i="1"/>
  <c r="U18" i="1"/>
  <c r="O12" i="1"/>
  <c r="U12" i="1"/>
  <c r="K16" i="1"/>
  <c r="U16" i="1"/>
  <c r="V17" i="1"/>
  <c r="U17" i="1"/>
  <c r="O10" i="1"/>
  <c r="K10" i="1"/>
  <c r="U10" i="1"/>
  <c r="J37" i="1"/>
  <c r="U37" i="1"/>
  <c r="K41" i="1"/>
  <c r="U41" i="1"/>
  <c r="J66" i="1"/>
  <c r="U66" i="1"/>
  <c r="J72" i="1"/>
  <c r="U72" i="1"/>
  <c r="O68" i="1"/>
  <c r="U68" i="1"/>
  <c r="J86" i="1"/>
  <c r="U86" i="1"/>
  <c r="J95" i="1"/>
  <c r="U95" i="1"/>
  <c r="O90" i="1"/>
  <c r="U90" i="1"/>
  <c r="N88" i="1"/>
  <c r="V94" i="1"/>
  <c r="L137" i="1"/>
  <c r="L135" i="1"/>
  <c r="L134" i="1"/>
  <c r="L136" i="1"/>
  <c r="L138" i="1"/>
  <c r="L141" i="1"/>
  <c r="L140" i="1"/>
  <c r="L139" i="1"/>
  <c r="L133" i="1"/>
  <c r="R116" i="1"/>
  <c r="N65" i="1"/>
  <c r="K42" i="1"/>
  <c r="J43" i="1"/>
  <c r="N85" i="1"/>
  <c r="K112" i="1"/>
  <c r="V112" i="1"/>
  <c r="N112" i="1"/>
  <c r="J115" i="1"/>
  <c r="K115" i="1"/>
  <c r="V115" i="1"/>
  <c r="N115" i="1"/>
  <c r="V114" i="1"/>
  <c r="N114" i="1"/>
  <c r="K114" i="1"/>
  <c r="J117" i="1"/>
  <c r="V117" i="1"/>
  <c r="K117" i="1"/>
  <c r="N117" i="1"/>
  <c r="J119" i="1"/>
  <c r="K119" i="1"/>
  <c r="V119" i="1"/>
  <c r="N119" i="1"/>
  <c r="V118" i="1"/>
  <c r="N118" i="1"/>
  <c r="K118" i="1"/>
  <c r="N111" i="1"/>
  <c r="K111" i="1"/>
  <c r="V111" i="1"/>
  <c r="J116" i="1"/>
  <c r="K116" i="1"/>
  <c r="V116" i="1"/>
  <c r="N116" i="1"/>
  <c r="N113" i="1"/>
  <c r="K113" i="1"/>
  <c r="V113" i="1"/>
  <c r="K109" i="1"/>
  <c r="N109" i="1"/>
  <c r="V109" i="1"/>
  <c r="V108" i="1"/>
  <c r="O108" i="1"/>
  <c r="N108" i="1"/>
  <c r="J191" i="1"/>
  <c r="J192" i="1"/>
  <c r="J190" i="1"/>
  <c r="J199" i="1"/>
  <c r="J20" i="1"/>
  <c r="H110" i="1"/>
  <c r="K110" i="1" s="1"/>
  <c r="K87" i="1"/>
  <c r="N71" i="1"/>
  <c r="V67" i="1"/>
  <c r="O111" i="1"/>
  <c r="J108" i="1"/>
  <c r="K108" i="1"/>
  <c r="O112" i="1"/>
  <c r="V92" i="1"/>
  <c r="O72" i="1"/>
  <c r="K45" i="1"/>
  <c r="N37" i="1"/>
  <c r="O16" i="1"/>
  <c r="O115" i="1"/>
  <c r="O95" i="1"/>
  <c r="J47" i="1"/>
  <c r="O117" i="1"/>
  <c r="J93" i="1"/>
  <c r="K91" i="1"/>
  <c r="J91" i="1"/>
  <c r="O91" i="1"/>
  <c r="V44" i="1"/>
  <c r="K44" i="1"/>
  <c r="N39" i="1"/>
  <c r="O39" i="1"/>
  <c r="J39" i="1"/>
  <c r="G97" i="1"/>
  <c r="O86" i="1"/>
  <c r="O65" i="1"/>
  <c r="O116" i="1"/>
  <c r="O66" i="1"/>
  <c r="K65" i="1"/>
  <c r="O41" i="1"/>
  <c r="V14" i="1"/>
  <c r="K66" i="1"/>
  <c r="O93" i="1"/>
  <c r="V96" i="1"/>
  <c r="J65" i="1"/>
  <c r="V62" i="1"/>
  <c r="K69" i="1"/>
  <c r="J69" i="1"/>
  <c r="O69" i="1"/>
  <c r="V69" i="1"/>
  <c r="N69" i="1"/>
  <c r="K40" i="1"/>
  <c r="O40" i="1"/>
  <c r="V40" i="1"/>
  <c r="J196" i="1"/>
  <c r="N89" i="1"/>
  <c r="V89" i="1"/>
  <c r="J195" i="1"/>
  <c r="O64" i="1"/>
  <c r="V64" i="1"/>
  <c r="K63" i="1"/>
  <c r="K11" i="1"/>
  <c r="V65" i="1"/>
  <c r="O63" i="1"/>
  <c r="O119" i="1"/>
  <c r="J112" i="1"/>
  <c r="J111" i="1"/>
  <c r="V91" i="1"/>
  <c r="J63" i="1"/>
  <c r="K46" i="1"/>
  <c r="K39" i="1"/>
  <c r="J19" i="1"/>
  <c r="J16" i="1"/>
  <c r="J15" i="1"/>
  <c r="O14" i="1"/>
  <c r="J10" i="1"/>
  <c r="N42" i="1"/>
  <c r="O15" i="1"/>
  <c r="N43" i="1"/>
  <c r="V188" i="1"/>
  <c r="N91" i="1"/>
  <c r="V63" i="1"/>
  <c r="N63" i="1"/>
  <c r="V39" i="1"/>
  <c r="K12" i="1"/>
  <c r="J189" i="1"/>
  <c r="O189" i="1"/>
  <c r="H200" i="1"/>
  <c r="J198" i="1"/>
  <c r="O198" i="1"/>
  <c r="O193" i="1"/>
  <c r="J193" i="1"/>
  <c r="J194" i="1"/>
  <c r="O194" i="1"/>
  <c r="J96" i="1"/>
  <c r="O96" i="1"/>
  <c r="J94" i="1"/>
  <c r="O94" i="1"/>
  <c r="J92" i="1"/>
  <c r="O92" i="1"/>
  <c r="J87" i="1"/>
  <c r="O87" i="1"/>
  <c r="V87" i="1"/>
  <c r="N38" i="1"/>
  <c r="J38" i="1"/>
  <c r="K38" i="1"/>
  <c r="O38" i="1"/>
  <c r="J21" i="1"/>
  <c r="O21" i="1"/>
  <c r="K21" i="1"/>
  <c r="N21" i="1"/>
  <c r="V21" i="1"/>
  <c r="K13" i="1"/>
  <c r="N13" i="1"/>
  <c r="O13" i="1"/>
  <c r="J13" i="1"/>
  <c r="V13" i="1"/>
  <c r="G200" i="1"/>
  <c r="O197" i="1"/>
  <c r="J197" i="1"/>
  <c r="O196" i="1"/>
  <c r="O195" i="1"/>
  <c r="J188" i="1"/>
  <c r="J85" i="1"/>
  <c r="O85" i="1"/>
  <c r="H97" i="1"/>
  <c r="K85" i="1"/>
  <c r="J71" i="1"/>
  <c r="O71" i="1"/>
  <c r="K71" i="1"/>
  <c r="N64" i="1"/>
  <c r="J64" i="1"/>
  <c r="K64" i="1"/>
  <c r="K90" i="1"/>
  <c r="J90" i="1"/>
  <c r="N90" i="1"/>
  <c r="K68" i="1"/>
  <c r="N68" i="1"/>
  <c r="J68" i="1"/>
  <c r="V68" i="1"/>
  <c r="V38" i="1"/>
  <c r="J118" i="1"/>
  <c r="O118" i="1"/>
  <c r="J114" i="1"/>
  <c r="O114" i="1"/>
  <c r="J113" i="1"/>
  <c r="O113" i="1"/>
  <c r="J109" i="1"/>
  <c r="O109" i="1"/>
  <c r="N96" i="1"/>
  <c r="N94" i="1"/>
  <c r="N92" i="1"/>
  <c r="J89" i="1"/>
  <c r="O89" i="1"/>
  <c r="K89" i="1"/>
  <c r="O199" i="1"/>
  <c r="O192" i="1"/>
  <c r="O191" i="1"/>
  <c r="O190" i="1"/>
  <c r="G120" i="1"/>
  <c r="K96" i="1"/>
  <c r="K95" i="1"/>
  <c r="N95" i="1"/>
  <c r="V95" i="1"/>
  <c r="K94" i="1"/>
  <c r="N93" i="1"/>
  <c r="V93" i="1"/>
  <c r="K93" i="1"/>
  <c r="K92" i="1"/>
  <c r="V90" i="1"/>
  <c r="J88" i="1"/>
  <c r="O88" i="1"/>
  <c r="V88" i="1"/>
  <c r="K88" i="1"/>
  <c r="N87" i="1"/>
  <c r="V85" i="1"/>
  <c r="V71" i="1"/>
  <c r="H22" i="1"/>
  <c r="N86" i="1"/>
  <c r="V86" i="1"/>
  <c r="K86" i="1"/>
  <c r="K62" i="1"/>
  <c r="N62" i="1"/>
  <c r="J62" i="1"/>
  <c r="K47" i="1"/>
  <c r="V47" i="1"/>
  <c r="O47" i="1"/>
  <c r="J46" i="1"/>
  <c r="O46" i="1"/>
  <c r="V46" i="1"/>
  <c r="N45" i="1"/>
  <c r="V45" i="1"/>
  <c r="J45" i="1"/>
  <c r="N44" i="1"/>
  <c r="J44" i="1"/>
  <c r="J61" i="1"/>
  <c r="O61" i="1"/>
  <c r="N61" i="1"/>
  <c r="K61" i="1"/>
  <c r="K37" i="1"/>
  <c r="O37" i="1"/>
  <c r="V37" i="1"/>
  <c r="G48" i="1"/>
  <c r="H36" i="1"/>
  <c r="U36" i="1" s="1"/>
  <c r="K18" i="1"/>
  <c r="N18" i="1"/>
  <c r="J18" i="1"/>
  <c r="V15" i="1"/>
  <c r="K72" i="1"/>
  <c r="N72" i="1"/>
  <c r="V72" i="1"/>
  <c r="H70" i="1"/>
  <c r="U70" i="1" s="1"/>
  <c r="G73" i="1"/>
  <c r="J67" i="1"/>
  <c r="O67" i="1"/>
  <c r="N67" i="1"/>
  <c r="K67" i="1"/>
  <c r="O62" i="1"/>
  <c r="V61" i="1"/>
  <c r="N47" i="1"/>
  <c r="N46" i="1"/>
  <c r="O45" i="1"/>
  <c r="O44" i="1"/>
  <c r="K43" i="1"/>
  <c r="L43" i="1" s="1"/>
  <c r="O43" i="1"/>
  <c r="V43" i="1"/>
  <c r="J42" i="1"/>
  <c r="O42" i="1"/>
  <c r="V42" i="1"/>
  <c r="N41" i="1"/>
  <c r="V41" i="1"/>
  <c r="J41" i="1"/>
  <c r="J40" i="1"/>
  <c r="N40" i="1"/>
  <c r="N19" i="1"/>
  <c r="V18" i="1"/>
  <c r="J17" i="1"/>
  <c r="O17" i="1"/>
  <c r="N17" i="1"/>
  <c r="K17" i="1"/>
  <c r="N15" i="1"/>
  <c r="K14" i="1"/>
  <c r="J14" i="1"/>
  <c r="N14" i="1"/>
  <c r="V11" i="1"/>
  <c r="G22" i="1"/>
  <c r="N20" i="1"/>
  <c r="V20" i="1"/>
  <c r="J12" i="1"/>
  <c r="J11" i="1"/>
  <c r="O11" i="1"/>
  <c r="N66" i="1"/>
  <c r="V66" i="1"/>
  <c r="K20" i="1"/>
  <c r="V19" i="1"/>
  <c r="K19" i="1"/>
  <c r="N16" i="1"/>
  <c r="V16" i="1"/>
  <c r="V12" i="1"/>
  <c r="N12" i="1"/>
  <c r="N11" i="1"/>
  <c r="V10" i="1"/>
  <c r="N22" i="1" l="1"/>
  <c r="N25" i="1" s="1"/>
  <c r="N26" i="1" s="1"/>
  <c r="N27" i="1" s="1"/>
  <c r="N28" i="1" s="1"/>
  <c r="N29" i="1" s="1"/>
  <c r="N30" i="1" s="1"/>
  <c r="O22" i="1"/>
  <c r="O25" i="1" s="1"/>
  <c r="O26" i="1" s="1"/>
  <c r="O27" i="1" s="1"/>
  <c r="O28" i="1" s="1"/>
  <c r="O29" i="1" s="1"/>
  <c r="O30" i="1" s="1"/>
  <c r="L95" i="1"/>
  <c r="L66" i="1"/>
  <c r="L15" i="1"/>
  <c r="L37" i="1"/>
  <c r="L86" i="1"/>
  <c r="L72" i="1"/>
  <c r="L16" i="1"/>
  <c r="L41" i="1"/>
  <c r="H120" i="1"/>
  <c r="U110" i="1"/>
  <c r="U120" i="1" s="1"/>
  <c r="L142" i="1"/>
  <c r="L47" i="1"/>
  <c r="L117" i="1"/>
  <c r="V200" i="1"/>
  <c r="L20" i="1"/>
  <c r="L115" i="1"/>
  <c r="L42" i="1"/>
  <c r="L112" i="1"/>
  <c r="V142" i="1"/>
  <c r="N142" i="1"/>
  <c r="N145" i="1" s="1"/>
  <c r="N200" i="1"/>
  <c r="M215" i="1" s="1"/>
  <c r="L116" i="1"/>
  <c r="L191" i="1"/>
  <c r="L192" i="1"/>
  <c r="L199" i="1"/>
  <c r="W111" i="1"/>
  <c r="P111" i="1" s="1"/>
  <c r="L119" i="1"/>
  <c r="L113" i="1"/>
  <c r="J110" i="1"/>
  <c r="J120" i="1" s="1"/>
  <c r="L13" i="1"/>
  <c r="L10" i="1"/>
  <c r="N110" i="1"/>
  <c r="N120" i="1" s="1"/>
  <c r="N123" i="1" s="1"/>
  <c r="N124" i="1" s="1"/>
  <c r="V110" i="1"/>
  <c r="V120" i="1" s="1"/>
  <c r="O110" i="1"/>
  <c r="O120" i="1" s="1"/>
  <c r="O123" i="1" s="1"/>
  <c r="O124" i="1" s="1"/>
  <c r="W109" i="1"/>
  <c r="P109" i="1" s="1"/>
  <c r="L108" i="1"/>
  <c r="W188" i="1"/>
  <c r="P188" i="1" s="1"/>
  <c r="W65" i="1"/>
  <c r="P65" i="1" s="1"/>
  <c r="L45" i="1"/>
  <c r="L40" i="1"/>
  <c r="L44" i="1"/>
  <c r="W14" i="1"/>
  <c r="P14" i="1" s="1"/>
  <c r="W45" i="1"/>
  <c r="P45" i="1" s="1"/>
  <c r="L91" i="1"/>
  <c r="W47" i="1"/>
  <c r="P47" i="1" s="1"/>
  <c r="W12" i="1"/>
  <c r="P12" i="1" s="1"/>
  <c r="L65" i="1"/>
  <c r="L63" i="1"/>
  <c r="W72" i="1"/>
  <c r="P72" i="1" s="1"/>
  <c r="L118" i="1"/>
  <c r="L194" i="1"/>
  <c r="L17" i="1"/>
  <c r="W41" i="1"/>
  <c r="P41" i="1" s="1"/>
  <c r="L93" i="1"/>
  <c r="L109" i="1"/>
  <c r="L87" i="1"/>
  <c r="L39" i="1"/>
  <c r="L88" i="1"/>
  <c r="W93" i="1"/>
  <c r="P93" i="1" s="1"/>
  <c r="W192" i="1"/>
  <c r="P192" i="1" s="1"/>
  <c r="L195" i="1"/>
  <c r="L196" i="1"/>
  <c r="W189" i="1"/>
  <c r="P189" i="1" s="1"/>
  <c r="W21" i="1"/>
  <c r="P21" i="1" s="1"/>
  <c r="K22" i="1"/>
  <c r="W42" i="1"/>
  <c r="P42" i="1" s="1"/>
  <c r="L114" i="1"/>
  <c r="W112" i="1"/>
  <c r="P112" i="1" s="1"/>
  <c r="L197" i="1"/>
  <c r="W63" i="1"/>
  <c r="P63" i="1" s="1"/>
  <c r="W46" i="1"/>
  <c r="P46" i="1" s="1"/>
  <c r="L46" i="1"/>
  <c r="L11" i="1"/>
  <c r="W86" i="1"/>
  <c r="P86" i="1" s="1"/>
  <c r="W114" i="1"/>
  <c r="P114" i="1" s="1"/>
  <c r="W197" i="1"/>
  <c r="P197" i="1" s="1"/>
  <c r="W198" i="1"/>
  <c r="P198" i="1" s="1"/>
  <c r="L19" i="1"/>
  <c r="W89" i="1"/>
  <c r="P89" i="1" s="1"/>
  <c r="W118" i="1"/>
  <c r="P118" i="1" s="1"/>
  <c r="L190" i="1"/>
  <c r="W195" i="1"/>
  <c r="P195" i="1" s="1"/>
  <c r="W191" i="1"/>
  <c r="P191" i="1" s="1"/>
  <c r="W64" i="1"/>
  <c r="P64" i="1" s="1"/>
  <c r="L38" i="1"/>
  <c r="L193" i="1"/>
  <c r="W91" i="1"/>
  <c r="P91" i="1" s="1"/>
  <c r="W39" i="1"/>
  <c r="P39" i="1" s="1"/>
  <c r="L69" i="1"/>
  <c r="W15" i="1"/>
  <c r="P15" i="1" s="1"/>
  <c r="W11" i="1"/>
  <c r="P11" i="1" s="1"/>
  <c r="W17" i="1"/>
  <c r="P17" i="1" s="1"/>
  <c r="L62" i="1"/>
  <c r="W69" i="1"/>
  <c r="P69" i="1" s="1"/>
  <c r="L12" i="1"/>
  <c r="W43" i="1"/>
  <c r="P43" i="1" s="1"/>
  <c r="N97" i="1"/>
  <c r="N100" i="1" s="1"/>
  <c r="N101" i="1" s="1"/>
  <c r="N102" i="1" s="1"/>
  <c r="L111" i="1"/>
  <c r="W199" i="1"/>
  <c r="P199" i="1" s="1"/>
  <c r="L89" i="1"/>
  <c r="W90" i="1"/>
  <c r="P90" i="1" s="1"/>
  <c r="W119" i="1"/>
  <c r="P119" i="1" s="1"/>
  <c r="V97" i="1"/>
  <c r="L85" i="1"/>
  <c r="J97" i="1"/>
  <c r="W13" i="1"/>
  <c r="P13" i="1" s="1"/>
  <c r="L92" i="1"/>
  <c r="L94" i="1"/>
  <c r="L189" i="1"/>
  <c r="L14" i="1"/>
  <c r="N70" i="1"/>
  <c r="N73" i="1" s="1"/>
  <c r="N76" i="1" s="1"/>
  <c r="N77" i="1" s="1"/>
  <c r="N78" i="1" s="1"/>
  <c r="N79" i="1" s="1"/>
  <c r="V70" i="1"/>
  <c r="V73" i="1" s="1"/>
  <c r="K70" i="1"/>
  <c r="K73" i="1" s="1"/>
  <c r="U73" i="1"/>
  <c r="J70" i="1"/>
  <c r="O70" i="1"/>
  <c r="O73" i="1" s="1"/>
  <c r="O76" i="1" s="1"/>
  <c r="O77" i="1" s="1"/>
  <c r="O78" i="1" s="1"/>
  <c r="O79" i="1" s="1"/>
  <c r="J22" i="1"/>
  <c r="U22" i="1"/>
  <c r="W10" i="1"/>
  <c r="P10" i="1" s="1"/>
  <c r="W44" i="1"/>
  <c r="P44" i="1" s="1"/>
  <c r="W95" i="1"/>
  <c r="P95" i="1" s="1"/>
  <c r="W116" i="1"/>
  <c r="P116" i="1" s="1"/>
  <c r="W68" i="1"/>
  <c r="P68" i="1" s="1"/>
  <c r="L64" i="1"/>
  <c r="W71" i="1"/>
  <c r="P71" i="1" s="1"/>
  <c r="K97" i="1"/>
  <c r="W85" i="1"/>
  <c r="P85" i="1" s="1"/>
  <c r="U97" i="1"/>
  <c r="W113" i="1"/>
  <c r="P113" i="1" s="1"/>
  <c r="W117" i="1"/>
  <c r="P117" i="1" s="1"/>
  <c r="W92" i="1"/>
  <c r="P92" i="1" s="1"/>
  <c r="W194" i="1"/>
  <c r="P194" i="1" s="1"/>
  <c r="W108" i="1"/>
  <c r="P108" i="1" s="1"/>
  <c r="J36" i="1"/>
  <c r="O36" i="1"/>
  <c r="O48" i="1" s="1"/>
  <c r="O51" i="1" s="1"/>
  <c r="O52" i="1" s="1"/>
  <c r="O53" i="1" s="1"/>
  <c r="O54" i="1" s="1"/>
  <c r="O55" i="1" s="1"/>
  <c r="V36" i="1"/>
  <c r="V48" i="1" s="1"/>
  <c r="H48" i="1"/>
  <c r="K36" i="1"/>
  <c r="K48" i="1" s="1"/>
  <c r="N36" i="1"/>
  <c r="N48" i="1" s="1"/>
  <c r="N51" i="1" s="1"/>
  <c r="N52" i="1" s="1"/>
  <c r="N53" i="1" s="1"/>
  <c r="N54" i="1" s="1"/>
  <c r="N55" i="1" s="1"/>
  <c r="L68" i="1"/>
  <c r="L188" i="1"/>
  <c r="J200" i="1"/>
  <c r="W87" i="1"/>
  <c r="P87" i="1" s="1"/>
  <c r="W94" i="1"/>
  <c r="P94" i="1" s="1"/>
  <c r="L96" i="1"/>
  <c r="W20" i="1"/>
  <c r="P20" i="1" s="1"/>
  <c r="W19" i="1"/>
  <c r="P19" i="1" s="1"/>
  <c r="W40" i="1"/>
  <c r="P40" i="1" s="1"/>
  <c r="W18" i="1"/>
  <c r="P18" i="1" s="1"/>
  <c r="W61" i="1"/>
  <c r="P61" i="1" s="1"/>
  <c r="L61" i="1"/>
  <c r="W88" i="1"/>
  <c r="P88" i="1" s="1"/>
  <c r="V22" i="1"/>
  <c r="W66" i="1"/>
  <c r="P66" i="1" s="1"/>
  <c r="W37" i="1"/>
  <c r="P37" i="1" s="1"/>
  <c r="W67" i="1"/>
  <c r="P67" i="1" s="1"/>
  <c r="L67" i="1"/>
  <c r="W16" i="1"/>
  <c r="P16" i="1" s="1"/>
  <c r="L18" i="1"/>
  <c r="W62" i="1"/>
  <c r="P62" i="1" s="1"/>
  <c r="W196" i="1"/>
  <c r="P196" i="1" s="1"/>
  <c r="H73" i="1"/>
  <c r="L90" i="1"/>
  <c r="L71" i="1"/>
  <c r="O97" i="1"/>
  <c r="O100" i="1" s="1"/>
  <c r="O101" i="1" s="1"/>
  <c r="O102" i="1" s="1"/>
  <c r="W115" i="1"/>
  <c r="P115" i="1" s="1"/>
  <c r="O200" i="1"/>
  <c r="M214" i="1" s="1"/>
  <c r="L21" i="1"/>
  <c r="W38" i="1"/>
  <c r="P38" i="1" s="1"/>
  <c r="W96" i="1"/>
  <c r="P96" i="1" s="1"/>
  <c r="W193" i="1"/>
  <c r="P193" i="1" s="1"/>
  <c r="L198" i="1"/>
  <c r="L22" i="1" l="1"/>
  <c r="K142" i="1"/>
  <c r="W132" i="1"/>
  <c r="P132" i="1" s="1"/>
  <c r="U142" i="1"/>
  <c r="L110" i="1"/>
  <c r="L120" i="1" s="1"/>
  <c r="K120" i="1"/>
  <c r="K200" i="1"/>
  <c r="L70" i="1"/>
  <c r="L73" i="1" s="1"/>
  <c r="W36" i="1"/>
  <c r="P36" i="1" s="1"/>
  <c r="U48" i="1"/>
  <c r="L200" i="1"/>
  <c r="M212" i="1" s="1"/>
  <c r="W190" i="1"/>
  <c r="P190" i="1" s="1"/>
  <c r="U200" i="1"/>
  <c r="W22" i="1"/>
  <c r="P22" i="1" s="1"/>
  <c r="W110" i="1"/>
  <c r="P110" i="1" s="1"/>
  <c r="W97" i="1"/>
  <c r="P97" i="1" s="1"/>
  <c r="W70" i="1"/>
  <c r="P70" i="1" s="1"/>
  <c r="J73" i="1"/>
  <c r="L97" i="1"/>
  <c r="L36" i="1"/>
  <c r="L48" i="1" s="1"/>
  <c r="J48" i="1"/>
  <c r="N214" i="1" l="1"/>
  <c r="O214" i="1" s="1"/>
  <c r="N177" i="1"/>
  <c r="O177" i="1" s="1"/>
  <c r="N212" i="1"/>
  <c r="O212" i="1" s="1"/>
  <c r="N180" i="1"/>
  <c r="O180" i="1" s="1"/>
  <c r="N215" i="1"/>
  <c r="N179" i="1"/>
  <c r="O179" i="1" s="1"/>
  <c r="W142" i="1"/>
  <c r="P142" i="1" s="1"/>
  <c r="W120" i="1"/>
  <c r="P120" i="1" s="1"/>
  <c r="W48" i="1"/>
  <c r="P48" i="1" s="1"/>
  <c r="W200" i="1"/>
  <c r="P200" i="1" s="1"/>
  <c r="W73" i="1"/>
  <c r="P73" i="1" s="1"/>
  <c r="O215" i="1" l="1"/>
  <c r="G205" i="3"/>
  <c r="H205" i="3" s="1"/>
  <c r="G141" i="3"/>
  <c r="G76" i="3"/>
  <c r="H76" i="3" s="1"/>
  <c r="G10" i="3"/>
  <c r="H10" i="3" s="1"/>
  <c r="G89" i="4"/>
  <c r="H89" i="4" s="1"/>
  <c r="G50" i="4"/>
  <c r="H50" i="4" s="1"/>
  <c r="G10" i="4"/>
  <c r="H10" i="4" s="1"/>
  <c r="O10" i="4" l="1"/>
  <c r="J10" i="4"/>
  <c r="J205" i="3"/>
  <c r="H141" i="3"/>
  <c r="O76" i="3"/>
  <c r="J76" i="3"/>
  <c r="J10" i="3"/>
  <c r="O10" i="3"/>
  <c r="J50" i="4"/>
  <c r="O50" i="4"/>
  <c r="J89" i="4"/>
  <c r="R13" i="4"/>
  <c r="N10" i="4" s="1"/>
  <c r="R12" i="4"/>
  <c r="K10" i="4" s="1"/>
  <c r="J141" i="3" l="1"/>
  <c r="O141" i="3"/>
  <c r="K10" i="3"/>
  <c r="L10" i="3" s="1"/>
  <c r="R78" i="3"/>
  <c r="K76" i="3" s="1"/>
  <c r="L76" i="3" s="1"/>
  <c r="R143" i="3"/>
  <c r="K141" i="3" s="1"/>
  <c r="R207" i="3"/>
  <c r="K205" i="3" s="1"/>
  <c r="G287" i="4"/>
  <c r="H287" i="4" s="1"/>
  <c r="G288" i="4"/>
  <c r="H288" i="4" s="1"/>
  <c r="G289" i="4"/>
  <c r="H289" i="4" s="1"/>
  <c r="G290" i="4"/>
  <c r="H290" i="4" s="1"/>
  <c r="G291" i="4"/>
  <c r="H291" i="4" s="1"/>
  <c r="G292" i="4"/>
  <c r="H292" i="4" s="1"/>
  <c r="G293" i="4"/>
  <c r="H293" i="4" s="1"/>
  <c r="G294" i="4"/>
  <c r="H294" i="4" s="1"/>
  <c r="G295" i="4"/>
  <c r="H295" i="4" s="1"/>
  <c r="G296" i="4"/>
  <c r="H296" i="4" s="1"/>
  <c r="G297" i="4"/>
  <c r="H297" i="4" s="1"/>
  <c r="G298" i="4"/>
  <c r="H298" i="4" s="1"/>
  <c r="G299" i="4"/>
  <c r="H299" i="4" s="1"/>
  <c r="G300" i="4"/>
  <c r="H300" i="4" s="1"/>
  <c r="G301" i="4"/>
  <c r="H301" i="4" s="1"/>
  <c r="G302" i="4"/>
  <c r="H302" i="4" s="1"/>
  <c r="G303" i="4"/>
  <c r="H303" i="4" s="1"/>
  <c r="G304" i="4"/>
  <c r="H304" i="4" s="1"/>
  <c r="G305" i="4"/>
  <c r="H305" i="4" s="1"/>
  <c r="G306" i="4"/>
  <c r="H306" i="4" s="1"/>
  <c r="G307" i="4"/>
  <c r="H307" i="4" s="1"/>
  <c r="G308" i="4"/>
  <c r="H308" i="4" s="1"/>
  <c r="G309" i="4"/>
  <c r="H309" i="4" s="1"/>
  <c r="G310" i="4"/>
  <c r="H310" i="4" s="1"/>
  <c r="G311" i="4"/>
  <c r="H311" i="4" s="1"/>
  <c r="G145" i="4"/>
  <c r="H145" i="4" s="1"/>
  <c r="G133" i="4"/>
  <c r="H133" i="4" s="1"/>
  <c r="G134" i="4"/>
  <c r="H134" i="4" s="1"/>
  <c r="G135" i="4"/>
  <c r="H135" i="4" s="1"/>
  <c r="G136" i="4"/>
  <c r="H136" i="4" s="1"/>
  <c r="G137" i="4"/>
  <c r="H137" i="4" s="1"/>
  <c r="G138" i="4"/>
  <c r="H138" i="4" s="1"/>
  <c r="G139" i="4"/>
  <c r="H139" i="4" s="1"/>
  <c r="G140" i="4"/>
  <c r="H140" i="4" s="1"/>
  <c r="G141" i="4"/>
  <c r="H141" i="4" s="1"/>
  <c r="G142" i="4"/>
  <c r="H142" i="4" s="1"/>
  <c r="G143" i="4"/>
  <c r="H143" i="4" s="1"/>
  <c r="G144" i="4"/>
  <c r="H144" i="4" s="1"/>
  <c r="G146" i="4"/>
  <c r="H146" i="4" s="1"/>
  <c r="R92" i="4"/>
  <c r="N89" i="4" s="1"/>
  <c r="R91" i="4"/>
  <c r="K89" i="4" s="1"/>
  <c r="R53" i="4"/>
  <c r="N50" i="4" s="1"/>
  <c r="R52" i="4"/>
  <c r="K50" i="4" s="1"/>
  <c r="G96" i="4"/>
  <c r="H96" i="4" s="1"/>
  <c r="G97" i="4"/>
  <c r="H97" i="4" s="1"/>
  <c r="G98" i="4"/>
  <c r="H98" i="4" s="1"/>
  <c r="G99" i="4"/>
  <c r="H99" i="4" s="1"/>
  <c r="G100" i="4"/>
  <c r="H100" i="4" s="1"/>
  <c r="N100" i="4" s="1"/>
  <c r="G101" i="4"/>
  <c r="H101" i="4" s="1"/>
  <c r="G102" i="4"/>
  <c r="H102" i="4" s="1"/>
  <c r="G103" i="4"/>
  <c r="H103" i="4" s="1"/>
  <c r="G104" i="4"/>
  <c r="H104" i="4" s="1"/>
  <c r="N104" i="4" s="1"/>
  <c r="G105" i="4"/>
  <c r="H105" i="4" s="1"/>
  <c r="G106" i="4"/>
  <c r="H106" i="4" s="1"/>
  <c r="G107" i="4"/>
  <c r="H107" i="4" s="1"/>
  <c r="G108" i="4"/>
  <c r="H108" i="4" s="1"/>
  <c r="N108" i="4" s="1"/>
  <c r="G109" i="4"/>
  <c r="H109" i="4" s="1"/>
  <c r="G110" i="4"/>
  <c r="H110" i="4" s="1"/>
  <c r="G55" i="4"/>
  <c r="H55" i="4" s="1"/>
  <c r="G56" i="4"/>
  <c r="H56" i="4" s="1"/>
  <c r="G57" i="4"/>
  <c r="H57" i="4" s="1"/>
  <c r="G58" i="4"/>
  <c r="H58" i="4" s="1"/>
  <c r="G59" i="4"/>
  <c r="H59" i="4" s="1"/>
  <c r="G60" i="4"/>
  <c r="H60" i="4" s="1"/>
  <c r="G61" i="4"/>
  <c r="H61" i="4" s="1"/>
  <c r="G62" i="4"/>
  <c r="H62" i="4" s="1"/>
  <c r="G63" i="4"/>
  <c r="H63" i="4" s="1"/>
  <c r="G64" i="4"/>
  <c r="H64" i="4" s="1"/>
  <c r="G65" i="4"/>
  <c r="H65" i="4" s="1"/>
  <c r="G66" i="4"/>
  <c r="H66" i="4" s="1"/>
  <c r="G67" i="4"/>
  <c r="H67" i="4" s="1"/>
  <c r="G68" i="4"/>
  <c r="H68" i="4" s="1"/>
  <c r="G15" i="4"/>
  <c r="H15" i="4" s="1"/>
  <c r="G16" i="4"/>
  <c r="H16" i="4" s="1"/>
  <c r="G17" i="4"/>
  <c r="H17" i="4" s="1"/>
  <c r="G18" i="4"/>
  <c r="H18" i="4" s="1"/>
  <c r="G19" i="4"/>
  <c r="H19" i="4" s="1"/>
  <c r="G20" i="4"/>
  <c r="H20" i="4" s="1"/>
  <c r="G21" i="4"/>
  <c r="H21" i="4" s="1"/>
  <c r="G22" i="4"/>
  <c r="H22" i="4" s="1"/>
  <c r="G23" i="4"/>
  <c r="H23" i="4" s="1"/>
  <c r="G24" i="4"/>
  <c r="H24" i="4" s="1"/>
  <c r="G25" i="4"/>
  <c r="G26" i="4"/>
  <c r="H26" i="4" s="1"/>
  <c r="G27" i="4"/>
  <c r="H27" i="4" s="1"/>
  <c r="G28" i="4"/>
  <c r="H28" i="4" s="1"/>
  <c r="G286" i="4"/>
  <c r="G152" i="4"/>
  <c r="H152" i="4" s="1"/>
  <c r="G151" i="4"/>
  <c r="H151" i="4" s="1"/>
  <c r="G150" i="4"/>
  <c r="H150" i="4" s="1"/>
  <c r="G149" i="4"/>
  <c r="H149" i="4" s="1"/>
  <c r="G148" i="4"/>
  <c r="H148" i="4" s="1"/>
  <c r="G147" i="4"/>
  <c r="H147" i="4" s="1"/>
  <c r="G132" i="4"/>
  <c r="H132" i="4" s="1"/>
  <c r="G131" i="4"/>
  <c r="H131" i="4" s="1"/>
  <c r="G130" i="4"/>
  <c r="H130" i="4" s="1"/>
  <c r="G129" i="4"/>
  <c r="H129" i="4" s="1"/>
  <c r="G128" i="4"/>
  <c r="H128" i="4" s="1"/>
  <c r="G127" i="4"/>
  <c r="G114" i="4"/>
  <c r="H114" i="4" s="1"/>
  <c r="G113" i="4"/>
  <c r="H113" i="4" s="1"/>
  <c r="G112" i="4"/>
  <c r="H112" i="4" s="1"/>
  <c r="G111" i="4"/>
  <c r="H111" i="4" s="1"/>
  <c r="G95" i="4"/>
  <c r="H95" i="4" s="1"/>
  <c r="N95" i="4" s="1"/>
  <c r="G94" i="4"/>
  <c r="H94" i="4" s="1"/>
  <c r="G93" i="4"/>
  <c r="H93" i="4" s="1"/>
  <c r="G92" i="4"/>
  <c r="H92" i="4" s="1"/>
  <c r="G91" i="4"/>
  <c r="H91" i="4" s="1"/>
  <c r="N91" i="4" s="1"/>
  <c r="G90" i="4"/>
  <c r="G75" i="4"/>
  <c r="H75" i="4" s="1"/>
  <c r="G74" i="4"/>
  <c r="H74" i="4" s="1"/>
  <c r="G73" i="4"/>
  <c r="H73" i="4" s="1"/>
  <c r="G72" i="4"/>
  <c r="H72" i="4" s="1"/>
  <c r="G71" i="4"/>
  <c r="H71" i="4" s="1"/>
  <c r="G70" i="4"/>
  <c r="H70" i="4" s="1"/>
  <c r="G69" i="4"/>
  <c r="H69" i="4" s="1"/>
  <c r="G54" i="4"/>
  <c r="H54" i="4" s="1"/>
  <c r="G53" i="4"/>
  <c r="H53" i="4" s="1"/>
  <c r="N53" i="4" s="1"/>
  <c r="G52" i="4"/>
  <c r="H52" i="4" s="1"/>
  <c r="G51" i="4"/>
  <c r="G35" i="4"/>
  <c r="H35" i="4" s="1"/>
  <c r="N35" i="4" s="1"/>
  <c r="G34" i="4"/>
  <c r="H34" i="4" s="1"/>
  <c r="N34" i="4" s="1"/>
  <c r="G33" i="4"/>
  <c r="H33" i="4" s="1"/>
  <c r="N33" i="4" s="1"/>
  <c r="G32" i="4"/>
  <c r="H32" i="4" s="1"/>
  <c r="G31" i="4"/>
  <c r="H31" i="4" s="1"/>
  <c r="N31" i="4" s="1"/>
  <c r="G30" i="4"/>
  <c r="H30" i="4" s="1"/>
  <c r="N30" i="4" s="1"/>
  <c r="G29" i="4"/>
  <c r="H29" i="4" s="1"/>
  <c r="N29" i="4" s="1"/>
  <c r="G14" i="4"/>
  <c r="H14" i="4" s="1"/>
  <c r="N14" i="4" s="1"/>
  <c r="G13" i="4"/>
  <c r="H13" i="4" s="1"/>
  <c r="N13" i="4" s="1"/>
  <c r="G12" i="4"/>
  <c r="H12" i="4" s="1"/>
  <c r="N12" i="4" s="1"/>
  <c r="G11" i="4"/>
  <c r="H11" i="4" s="1"/>
  <c r="N11" i="4" s="1"/>
  <c r="G480" i="3"/>
  <c r="H480" i="3" s="1"/>
  <c r="G481" i="3"/>
  <c r="H481" i="3" s="1"/>
  <c r="G482" i="3"/>
  <c r="H482" i="3" s="1"/>
  <c r="G483" i="3"/>
  <c r="H483" i="3" s="1"/>
  <c r="G484" i="3"/>
  <c r="H484" i="3" s="1"/>
  <c r="G485" i="3"/>
  <c r="H485" i="3" s="1"/>
  <c r="G486" i="3"/>
  <c r="H486" i="3" s="1"/>
  <c r="G487" i="3"/>
  <c r="H487" i="3" s="1"/>
  <c r="G488" i="3"/>
  <c r="H488" i="3" s="1"/>
  <c r="G489" i="3"/>
  <c r="H489" i="3" s="1"/>
  <c r="G490" i="3"/>
  <c r="H490" i="3" s="1"/>
  <c r="G491" i="3"/>
  <c r="H491" i="3" s="1"/>
  <c r="G492" i="3"/>
  <c r="H492" i="3" s="1"/>
  <c r="G493" i="3"/>
  <c r="H493" i="3" s="1"/>
  <c r="G494" i="3"/>
  <c r="H494" i="3" s="1"/>
  <c r="G495" i="3"/>
  <c r="H495" i="3" s="1"/>
  <c r="G496" i="3"/>
  <c r="H496" i="3" s="1"/>
  <c r="G497" i="3"/>
  <c r="H497" i="3" s="1"/>
  <c r="G498" i="3"/>
  <c r="H498" i="3" s="1"/>
  <c r="G499" i="3"/>
  <c r="H499" i="3" s="1"/>
  <c r="G500" i="3"/>
  <c r="H500" i="3" s="1"/>
  <c r="G501" i="3"/>
  <c r="H501" i="3" s="1"/>
  <c r="G502" i="3"/>
  <c r="H502" i="3" s="1"/>
  <c r="G503" i="3"/>
  <c r="H503" i="3" s="1"/>
  <c r="G504" i="3"/>
  <c r="H504" i="3" s="1"/>
  <c r="G505" i="3"/>
  <c r="H505" i="3" s="1"/>
  <c r="G506" i="3"/>
  <c r="H506" i="3" s="1"/>
  <c r="G507" i="3"/>
  <c r="H507" i="3" s="1"/>
  <c r="G508" i="3"/>
  <c r="H508" i="3" s="1"/>
  <c r="G509" i="3"/>
  <c r="H509" i="3" s="1"/>
  <c r="G510" i="3"/>
  <c r="H510" i="3" s="1"/>
  <c r="G511" i="3"/>
  <c r="H511" i="3" s="1"/>
  <c r="G512" i="3"/>
  <c r="H512" i="3" s="1"/>
  <c r="G513" i="3"/>
  <c r="H513" i="3" s="1"/>
  <c r="G514" i="3"/>
  <c r="H514" i="3" s="1"/>
  <c r="G515" i="3"/>
  <c r="H515" i="3" s="1"/>
  <c r="G516" i="3"/>
  <c r="H516" i="3" s="1"/>
  <c r="G517" i="3"/>
  <c r="H517" i="3" s="1"/>
  <c r="G518" i="3"/>
  <c r="H518" i="3" s="1"/>
  <c r="G519" i="3"/>
  <c r="H519" i="3" s="1"/>
  <c r="R208" i="3"/>
  <c r="G210" i="3"/>
  <c r="H210" i="3" s="1"/>
  <c r="G211" i="3"/>
  <c r="H211" i="3" s="1"/>
  <c r="G212" i="3"/>
  <c r="H212" i="3" s="1"/>
  <c r="G213" i="3"/>
  <c r="H213" i="3" s="1"/>
  <c r="G214" i="3"/>
  <c r="H214" i="3" s="1"/>
  <c r="G215" i="3"/>
  <c r="H215" i="3" s="1"/>
  <c r="G216" i="3"/>
  <c r="H216" i="3" s="1"/>
  <c r="G217" i="3"/>
  <c r="H217" i="3" s="1"/>
  <c r="G218" i="3"/>
  <c r="H218" i="3" s="1"/>
  <c r="G219" i="3"/>
  <c r="H219" i="3" s="1"/>
  <c r="G220" i="3"/>
  <c r="H220" i="3" s="1"/>
  <c r="G221" i="3"/>
  <c r="H221" i="3" s="1"/>
  <c r="G222" i="3"/>
  <c r="H222" i="3" s="1"/>
  <c r="G223" i="3"/>
  <c r="H223" i="3" s="1"/>
  <c r="G224" i="3"/>
  <c r="H224" i="3" s="1"/>
  <c r="G225" i="3"/>
  <c r="H225" i="3" s="1"/>
  <c r="G226" i="3"/>
  <c r="H226" i="3" s="1"/>
  <c r="G227" i="3"/>
  <c r="H227" i="3" s="1"/>
  <c r="G228" i="3"/>
  <c r="H228" i="3" s="1"/>
  <c r="G229" i="3"/>
  <c r="H229" i="3" s="1"/>
  <c r="G230" i="3"/>
  <c r="H230" i="3" s="1"/>
  <c r="G231" i="3"/>
  <c r="H231" i="3" s="1"/>
  <c r="G232" i="3"/>
  <c r="H232" i="3" s="1"/>
  <c r="G233" i="3"/>
  <c r="H233" i="3" s="1"/>
  <c r="G234" i="3"/>
  <c r="H234" i="3" s="1"/>
  <c r="G235" i="3"/>
  <c r="H235" i="3" s="1"/>
  <c r="G236" i="3"/>
  <c r="H236" i="3" s="1"/>
  <c r="G237" i="3"/>
  <c r="H237" i="3" s="1"/>
  <c r="G238" i="3"/>
  <c r="H238" i="3" s="1"/>
  <c r="G239" i="3"/>
  <c r="H239" i="3" s="1"/>
  <c r="G240" i="3"/>
  <c r="H240" i="3" s="1"/>
  <c r="G241" i="3"/>
  <c r="H241" i="3" s="1"/>
  <c r="G242" i="3"/>
  <c r="H242" i="3" s="1"/>
  <c r="G243" i="3"/>
  <c r="H243" i="3" s="1"/>
  <c r="G244" i="3"/>
  <c r="H244" i="3" s="1"/>
  <c r="G245" i="3"/>
  <c r="H245" i="3" s="1"/>
  <c r="G246" i="3"/>
  <c r="H246" i="3" s="1"/>
  <c r="G247" i="3"/>
  <c r="H247" i="3" s="1"/>
  <c r="G248" i="3"/>
  <c r="H248" i="3" s="1"/>
  <c r="G249" i="3"/>
  <c r="H249" i="3" s="1"/>
  <c r="R144" i="3"/>
  <c r="V141" i="3" s="1"/>
  <c r="G150" i="3"/>
  <c r="H150" i="3" s="1"/>
  <c r="G151" i="3"/>
  <c r="H151" i="3" s="1"/>
  <c r="G152" i="3"/>
  <c r="H152" i="3" s="1"/>
  <c r="G153" i="3"/>
  <c r="H153" i="3" s="1"/>
  <c r="G154" i="3"/>
  <c r="H154" i="3" s="1"/>
  <c r="G155" i="3"/>
  <c r="H155" i="3" s="1"/>
  <c r="G156" i="3"/>
  <c r="H156" i="3" s="1"/>
  <c r="G157" i="3"/>
  <c r="H157" i="3" s="1"/>
  <c r="G158" i="3"/>
  <c r="H158" i="3" s="1"/>
  <c r="G159" i="3"/>
  <c r="H159" i="3" s="1"/>
  <c r="G160" i="3"/>
  <c r="H160" i="3" s="1"/>
  <c r="G161" i="3"/>
  <c r="H161" i="3" s="1"/>
  <c r="G162" i="3"/>
  <c r="H162" i="3" s="1"/>
  <c r="G163" i="3"/>
  <c r="H163" i="3" s="1"/>
  <c r="G164" i="3"/>
  <c r="H164" i="3" s="1"/>
  <c r="G165" i="3"/>
  <c r="H165" i="3" s="1"/>
  <c r="G166" i="3"/>
  <c r="H166" i="3" s="1"/>
  <c r="G167" i="3"/>
  <c r="H167" i="3" s="1"/>
  <c r="G168" i="3"/>
  <c r="H168" i="3" s="1"/>
  <c r="G169" i="3"/>
  <c r="H169" i="3" s="1"/>
  <c r="G170" i="3"/>
  <c r="H170" i="3" s="1"/>
  <c r="G171" i="3"/>
  <c r="H171" i="3" s="1"/>
  <c r="G172" i="3"/>
  <c r="H172" i="3" s="1"/>
  <c r="G173" i="3"/>
  <c r="H173" i="3" s="1"/>
  <c r="G174" i="3"/>
  <c r="H174" i="3" s="1"/>
  <c r="G175" i="3"/>
  <c r="H175" i="3" s="1"/>
  <c r="G176" i="3"/>
  <c r="H176" i="3" s="1"/>
  <c r="G177" i="3"/>
  <c r="H177" i="3" s="1"/>
  <c r="G178" i="3"/>
  <c r="H178" i="3" s="1"/>
  <c r="G179" i="3"/>
  <c r="H179" i="3" s="1"/>
  <c r="G180" i="3"/>
  <c r="H180" i="3" s="1"/>
  <c r="G181" i="3"/>
  <c r="H181" i="3" s="1"/>
  <c r="G182" i="3"/>
  <c r="H182" i="3" s="1"/>
  <c r="G183" i="3"/>
  <c r="H183" i="3" s="1"/>
  <c r="G184" i="3"/>
  <c r="H184" i="3" s="1"/>
  <c r="G185" i="3"/>
  <c r="H185" i="3" s="1"/>
  <c r="G186" i="3"/>
  <c r="H186" i="3" s="1"/>
  <c r="G187" i="3"/>
  <c r="H187" i="3" s="1"/>
  <c r="G188" i="3"/>
  <c r="H188" i="3" s="1"/>
  <c r="G189" i="3"/>
  <c r="H189" i="3" s="1"/>
  <c r="R79" i="3"/>
  <c r="G80" i="3"/>
  <c r="H80" i="3" s="1"/>
  <c r="G81" i="3"/>
  <c r="H81" i="3" s="1"/>
  <c r="G82" i="3"/>
  <c r="H82" i="3" s="1"/>
  <c r="G83" i="3"/>
  <c r="H83" i="3" s="1"/>
  <c r="G84" i="3"/>
  <c r="H84" i="3" s="1"/>
  <c r="G85" i="3"/>
  <c r="H85" i="3" s="1"/>
  <c r="G86" i="3"/>
  <c r="H86" i="3" s="1"/>
  <c r="G87" i="3"/>
  <c r="H87" i="3" s="1"/>
  <c r="G88" i="3"/>
  <c r="H88" i="3" s="1"/>
  <c r="G89" i="3"/>
  <c r="H89" i="3" s="1"/>
  <c r="G90" i="3"/>
  <c r="H90" i="3" s="1"/>
  <c r="G91" i="3"/>
  <c r="H91" i="3" s="1"/>
  <c r="G92" i="3"/>
  <c r="H92" i="3" s="1"/>
  <c r="G93" i="3"/>
  <c r="H93" i="3" s="1"/>
  <c r="G94" i="3"/>
  <c r="H94" i="3" s="1"/>
  <c r="G95" i="3"/>
  <c r="H95" i="3" s="1"/>
  <c r="G96" i="3"/>
  <c r="H96" i="3" s="1"/>
  <c r="G97" i="3"/>
  <c r="H97" i="3" s="1"/>
  <c r="G98" i="3"/>
  <c r="H98" i="3" s="1"/>
  <c r="G99" i="3"/>
  <c r="H99" i="3" s="1"/>
  <c r="G100" i="3"/>
  <c r="H100" i="3" s="1"/>
  <c r="G101" i="3"/>
  <c r="H101" i="3" s="1"/>
  <c r="G102" i="3"/>
  <c r="H102" i="3" s="1"/>
  <c r="G103" i="3"/>
  <c r="H103" i="3" s="1"/>
  <c r="G104" i="3"/>
  <c r="H104" i="3" s="1"/>
  <c r="G105" i="3"/>
  <c r="H105" i="3" s="1"/>
  <c r="G106" i="3"/>
  <c r="H106" i="3" s="1"/>
  <c r="G107" i="3"/>
  <c r="H107" i="3" s="1"/>
  <c r="G108" i="3"/>
  <c r="H108" i="3" s="1"/>
  <c r="G109" i="3"/>
  <c r="H109" i="3" s="1"/>
  <c r="G110" i="3"/>
  <c r="H110" i="3" s="1"/>
  <c r="G111" i="3"/>
  <c r="H111" i="3" s="1"/>
  <c r="G112" i="3"/>
  <c r="H112" i="3" s="1"/>
  <c r="G113" i="3"/>
  <c r="H113" i="3" s="1"/>
  <c r="G114" i="3"/>
  <c r="H114" i="3" s="1"/>
  <c r="G115" i="3"/>
  <c r="H115" i="3" s="1"/>
  <c r="G116" i="3"/>
  <c r="H116" i="3" s="1"/>
  <c r="G117" i="3"/>
  <c r="H117" i="3" s="1"/>
  <c r="G118" i="3"/>
  <c r="H118" i="3" s="1"/>
  <c r="G119" i="3"/>
  <c r="H119" i="3" s="1"/>
  <c r="G16" i="3"/>
  <c r="H16" i="3" s="1"/>
  <c r="G17" i="3"/>
  <c r="H17" i="3" s="1"/>
  <c r="G18" i="3"/>
  <c r="H18" i="3" s="1"/>
  <c r="G19" i="3"/>
  <c r="H19" i="3" s="1"/>
  <c r="G20" i="3"/>
  <c r="H20" i="3" s="1"/>
  <c r="G21" i="3"/>
  <c r="H21" i="3" s="1"/>
  <c r="G22" i="3"/>
  <c r="H22" i="3" s="1"/>
  <c r="G23" i="3"/>
  <c r="H23" i="3" s="1"/>
  <c r="G24" i="3"/>
  <c r="H24" i="3" s="1"/>
  <c r="G25" i="3"/>
  <c r="H25" i="3" s="1"/>
  <c r="G26" i="3"/>
  <c r="H26" i="3" s="1"/>
  <c r="G27" i="3"/>
  <c r="H27" i="3" s="1"/>
  <c r="G28" i="3"/>
  <c r="H28" i="3" s="1"/>
  <c r="G29" i="3"/>
  <c r="H29" i="3" s="1"/>
  <c r="G30" i="3"/>
  <c r="H30" i="3" s="1"/>
  <c r="G31" i="3"/>
  <c r="H31" i="3" s="1"/>
  <c r="G32" i="3"/>
  <c r="H32" i="3" s="1"/>
  <c r="G33" i="3"/>
  <c r="H33" i="3" s="1"/>
  <c r="G34" i="3"/>
  <c r="H34" i="3" s="1"/>
  <c r="G35" i="3"/>
  <c r="H35" i="3" s="1"/>
  <c r="G36" i="3"/>
  <c r="H36" i="3" s="1"/>
  <c r="G37" i="3"/>
  <c r="H37" i="3" s="1"/>
  <c r="G38" i="3"/>
  <c r="H38" i="3" s="1"/>
  <c r="G39" i="3"/>
  <c r="H39" i="3" s="1"/>
  <c r="G40" i="3"/>
  <c r="H40" i="3" s="1"/>
  <c r="G41" i="3"/>
  <c r="H41" i="3" s="1"/>
  <c r="G42" i="3"/>
  <c r="H42" i="3" s="1"/>
  <c r="G43" i="3"/>
  <c r="H43" i="3" s="1"/>
  <c r="G44" i="3"/>
  <c r="H44" i="3" s="1"/>
  <c r="G45" i="3"/>
  <c r="H45" i="3" s="1"/>
  <c r="G46" i="3"/>
  <c r="H46" i="3" s="1"/>
  <c r="G47" i="3"/>
  <c r="H47" i="3" s="1"/>
  <c r="G48" i="3"/>
  <c r="H48" i="3" s="1"/>
  <c r="G49" i="3"/>
  <c r="H49" i="3" s="1"/>
  <c r="G50" i="3"/>
  <c r="H50" i="3" s="1"/>
  <c r="G51" i="3"/>
  <c r="H51" i="3" s="1"/>
  <c r="G52" i="3"/>
  <c r="H52" i="3" s="1"/>
  <c r="G53" i="3"/>
  <c r="H53" i="3" s="1"/>
  <c r="G54" i="3"/>
  <c r="H54" i="3" s="1"/>
  <c r="G55" i="3"/>
  <c r="H55" i="3" s="1"/>
  <c r="G478" i="3"/>
  <c r="H478" i="3" s="1"/>
  <c r="G477" i="3"/>
  <c r="H477" i="3" s="1"/>
  <c r="G476" i="3"/>
  <c r="H476" i="3" s="1"/>
  <c r="G475" i="3"/>
  <c r="H475" i="3" s="1"/>
  <c r="G474" i="3"/>
  <c r="H474" i="3" s="1"/>
  <c r="G473" i="3"/>
  <c r="H473" i="3" s="1"/>
  <c r="G472" i="3"/>
  <c r="H472" i="3" s="1"/>
  <c r="G471" i="3"/>
  <c r="H471" i="3" s="1"/>
  <c r="G470" i="3"/>
  <c r="H470" i="3" s="1"/>
  <c r="G469" i="3"/>
  <c r="H469" i="3" s="1"/>
  <c r="G468" i="3"/>
  <c r="G256" i="3"/>
  <c r="H256" i="3" s="1"/>
  <c r="G255" i="3"/>
  <c r="H255" i="3" s="1"/>
  <c r="G254" i="3"/>
  <c r="H254" i="3" s="1"/>
  <c r="G253" i="3"/>
  <c r="H253" i="3" s="1"/>
  <c r="G252" i="3"/>
  <c r="H252" i="3" s="1"/>
  <c r="G251" i="3"/>
  <c r="H251" i="3" s="1"/>
  <c r="G250" i="3"/>
  <c r="H250" i="3" s="1"/>
  <c r="G209" i="3"/>
  <c r="H209" i="3" s="1"/>
  <c r="G208" i="3"/>
  <c r="H208" i="3" s="1"/>
  <c r="G207" i="3"/>
  <c r="G206" i="3"/>
  <c r="O205" i="3"/>
  <c r="G192" i="3"/>
  <c r="H192" i="3" s="1"/>
  <c r="G191" i="3"/>
  <c r="H191" i="3" s="1"/>
  <c r="G190" i="3"/>
  <c r="H190" i="3" s="1"/>
  <c r="G149" i="3"/>
  <c r="H149" i="3" s="1"/>
  <c r="G148" i="3"/>
  <c r="H148" i="3" s="1"/>
  <c r="G147" i="3"/>
  <c r="H147" i="3" s="1"/>
  <c r="G146" i="3"/>
  <c r="H146" i="3" s="1"/>
  <c r="G145" i="3"/>
  <c r="H145" i="3" s="1"/>
  <c r="G144" i="3"/>
  <c r="H144" i="3" s="1"/>
  <c r="G143" i="3"/>
  <c r="H143" i="3" s="1"/>
  <c r="G142" i="3"/>
  <c r="G127" i="3"/>
  <c r="H127" i="3" s="1"/>
  <c r="G126" i="3"/>
  <c r="H126" i="3" s="1"/>
  <c r="G125" i="3"/>
  <c r="H125" i="3" s="1"/>
  <c r="G124" i="3"/>
  <c r="H124" i="3" s="1"/>
  <c r="G123" i="3"/>
  <c r="H123" i="3" s="1"/>
  <c r="G122" i="3"/>
  <c r="H122" i="3" s="1"/>
  <c r="G121" i="3"/>
  <c r="H121" i="3" s="1"/>
  <c r="G120" i="3"/>
  <c r="H120" i="3" s="1"/>
  <c r="G79" i="3"/>
  <c r="H79" i="3" s="1"/>
  <c r="G78" i="3"/>
  <c r="H78" i="3" s="1"/>
  <c r="G77" i="3"/>
  <c r="G61" i="3"/>
  <c r="H61" i="3" s="1"/>
  <c r="G60" i="3"/>
  <c r="H60" i="3" s="1"/>
  <c r="G59" i="3"/>
  <c r="H59" i="3" s="1"/>
  <c r="G58" i="3"/>
  <c r="H58" i="3" s="1"/>
  <c r="G57" i="3"/>
  <c r="H57" i="3" s="1"/>
  <c r="G56" i="3"/>
  <c r="H56" i="3" s="1"/>
  <c r="G15" i="3"/>
  <c r="H15" i="3" s="1"/>
  <c r="G14" i="3"/>
  <c r="H14" i="3" s="1"/>
  <c r="G13" i="3"/>
  <c r="H13" i="3" s="1"/>
  <c r="G12" i="3"/>
  <c r="H12" i="3" s="1"/>
  <c r="G11" i="3"/>
  <c r="V308" i="4" l="1"/>
  <c r="U308" i="4"/>
  <c r="N308" i="4"/>
  <c r="K308" i="4"/>
  <c r="V300" i="4"/>
  <c r="U300" i="4"/>
  <c r="N300" i="4"/>
  <c r="K300" i="4"/>
  <c r="V292" i="4"/>
  <c r="K292" i="4"/>
  <c r="U292" i="4"/>
  <c r="N292" i="4"/>
  <c r="V311" i="4"/>
  <c r="U311" i="4"/>
  <c r="N311" i="4"/>
  <c r="K311" i="4"/>
  <c r="V307" i="4"/>
  <c r="U307" i="4"/>
  <c r="N307" i="4"/>
  <c r="K307" i="4"/>
  <c r="V303" i="4"/>
  <c r="U303" i="4"/>
  <c r="N303" i="4"/>
  <c r="K303" i="4"/>
  <c r="V299" i="4"/>
  <c r="U299" i="4"/>
  <c r="N299" i="4"/>
  <c r="K299" i="4"/>
  <c r="V295" i="4"/>
  <c r="U295" i="4"/>
  <c r="N295" i="4"/>
  <c r="K295" i="4"/>
  <c r="V291" i="4"/>
  <c r="U291" i="4"/>
  <c r="N291" i="4"/>
  <c r="K291" i="4"/>
  <c r="V287" i="4"/>
  <c r="U287" i="4"/>
  <c r="N287" i="4"/>
  <c r="K287" i="4"/>
  <c r="V304" i="4"/>
  <c r="U304" i="4"/>
  <c r="N304" i="4"/>
  <c r="K304" i="4"/>
  <c r="K296" i="4"/>
  <c r="V296" i="4"/>
  <c r="U296" i="4"/>
  <c r="N296" i="4"/>
  <c r="V288" i="4"/>
  <c r="U288" i="4"/>
  <c r="N288" i="4"/>
  <c r="K288" i="4"/>
  <c r="U310" i="4"/>
  <c r="N310" i="4"/>
  <c r="V310" i="4"/>
  <c r="K310" i="4"/>
  <c r="U306" i="4"/>
  <c r="V306" i="4"/>
  <c r="N306" i="4"/>
  <c r="K306" i="4"/>
  <c r="U302" i="4"/>
  <c r="N302" i="4"/>
  <c r="K302" i="4"/>
  <c r="V302" i="4"/>
  <c r="U298" i="4"/>
  <c r="N298" i="4"/>
  <c r="V298" i="4"/>
  <c r="K298" i="4"/>
  <c r="U294" i="4"/>
  <c r="N294" i="4"/>
  <c r="V294" i="4"/>
  <c r="K294" i="4"/>
  <c r="U290" i="4"/>
  <c r="N290" i="4"/>
  <c r="V290" i="4"/>
  <c r="K290" i="4"/>
  <c r="V309" i="4"/>
  <c r="U309" i="4"/>
  <c r="N309" i="4"/>
  <c r="K309" i="4"/>
  <c r="V305" i="4"/>
  <c r="U305" i="4"/>
  <c r="N305" i="4"/>
  <c r="K305" i="4"/>
  <c r="V301" i="4"/>
  <c r="U301" i="4"/>
  <c r="N301" i="4"/>
  <c r="K301" i="4"/>
  <c r="V297" i="4"/>
  <c r="U297" i="4"/>
  <c r="N297" i="4"/>
  <c r="K297" i="4"/>
  <c r="V293" i="4"/>
  <c r="U293" i="4"/>
  <c r="N293" i="4"/>
  <c r="K293" i="4"/>
  <c r="V289" i="4"/>
  <c r="U289" i="4"/>
  <c r="N289" i="4"/>
  <c r="K289" i="4"/>
  <c r="U471" i="3"/>
  <c r="N471" i="3"/>
  <c r="K471" i="3"/>
  <c r="V471" i="3"/>
  <c r="N514" i="3"/>
  <c r="K514" i="3"/>
  <c r="V514" i="3"/>
  <c r="U514" i="3"/>
  <c r="N498" i="3"/>
  <c r="K498" i="3"/>
  <c r="V498" i="3"/>
  <c r="U498" i="3"/>
  <c r="N490" i="3"/>
  <c r="K490" i="3"/>
  <c r="V490" i="3"/>
  <c r="U490" i="3"/>
  <c r="N482" i="3"/>
  <c r="K482" i="3"/>
  <c r="V482" i="3"/>
  <c r="U482" i="3"/>
  <c r="U472" i="3"/>
  <c r="V472" i="3"/>
  <c r="K472" i="3"/>
  <c r="N472" i="3"/>
  <c r="U476" i="3"/>
  <c r="V476" i="3"/>
  <c r="N476" i="3"/>
  <c r="K476" i="3"/>
  <c r="V517" i="3"/>
  <c r="N517" i="3"/>
  <c r="U517" i="3"/>
  <c r="K517" i="3"/>
  <c r="V513" i="3"/>
  <c r="N513" i="3"/>
  <c r="K513" i="3"/>
  <c r="U513" i="3"/>
  <c r="V509" i="3"/>
  <c r="N509" i="3"/>
  <c r="U509" i="3"/>
  <c r="K509" i="3"/>
  <c r="V505" i="3"/>
  <c r="U505" i="3"/>
  <c r="K505" i="3"/>
  <c r="N505" i="3"/>
  <c r="V501" i="3"/>
  <c r="N501" i="3"/>
  <c r="U501" i="3"/>
  <c r="K501" i="3"/>
  <c r="V497" i="3"/>
  <c r="N497" i="3"/>
  <c r="U497" i="3"/>
  <c r="K497" i="3"/>
  <c r="V493" i="3"/>
  <c r="N493" i="3"/>
  <c r="K493" i="3"/>
  <c r="U493" i="3"/>
  <c r="V489" i="3"/>
  <c r="K489" i="3"/>
  <c r="N489" i="3"/>
  <c r="U489" i="3"/>
  <c r="V485" i="3"/>
  <c r="N485" i="3"/>
  <c r="U485" i="3"/>
  <c r="K485" i="3"/>
  <c r="V481" i="3"/>
  <c r="N481" i="3"/>
  <c r="K481" i="3"/>
  <c r="U481" i="3"/>
  <c r="U475" i="3"/>
  <c r="N475" i="3"/>
  <c r="V475" i="3"/>
  <c r="K475" i="3"/>
  <c r="N506" i="3"/>
  <c r="K506" i="3"/>
  <c r="V506" i="3"/>
  <c r="U506" i="3"/>
  <c r="V469" i="3"/>
  <c r="N469" i="3"/>
  <c r="U469" i="3"/>
  <c r="K469" i="3"/>
  <c r="V473" i="3"/>
  <c r="K473" i="3"/>
  <c r="N473" i="3"/>
  <c r="U473" i="3"/>
  <c r="V477" i="3"/>
  <c r="N477" i="3"/>
  <c r="K477" i="3"/>
  <c r="U477" i="3"/>
  <c r="U516" i="3"/>
  <c r="K516" i="3"/>
  <c r="V516" i="3"/>
  <c r="N516" i="3"/>
  <c r="V512" i="3"/>
  <c r="N512" i="3"/>
  <c r="U512" i="3"/>
  <c r="K512" i="3"/>
  <c r="V508" i="3"/>
  <c r="N508" i="3"/>
  <c r="K508" i="3"/>
  <c r="U508" i="3"/>
  <c r="V504" i="3"/>
  <c r="U504" i="3"/>
  <c r="K504" i="3"/>
  <c r="N504" i="3"/>
  <c r="U500" i="3"/>
  <c r="K500" i="3"/>
  <c r="V500" i="3"/>
  <c r="N500" i="3"/>
  <c r="U496" i="3"/>
  <c r="V496" i="3"/>
  <c r="N496" i="3"/>
  <c r="K496" i="3"/>
  <c r="U492" i="3"/>
  <c r="V492" i="3"/>
  <c r="N492" i="3"/>
  <c r="K492" i="3"/>
  <c r="U488" i="3"/>
  <c r="V488" i="3"/>
  <c r="K488" i="3"/>
  <c r="N488" i="3"/>
  <c r="U484" i="3"/>
  <c r="K484" i="3"/>
  <c r="V484" i="3"/>
  <c r="N484" i="3"/>
  <c r="U480" i="3"/>
  <c r="V480" i="3"/>
  <c r="N480" i="3"/>
  <c r="K480" i="3"/>
  <c r="N518" i="3"/>
  <c r="K518" i="3"/>
  <c r="V518" i="3"/>
  <c r="U518" i="3"/>
  <c r="N510" i="3"/>
  <c r="K510" i="3"/>
  <c r="V510" i="3"/>
  <c r="U510" i="3"/>
  <c r="N502" i="3"/>
  <c r="K502" i="3"/>
  <c r="V502" i="3"/>
  <c r="U502" i="3"/>
  <c r="N494" i="3"/>
  <c r="K494" i="3"/>
  <c r="V494" i="3"/>
  <c r="U494" i="3"/>
  <c r="N486" i="3"/>
  <c r="K486" i="3"/>
  <c r="V486" i="3"/>
  <c r="U486" i="3"/>
  <c r="N470" i="3"/>
  <c r="K470" i="3"/>
  <c r="V470" i="3"/>
  <c r="U470" i="3"/>
  <c r="N474" i="3"/>
  <c r="K474" i="3"/>
  <c r="V474" i="3"/>
  <c r="U474" i="3"/>
  <c r="N478" i="3"/>
  <c r="K478" i="3"/>
  <c r="V478" i="3"/>
  <c r="U478" i="3"/>
  <c r="U519" i="3"/>
  <c r="N519" i="3"/>
  <c r="K519" i="3"/>
  <c r="V519" i="3"/>
  <c r="U515" i="3"/>
  <c r="N515" i="3"/>
  <c r="K515" i="3"/>
  <c r="V515" i="3"/>
  <c r="U511" i="3"/>
  <c r="N511" i="3"/>
  <c r="K511" i="3"/>
  <c r="V511" i="3"/>
  <c r="U507" i="3"/>
  <c r="N507" i="3"/>
  <c r="V507" i="3"/>
  <c r="K507" i="3"/>
  <c r="U503" i="3"/>
  <c r="N503" i="3"/>
  <c r="K503" i="3"/>
  <c r="V503" i="3"/>
  <c r="U499" i="3"/>
  <c r="N499" i="3"/>
  <c r="K499" i="3"/>
  <c r="V499" i="3"/>
  <c r="U495" i="3"/>
  <c r="N495" i="3"/>
  <c r="K495" i="3"/>
  <c r="V495" i="3"/>
  <c r="U491" i="3"/>
  <c r="N491" i="3"/>
  <c r="V491" i="3"/>
  <c r="K491" i="3"/>
  <c r="U487" i="3"/>
  <c r="N487" i="3"/>
  <c r="V487" i="3"/>
  <c r="K487" i="3"/>
  <c r="U483" i="3"/>
  <c r="N483" i="3"/>
  <c r="K483" i="3"/>
  <c r="V483" i="3"/>
  <c r="J480" i="3"/>
  <c r="K146" i="4"/>
  <c r="J293" i="4"/>
  <c r="L165" i="4"/>
  <c r="L167" i="4"/>
  <c r="L168" i="4"/>
  <c r="L166" i="4"/>
  <c r="L188" i="4"/>
  <c r="L184" i="4"/>
  <c r="L170" i="4"/>
  <c r="L181" i="4"/>
  <c r="L174" i="4"/>
  <c r="L179" i="4"/>
  <c r="L182" i="4"/>
  <c r="L189" i="4"/>
  <c r="L176" i="4"/>
  <c r="L186" i="4"/>
  <c r="L171" i="4"/>
  <c r="L177" i="4"/>
  <c r="L178" i="4"/>
  <c r="L172" i="4"/>
  <c r="L185" i="4"/>
  <c r="L175" i="4"/>
  <c r="L187" i="4"/>
  <c r="L169" i="4"/>
  <c r="L180" i="4"/>
  <c r="L173" i="4"/>
  <c r="L183" i="4"/>
  <c r="N71" i="4"/>
  <c r="N96" i="4"/>
  <c r="N148" i="3"/>
  <c r="N54" i="4"/>
  <c r="N72" i="4"/>
  <c r="N129" i="4"/>
  <c r="N147" i="4"/>
  <c r="N151" i="4"/>
  <c r="N65" i="4"/>
  <c r="N61" i="4"/>
  <c r="N57" i="4"/>
  <c r="N69" i="4"/>
  <c r="N73" i="4"/>
  <c r="N130" i="4"/>
  <c r="N68" i="4"/>
  <c r="N64" i="4"/>
  <c r="N56" i="4"/>
  <c r="N52" i="4"/>
  <c r="N70" i="4"/>
  <c r="N131" i="4"/>
  <c r="N149" i="4"/>
  <c r="N67" i="4"/>
  <c r="N63" i="4"/>
  <c r="N59" i="4"/>
  <c r="K251" i="3"/>
  <c r="N251" i="3"/>
  <c r="K255" i="3"/>
  <c r="N255" i="3"/>
  <c r="K246" i="3"/>
  <c r="N246" i="3"/>
  <c r="K242" i="3"/>
  <c r="N242" i="3"/>
  <c r="K238" i="3"/>
  <c r="N238" i="3"/>
  <c r="K234" i="3"/>
  <c r="N234" i="3"/>
  <c r="K230" i="3"/>
  <c r="N230" i="3"/>
  <c r="K226" i="3"/>
  <c r="N226" i="3"/>
  <c r="K222" i="3"/>
  <c r="N222" i="3"/>
  <c r="K218" i="3"/>
  <c r="N218" i="3"/>
  <c r="K214" i="3"/>
  <c r="N214" i="3"/>
  <c r="K210" i="3"/>
  <c r="N210" i="3"/>
  <c r="N141" i="3"/>
  <c r="K208" i="3"/>
  <c r="N208" i="3"/>
  <c r="O252" i="3"/>
  <c r="N252" i="3"/>
  <c r="K256" i="3"/>
  <c r="N256" i="3"/>
  <c r="U249" i="3"/>
  <c r="N249" i="3"/>
  <c r="U245" i="3"/>
  <c r="N245" i="3"/>
  <c r="U241" i="3"/>
  <c r="N241" i="3"/>
  <c r="U237" i="3"/>
  <c r="N237" i="3"/>
  <c r="U233" i="3"/>
  <c r="N233" i="3"/>
  <c r="U229" i="3"/>
  <c r="N229" i="3"/>
  <c r="U225" i="3"/>
  <c r="N225" i="3"/>
  <c r="K221" i="3"/>
  <c r="N221" i="3"/>
  <c r="K217" i="3"/>
  <c r="N217" i="3"/>
  <c r="K213" i="3"/>
  <c r="N213" i="3"/>
  <c r="N205" i="3"/>
  <c r="U205" i="3"/>
  <c r="V205" i="3"/>
  <c r="K209" i="3"/>
  <c r="N209" i="3"/>
  <c r="K253" i="3"/>
  <c r="N253" i="3"/>
  <c r="G520" i="3"/>
  <c r="U10" i="3"/>
  <c r="V10" i="3"/>
  <c r="N10" i="3"/>
  <c r="K248" i="3"/>
  <c r="N248" i="3"/>
  <c r="K244" i="3"/>
  <c r="N244" i="3"/>
  <c r="K240" i="3"/>
  <c r="N240" i="3"/>
  <c r="K236" i="3"/>
  <c r="N236" i="3"/>
  <c r="K232" i="3"/>
  <c r="N232" i="3"/>
  <c r="K228" i="3"/>
  <c r="N228" i="3"/>
  <c r="K224" i="3"/>
  <c r="N224" i="3"/>
  <c r="K220" i="3"/>
  <c r="N220" i="3"/>
  <c r="K216" i="3"/>
  <c r="N216" i="3"/>
  <c r="K212" i="3"/>
  <c r="N212" i="3"/>
  <c r="U141" i="3"/>
  <c r="H206" i="3"/>
  <c r="K206" i="3" s="1"/>
  <c r="G257" i="3"/>
  <c r="K250" i="3"/>
  <c r="N250" i="3"/>
  <c r="K254" i="3"/>
  <c r="N254" i="3"/>
  <c r="N76" i="3"/>
  <c r="V76" i="3"/>
  <c r="U76" i="3"/>
  <c r="K247" i="3"/>
  <c r="N247" i="3"/>
  <c r="K243" i="3"/>
  <c r="N243" i="3"/>
  <c r="K239" i="3"/>
  <c r="N239" i="3"/>
  <c r="K235" i="3"/>
  <c r="N235" i="3"/>
  <c r="K231" i="3"/>
  <c r="N231" i="3"/>
  <c r="K227" i="3"/>
  <c r="N227" i="3"/>
  <c r="K223" i="3"/>
  <c r="N223" i="3"/>
  <c r="K219" i="3"/>
  <c r="N219" i="3"/>
  <c r="K215" i="3"/>
  <c r="N215" i="3"/>
  <c r="K211" i="3"/>
  <c r="N211" i="3"/>
  <c r="N144" i="4"/>
  <c r="N140" i="4"/>
  <c r="N136" i="4"/>
  <c r="N145" i="4"/>
  <c r="K192" i="3"/>
  <c r="N192" i="3"/>
  <c r="K184" i="3"/>
  <c r="N184" i="3"/>
  <c r="K172" i="3"/>
  <c r="N172" i="3"/>
  <c r="K160" i="3"/>
  <c r="N160" i="3"/>
  <c r="J145" i="3"/>
  <c r="N145" i="3"/>
  <c r="J149" i="3"/>
  <c r="N149" i="3"/>
  <c r="K187" i="3"/>
  <c r="N187" i="3"/>
  <c r="K183" i="3"/>
  <c r="N183" i="3"/>
  <c r="K179" i="3"/>
  <c r="N179" i="3"/>
  <c r="K175" i="3"/>
  <c r="N175" i="3"/>
  <c r="K171" i="3"/>
  <c r="N171" i="3"/>
  <c r="K167" i="3"/>
  <c r="N167" i="3"/>
  <c r="K163" i="3"/>
  <c r="N163" i="3"/>
  <c r="K159" i="3"/>
  <c r="N159" i="3"/>
  <c r="K155" i="3"/>
  <c r="N155" i="3"/>
  <c r="K151" i="3"/>
  <c r="N151" i="3"/>
  <c r="O144" i="3"/>
  <c r="N144" i="3"/>
  <c r="K180" i="3"/>
  <c r="N180" i="3"/>
  <c r="K168" i="3"/>
  <c r="N168" i="3"/>
  <c r="K156" i="3"/>
  <c r="N156" i="3"/>
  <c r="H142" i="3"/>
  <c r="V142" i="3" s="1"/>
  <c r="G193" i="3"/>
  <c r="K146" i="3"/>
  <c r="N146" i="3"/>
  <c r="O190" i="3"/>
  <c r="N190" i="3"/>
  <c r="K186" i="3"/>
  <c r="N186" i="3"/>
  <c r="K182" i="3"/>
  <c r="N182" i="3"/>
  <c r="K178" i="3"/>
  <c r="N178" i="3"/>
  <c r="K174" i="3"/>
  <c r="N174" i="3"/>
  <c r="K170" i="3"/>
  <c r="N170" i="3"/>
  <c r="K166" i="3"/>
  <c r="N166" i="3"/>
  <c r="K162" i="3"/>
  <c r="N162" i="3"/>
  <c r="K158" i="3"/>
  <c r="N158" i="3"/>
  <c r="K154" i="3"/>
  <c r="N154" i="3"/>
  <c r="K150" i="3"/>
  <c r="N150" i="3"/>
  <c r="K148" i="3"/>
  <c r="K188" i="3"/>
  <c r="N188" i="3"/>
  <c r="K176" i="3"/>
  <c r="N176" i="3"/>
  <c r="K164" i="3"/>
  <c r="N164" i="3"/>
  <c r="K152" i="3"/>
  <c r="N152" i="3"/>
  <c r="K143" i="3"/>
  <c r="N143" i="3"/>
  <c r="K147" i="3"/>
  <c r="N147" i="3"/>
  <c r="K191" i="3"/>
  <c r="N191" i="3"/>
  <c r="K189" i="3"/>
  <c r="N189" i="3"/>
  <c r="K185" i="3"/>
  <c r="N185" i="3"/>
  <c r="K181" i="3"/>
  <c r="N181" i="3"/>
  <c r="K177" i="3"/>
  <c r="N177" i="3"/>
  <c r="K173" i="3"/>
  <c r="N173" i="3"/>
  <c r="K169" i="3"/>
  <c r="N169" i="3"/>
  <c r="K165" i="3"/>
  <c r="N165" i="3"/>
  <c r="K161" i="3"/>
  <c r="N161" i="3"/>
  <c r="K157" i="3"/>
  <c r="N157" i="3"/>
  <c r="K153" i="3"/>
  <c r="N153" i="3"/>
  <c r="L141" i="3"/>
  <c r="K124" i="3"/>
  <c r="N124" i="3"/>
  <c r="J119" i="3"/>
  <c r="N119" i="3"/>
  <c r="K111" i="3"/>
  <c r="N111" i="3"/>
  <c r="K103" i="3"/>
  <c r="N103" i="3"/>
  <c r="U95" i="3"/>
  <c r="N95" i="3"/>
  <c r="U87" i="3"/>
  <c r="N87" i="3"/>
  <c r="H77" i="3"/>
  <c r="U77" i="3" s="1"/>
  <c r="G128" i="3"/>
  <c r="O121" i="3"/>
  <c r="N121" i="3"/>
  <c r="O125" i="3"/>
  <c r="N125" i="3"/>
  <c r="K118" i="3"/>
  <c r="N118" i="3"/>
  <c r="K114" i="3"/>
  <c r="N114" i="3"/>
  <c r="K110" i="3"/>
  <c r="N110" i="3"/>
  <c r="K106" i="3"/>
  <c r="N106" i="3"/>
  <c r="K102" i="3"/>
  <c r="N102" i="3"/>
  <c r="K98" i="3"/>
  <c r="N98" i="3"/>
  <c r="K94" i="3"/>
  <c r="N94" i="3"/>
  <c r="K90" i="3"/>
  <c r="N90" i="3"/>
  <c r="K86" i="3"/>
  <c r="N86" i="3"/>
  <c r="K82" i="3"/>
  <c r="N82" i="3"/>
  <c r="K113" i="3"/>
  <c r="N113" i="3"/>
  <c r="K109" i="3"/>
  <c r="N109" i="3"/>
  <c r="K105" i="3"/>
  <c r="N105" i="3"/>
  <c r="K101" i="3"/>
  <c r="N101" i="3"/>
  <c r="K97" i="3"/>
  <c r="N97" i="3"/>
  <c r="K93" i="3"/>
  <c r="N93" i="3"/>
  <c r="K89" i="3"/>
  <c r="N89" i="3"/>
  <c r="K85" i="3"/>
  <c r="N85" i="3"/>
  <c r="K81" i="3"/>
  <c r="N81" i="3"/>
  <c r="K120" i="3"/>
  <c r="N120" i="3"/>
  <c r="J115" i="3"/>
  <c r="N115" i="3"/>
  <c r="J107" i="3"/>
  <c r="N107" i="3"/>
  <c r="K99" i="3"/>
  <c r="N99" i="3"/>
  <c r="U91" i="3"/>
  <c r="N91" i="3"/>
  <c r="U83" i="3"/>
  <c r="N83" i="3"/>
  <c r="K78" i="3"/>
  <c r="N78" i="3"/>
  <c r="K122" i="3"/>
  <c r="N122" i="3"/>
  <c r="K126" i="3"/>
  <c r="N126" i="3"/>
  <c r="K117" i="3"/>
  <c r="N117" i="3"/>
  <c r="K79" i="3"/>
  <c r="N79" i="3"/>
  <c r="K123" i="3"/>
  <c r="N123" i="3"/>
  <c r="K127" i="3"/>
  <c r="N127" i="3"/>
  <c r="K116" i="3"/>
  <c r="N116" i="3"/>
  <c r="K112" i="3"/>
  <c r="N112" i="3"/>
  <c r="K108" i="3"/>
  <c r="N108" i="3"/>
  <c r="K104" i="3"/>
  <c r="N104" i="3"/>
  <c r="K100" i="3"/>
  <c r="N100" i="3"/>
  <c r="J96" i="3"/>
  <c r="N96" i="3"/>
  <c r="K92" i="3"/>
  <c r="N92" i="3"/>
  <c r="K88" i="3"/>
  <c r="N88" i="3"/>
  <c r="K84" i="3"/>
  <c r="N84" i="3"/>
  <c r="K80" i="3"/>
  <c r="N80" i="3"/>
  <c r="K56" i="3"/>
  <c r="N56" i="3"/>
  <c r="K60" i="3"/>
  <c r="N60" i="3"/>
  <c r="K55" i="3"/>
  <c r="N55" i="3"/>
  <c r="K51" i="3"/>
  <c r="N51" i="3"/>
  <c r="K47" i="3"/>
  <c r="N47" i="3"/>
  <c r="K52" i="3"/>
  <c r="N52" i="3"/>
  <c r="K57" i="3"/>
  <c r="N57" i="3"/>
  <c r="K61" i="3"/>
  <c r="N61" i="3"/>
  <c r="K54" i="3"/>
  <c r="N54" i="3"/>
  <c r="K50" i="3"/>
  <c r="N50" i="3"/>
  <c r="K59" i="3"/>
  <c r="N59" i="3"/>
  <c r="K48" i="3"/>
  <c r="N48" i="3"/>
  <c r="K58" i="3"/>
  <c r="N58" i="3"/>
  <c r="K53" i="3"/>
  <c r="N53" i="3"/>
  <c r="K49" i="3"/>
  <c r="N49" i="3"/>
  <c r="K43" i="3"/>
  <c r="N43" i="3"/>
  <c r="K35" i="3"/>
  <c r="N35" i="3"/>
  <c r="K23" i="3"/>
  <c r="N23" i="3"/>
  <c r="H11" i="3"/>
  <c r="U11" i="3" s="1"/>
  <c r="G62" i="3"/>
  <c r="K15" i="3"/>
  <c r="N15" i="3"/>
  <c r="K44" i="3"/>
  <c r="N44" i="3"/>
  <c r="K40" i="3"/>
  <c r="N40" i="3"/>
  <c r="K36" i="3"/>
  <c r="N36" i="3"/>
  <c r="K32" i="3"/>
  <c r="N32" i="3"/>
  <c r="K28" i="3"/>
  <c r="N28" i="3"/>
  <c r="K24" i="3"/>
  <c r="N24" i="3"/>
  <c r="K20" i="3"/>
  <c r="N20" i="3"/>
  <c r="K16" i="3"/>
  <c r="N16" i="3"/>
  <c r="K27" i="3"/>
  <c r="N27" i="3"/>
  <c r="K46" i="3"/>
  <c r="N46" i="3"/>
  <c r="K42" i="3"/>
  <c r="N42" i="3"/>
  <c r="K38" i="3"/>
  <c r="N38" i="3"/>
  <c r="K34" i="3"/>
  <c r="N34" i="3"/>
  <c r="K30" i="3"/>
  <c r="N30" i="3"/>
  <c r="K26" i="3"/>
  <c r="N26" i="3"/>
  <c r="K22" i="3"/>
  <c r="N22" i="3"/>
  <c r="K18" i="3"/>
  <c r="N18" i="3"/>
  <c r="K12" i="3"/>
  <c r="N12" i="3"/>
  <c r="K39" i="3"/>
  <c r="N39" i="3"/>
  <c r="K31" i="3"/>
  <c r="N31" i="3"/>
  <c r="K19" i="3"/>
  <c r="N19" i="3"/>
  <c r="K13" i="3"/>
  <c r="N13" i="3"/>
  <c r="K14" i="3"/>
  <c r="N14" i="3"/>
  <c r="K45" i="3"/>
  <c r="N45" i="3"/>
  <c r="K41" i="3"/>
  <c r="N41" i="3"/>
  <c r="K37" i="3"/>
  <c r="N37" i="3"/>
  <c r="K33" i="3"/>
  <c r="N33" i="3"/>
  <c r="K29" i="3"/>
  <c r="N29" i="3"/>
  <c r="K25" i="3"/>
  <c r="N25" i="3"/>
  <c r="K21" i="3"/>
  <c r="N21" i="3"/>
  <c r="K17" i="3"/>
  <c r="N17" i="3"/>
  <c r="N143" i="4"/>
  <c r="N139" i="4"/>
  <c r="N135" i="4"/>
  <c r="N92" i="4"/>
  <c r="N111" i="4"/>
  <c r="G312" i="4"/>
  <c r="N107" i="4"/>
  <c r="N103" i="4"/>
  <c r="N99" i="4"/>
  <c r="N93" i="4"/>
  <c r="N94" i="4"/>
  <c r="N113" i="4"/>
  <c r="N109" i="4"/>
  <c r="N105" i="4"/>
  <c r="N101" i="4"/>
  <c r="N97" i="4"/>
  <c r="L50" i="4"/>
  <c r="J75" i="4"/>
  <c r="N75" i="4"/>
  <c r="J112" i="4"/>
  <c r="N112" i="4"/>
  <c r="J128" i="4"/>
  <c r="N128" i="4"/>
  <c r="J132" i="4"/>
  <c r="N132" i="4"/>
  <c r="J150" i="4"/>
  <c r="N150" i="4"/>
  <c r="V28" i="4"/>
  <c r="N28" i="4"/>
  <c r="J24" i="4"/>
  <c r="N24" i="4"/>
  <c r="V20" i="4"/>
  <c r="N20" i="4"/>
  <c r="J16" i="4"/>
  <c r="N16" i="4"/>
  <c r="J66" i="4"/>
  <c r="N66" i="4"/>
  <c r="J62" i="4"/>
  <c r="N62" i="4"/>
  <c r="J58" i="4"/>
  <c r="N58" i="4"/>
  <c r="N110" i="4"/>
  <c r="N106" i="4"/>
  <c r="N102" i="4"/>
  <c r="N98" i="4"/>
  <c r="J142" i="4"/>
  <c r="N142" i="4"/>
  <c r="N138" i="4"/>
  <c r="N134" i="4"/>
  <c r="J74" i="4"/>
  <c r="N74" i="4"/>
  <c r="J55" i="4"/>
  <c r="N55" i="4"/>
  <c r="H90" i="4"/>
  <c r="V90" i="4" s="1"/>
  <c r="G115" i="4"/>
  <c r="J27" i="4"/>
  <c r="N27" i="4"/>
  <c r="O23" i="4"/>
  <c r="N23" i="4"/>
  <c r="J19" i="4"/>
  <c r="N19" i="4"/>
  <c r="O15" i="4"/>
  <c r="N15" i="4"/>
  <c r="J146" i="4"/>
  <c r="N146" i="4"/>
  <c r="J141" i="4"/>
  <c r="N141" i="4"/>
  <c r="J137" i="4"/>
  <c r="N137" i="4"/>
  <c r="J133" i="4"/>
  <c r="N133" i="4"/>
  <c r="H127" i="4"/>
  <c r="J127" i="4" s="1"/>
  <c r="G153" i="4"/>
  <c r="U21" i="4"/>
  <c r="N21" i="4"/>
  <c r="U17" i="4"/>
  <c r="N17" i="4"/>
  <c r="J32" i="4"/>
  <c r="N32" i="4"/>
  <c r="H51" i="4"/>
  <c r="J51" i="4" s="1"/>
  <c r="G76" i="4"/>
  <c r="J114" i="4"/>
  <c r="N114" i="4"/>
  <c r="J148" i="4"/>
  <c r="N148" i="4"/>
  <c r="J152" i="4"/>
  <c r="N152" i="4"/>
  <c r="O26" i="4"/>
  <c r="N26" i="4"/>
  <c r="U22" i="4"/>
  <c r="N22" i="4"/>
  <c r="O18" i="4"/>
  <c r="N18" i="4"/>
  <c r="J60" i="4"/>
  <c r="N60" i="4"/>
  <c r="L89" i="4"/>
  <c r="H468" i="3"/>
  <c r="J305" i="4"/>
  <c r="O305" i="4"/>
  <c r="J301" i="4"/>
  <c r="O301" i="4"/>
  <c r="J297" i="4"/>
  <c r="O297" i="4"/>
  <c r="O293" i="4"/>
  <c r="J289" i="4"/>
  <c r="O289" i="4"/>
  <c r="J308" i="4"/>
  <c r="J304" i="4"/>
  <c r="J300" i="4"/>
  <c r="J296" i="4"/>
  <c r="J292" i="4"/>
  <c r="J288" i="4"/>
  <c r="J309" i="4"/>
  <c r="O309" i="4"/>
  <c r="K249" i="3"/>
  <c r="K245" i="3"/>
  <c r="K241" i="3"/>
  <c r="K252" i="3"/>
  <c r="K237" i="3"/>
  <c r="K233" i="3"/>
  <c r="K229" i="3"/>
  <c r="K225" i="3"/>
  <c r="K121" i="3"/>
  <c r="K145" i="3"/>
  <c r="K149" i="3"/>
  <c r="K125" i="3"/>
  <c r="K190" i="3"/>
  <c r="K144" i="3"/>
  <c r="K119" i="3"/>
  <c r="K96" i="3"/>
  <c r="K115" i="3"/>
  <c r="K107" i="3"/>
  <c r="K95" i="3"/>
  <c r="K91" i="3"/>
  <c r="K87" i="3"/>
  <c r="K83" i="3"/>
  <c r="H25" i="4"/>
  <c r="V25" i="4" s="1"/>
  <c r="V26" i="4"/>
  <c r="V18" i="4"/>
  <c r="V21" i="4"/>
  <c r="U28" i="4"/>
  <c r="U20" i="4"/>
  <c r="V23" i="4"/>
  <c r="V15" i="4"/>
  <c r="V27" i="4"/>
  <c r="U24" i="4"/>
  <c r="V22" i="4"/>
  <c r="V19" i="4"/>
  <c r="V17" i="4"/>
  <c r="U16" i="4"/>
  <c r="U27" i="4"/>
  <c r="U19" i="4"/>
  <c r="U26" i="4"/>
  <c r="V24" i="4"/>
  <c r="U23" i="4"/>
  <c r="U18" i="4"/>
  <c r="V16" i="4"/>
  <c r="U15" i="4"/>
  <c r="U247" i="3"/>
  <c r="U243" i="3"/>
  <c r="U239" i="3"/>
  <c r="U235" i="3"/>
  <c r="U231" i="3"/>
  <c r="U227" i="3"/>
  <c r="U223" i="3"/>
  <c r="U219" i="3"/>
  <c r="U215" i="3"/>
  <c r="U211" i="3"/>
  <c r="J287" i="4"/>
  <c r="O287" i="4"/>
  <c r="J302" i="4"/>
  <c r="O302" i="4"/>
  <c r="J299" i="4"/>
  <c r="O299" i="4"/>
  <c r="J306" i="4"/>
  <c r="O306" i="4"/>
  <c r="J290" i="4"/>
  <c r="O290" i="4"/>
  <c r="J311" i="4"/>
  <c r="O311" i="4"/>
  <c r="J298" i="4"/>
  <c r="O298" i="4"/>
  <c r="J295" i="4"/>
  <c r="O295" i="4"/>
  <c r="J303" i="4"/>
  <c r="O303" i="4"/>
  <c r="J310" i="4"/>
  <c r="O310" i="4"/>
  <c r="J307" i="4"/>
  <c r="O307" i="4"/>
  <c r="J294" i="4"/>
  <c r="O294" i="4"/>
  <c r="J291" i="4"/>
  <c r="O291" i="4"/>
  <c r="O308" i="4"/>
  <c r="O304" i="4"/>
  <c r="O300" i="4"/>
  <c r="O296" i="4"/>
  <c r="O292" i="4"/>
  <c r="O288" i="4"/>
  <c r="U147" i="4"/>
  <c r="J138" i="4"/>
  <c r="V138" i="4"/>
  <c r="J134" i="4"/>
  <c r="U145" i="4"/>
  <c r="V145" i="4"/>
  <c r="J145" i="4"/>
  <c r="O145" i="4"/>
  <c r="K145" i="4"/>
  <c r="V142" i="4"/>
  <c r="U142" i="4"/>
  <c r="J144" i="4"/>
  <c r="U144" i="4"/>
  <c r="V144" i="4"/>
  <c r="J139" i="4"/>
  <c r="U139" i="4"/>
  <c r="V139" i="4"/>
  <c r="J143" i="4"/>
  <c r="U143" i="4"/>
  <c r="V143" i="4"/>
  <c r="J136" i="4"/>
  <c r="U136" i="4"/>
  <c r="V136" i="4"/>
  <c r="J140" i="4"/>
  <c r="V140" i="4"/>
  <c r="U140" i="4"/>
  <c r="J135" i="4"/>
  <c r="U135" i="4"/>
  <c r="V135" i="4"/>
  <c r="U109" i="4"/>
  <c r="U105" i="4"/>
  <c r="U101" i="4"/>
  <c r="U97" i="4"/>
  <c r="U146" i="4"/>
  <c r="V141" i="4"/>
  <c r="U138" i="4"/>
  <c r="V134" i="4"/>
  <c r="U96" i="4"/>
  <c r="V147" i="4"/>
  <c r="U141" i="4"/>
  <c r="V137" i="4"/>
  <c r="U134" i="4"/>
  <c r="V107" i="4"/>
  <c r="U103" i="4"/>
  <c r="V99" i="4"/>
  <c r="U137" i="4"/>
  <c r="V133" i="4"/>
  <c r="V146" i="4"/>
  <c r="U133" i="4"/>
  <c r="K144" i="4"/>
  <c r="K143" i="4"/>
  <c r="K142" i="4"/>
  <c r="K141" i="4"/>
  <c r="K140" i="4"/>
  <c r="K139" i="4"/>
  <c r="K138" i="4"/>
  <c r="K137" i="4"/>
  <c r="K136" i="4"/>
  <c r="K135" i="4"/>
  <c r="K134" i="4"/>
  <c r="K133" i="4"/>
  <c r="O146" i="4"/>
  <c r="O144" i="4"/>
  <c r="O143" i="4"/>
  <c r="O142" i="4"/>
  <c r="O141" i="4"/>
  <c r="O140" i="4"/>
  <c r="O139" i="4"/>
  <c r="O138" i="4"/>
  <c r="O137" i="4"/>
  <c r="O136" i="4"/>
  <c r="O135" i="4"/>
  <c r="O134" i="4"/>
  <c r="O133" i="4"/>
  <c r="V103" i="4"/>
  <c r="U107" i="4"/>
  <c r="U99" i="4"/>
  <c r="V97" i="4"/>
  <c r="V109" i="4"/>
  <c r="V105" i="4"/>
  <c r="V101" i="4"/>
  <c r="V108" i="4"/>
  <c r="V106" i="4"/>
  <c r="V104" i="4"/>
  <c r="V102" i="4"/>
  <c r="V100" i="4"/>
  <c r="V98" i="4"/>
  <c r="V96" i="4"/>
  <c r="U108" i="4"/>
  <c r="U106" i="4"/>
  <c r="U104" i="4"/>
  <c r="U102" i="4"/>
  <c r="U100" i="4"/>
  <c r="U98" i="4"/>
  <c r="K109" i="4"/>
  <c r="J109" i="4"/>
  <c r="O109" i="4"/>
  <c r="K107" i="4"/>
  <c r="J107" i="4"/>
  <c r="O107" i="4"/>
  <c r="K105" i="4"/>
  <c r="J105" i="4"/>
  <c r="O105" i="4"/>
  <c r="K103" i="4"/>
  <c r="J103" i="4"/>
  <c r="O103" i="4"/>
  <c r="J101" i="4"/>
  <c r="O101" i="4"/>
  <c r="K101" i="4"/>
  <c r="J99" i="4"/>
  <c r="O99" i="4"/>
  <c r="K99" i="4"/>
  <c r="J97" i="4"/>
  <c r="O97" i="4"/>
  <c r="K97" i="4"/>
  <c r="J110" i="4"/>
  <c r="O110" i="4"/>
  <c r="K110" i="4"/>
  <c r="J108" i="4"/>
  <c r="O108" i="4"/>
  <c r="K108" i="4"/>
  <c r="J106" i="4"/>
  <c r="O106" i="4"/>
  <c r="K106" i="4"/>
  <c r="J104" i="4"/>
  <c r="O104" i="4"/>
  <c r="K104" i="4"/>
  <c r="K102" i="4"/>
  <c r="J102" i="4"/>
  <c r="O102" i="4"/>
  <c r="K100" i="4"/>
  <c r="J100" i="4"/>
  <c r="O100" i="4"/>
  <c r="J98" i="4"/>
  <c r="O98" i="4"/>
  <c r="K98" i="4"/>
  <c r="J96" i="4"/>
  <c r="O96" i="4"/>
  <c r="K96" i="4"/>
  <c r="J63" i="4"/>
  <c r="J56" i="4"/>
  <c r="J59" i="4"/>
  <c r="V59" i="4"/>
  <c r="J64" i="4"/>
  <c r="V64" i="4"/>
  <c r="J57" i="4"/>
  <c r="V57" i="4"/>
  <c r="J68" i="4"/>
  <c r="V68" i="4"/>
  <c r="U68" i="4"/>
  <c r="J61" i="4"/>
  <c r="V61" i="4"/>
  <c r="U61" i="4"/>
  <c r="J65" i="4"/>
  <c r="V65" i="4"/>
  <c r="U65" i="4"/>
  <c r="U62" i="4"/>
  <c r="U67" i="4"/>
  <c r="U55" i="4"/>
  <c r="V66" i="4"/>
  <c r="V63" i="4"/>
  <c r="V58" i="4"/>
  <c r="U56" i="4"/>
  <c r="U59" i="4"/>
  <c r="V56" i="4"/>
  <c r="U63" i="4"/>
  <c r="U60" i="4"/>
  <c r="U58" i="4"/>
  <c r="V55" i="4"/>
  <c r="V67" i="4"/>
  <c r="U66" i="4"/>
  <c r="U64" i="4"/>
  <c r="V62" i="4"/>
  <c r="V60" i="4"/>
  <c r="U57" i="4"/>
  <c r="K68" i="4"/>
  <c r="K67" i="4"/>
  <c r="K66" i="4"/>
  <c r="K65" i="4"/>
  <c r="K64" i="4"/>
  <c r="K63" i="4"/>
  <c r="K62" i="4"/>
  <c r="K61" i="4"/>
  <c r="K60" i="4"/>
  <c r="K59" i="4"/>
  <c r="K58" i="4"/>
  <c r="K57" i="4"/>
  <c r="K56" i="4"/>
  <c r="K55" i="4"/>
  <c r="O68" i="4"/>
  <c r="O67" i="4"/>
  <c r="J67" i="4"/>
  <c r="O66" i="4"/>
  <c r="O65" i="4"/>
  <c r="O64" i="4"/>
  <c r="O63" i="4"/>
  <c r="O62" i="4"/>
  <c r="O61" i="4"/>
  <c r="O60" i="4"/>
  <c r="O59" i="4"/>
  <c r="O58" i="4"/>
  <c r="O57" i="4"/>
  <c r="O56" i="4"/>
  <c r="O55" i="4"/>
  <c r="V54" i="4"/>
  <c r="J28" i="4"/>
  <c r="O28" i="4"/>
  <c r="J20" i="4"/>
  <c r="O20" i="4"/>
  <c r="K111" i="4"/>
  <c r="V151" i="4"/>
  <c r="J26" i="4"/>
  <c r="J21" i="4"/>
  <c r="J18" i="4"/>
  <c r="K18" i="4"/>
  <c r="J23" i="4"/>
  <c r="J15" i="4"/>
  <c r="J17" i="4"/>
  <c r="O17" i="4"/>
  <c r="J22" i="4"/>
  <c r="O22" i="4"/>
  <c r="O27" i="4"/>
  <c r="O19" i="4"/>
  <c r="V131" i="4"/>
  <c r="O24" i="4"/>
  <c r="O21" i="4"/>
  <c r="O16" i="4"/>
  <c r="U11" i="4"/>
  <c r="K28" i="4"/>
  <c r="K24" i="4"/>
  <c r="K20" i="4"/>
  <c r="K16" i="4"/>
  <c r="K27" i="4"/>
  <c r="K23" i="4"/>
  <c r="K19" i="4"/>
  <c r="K15" i="4"/>
  <c r="K21" i="4"/>
  <c r="K17" i="4"/>
  <c r="K26" i="4"/>
  <c r="K22" i="4"/>
  <c r="K92" i="4"/>
  <c r="K30" i="4"/>
  <c r="K93" i="4"/>
  <c r="V33" i="4"/>
  <c r="O128" i="4"/>
  <c r="K34" i="4"/>
  <c r="K71" i="4"/>
  <c r="O148" i="4"/>
  <c r="O150" i="4"/>
  <c r="O152" i="4"/>
  <c r="K12" i="4"/>
  <c r="U12" i="4"/>
  <c r="J12" i="4"/>
  <c r="V12" i="4"/>
  <c r="V29" i="4"/>
  <c r="K29" i="4"/>
  <c r="O29" i="4"/>
  <c r="J29" i="4"/>
  <c r="U53" i="4"/>
  <c r="K53" i="4"/>
  <c r="V53" i="4"/>
  <c r="J53" i="4"/>
  <c r="O53" i="4"/>
  <c r="V73" i="4"/>
  <c r="U73" i="4"/>
  <c r="J73" i="4"/>
  <c r="K13" i="4"/>
  <c r="V13" i="4"/>
  <c r="J13" i="4"/>
  <c r="U13" i="4"/>
  <c r="V70" i="4"/>
  <c r="K70" i="4"/>
  <c r="J70" i="4"/>
  <c r="U52" i="4"/>
  <c r="V52" i="4"/>
  <c r="J52" i="4"/>
  <c r="O52" i="4"/>
  <c r="K52" i="4"/>
  <c r="O14" i="4"/>
  <c r="J14" i="4"/>
  <c r="K72" i="4"/>
  <c r="V72" i="4"/>
  <c r="U72" i="4"/>
  <c r="J95" i="4"/>
  <c r="O95" i="4"/>
  <c r="U71" i="4"/>
  <c r="U74" i="4"/>
  <c r="O89" i="4"/>
  <c r="K91" i="4"/>
  <c r="V111" i="4"/>
  <c r="J33" i="4"/>
  <c r="J54" i="4"/>
  <c r="J71" i="4"/>
  <c r="K33" i="4"/>
  <c r="K54" i="4"/>
  <c r="K112" i="4"/>
  <c r="O33" i="4"/>
  <c r="O54" i="4"/>
  <c r="O132" i="4"/>
  <c r="K35" i="4"/>
  <c r="O35" i="4"/>
  <c r="J35" i="4"/>
  <c r="V35" i="4"/>
  <c r="U35" i="4"/>
  <c r="K31" i="4"/>
  <c r="O31" i="4"/>
  <c r="J31" i="4"/>
  <c r="V31" i="4"/>
  <c r="U31" i="4"/>
  <c r="O30" i="4"/>
  <c r="J30" i="4"/>
  <c r="V30" i="4"/>
  <c r="U30" i="4"/>
  <c r="U32" i="4"/>
  <c r="K32" i="4"/>
  <c r="V32" i="4"/>
  <c r="U34" i="4"/>
  <c r="O12" i="4"/>
  <c r="O13" i="4"/>
  <c r="K69" i="4"/>
  <c r="V69" i="4"/>
  <c r="U69" i="4"/>
  <c r="J69" i="4"/>
  <c r="O147" i="4"/>
  <c r="J147" i="4"/>
  <c r="K147" i="4"/>
  <c r="K11" i="4"/>
  <c r="O11" i="4"/>
  <c r="J11" i="4"/>
  <c r="V11" i="4"/>
  <c r="O34" i="4"/>
  <c r="J34" i="4"/>
  <c r="V34" i="4"/>
  <c r="G36" i="4"/>
  <c r="U14" i="4"/>
  <c r="K14" i="4"/>
  <c r="V14" i="4"/>
  <c r="O32" i="4"/>
  <c r="O69" i="4"/>
  <c r="O74" i="4"/>
  <c r="V75" i="4"/>
  <c r="O75" i="4"/>
  <c r="U92" i="4"/>
  <c r="V92" i="4"/>
  <c r="O92" i="4"/>
  <c r="J92" i="4"/>
  <c r="O94" i="4"/>
  <c r="J94" i="4"/>
  <c r="K94" i="4"/>
  <c r="V94" i="4"/>
  <c r="U110" i="4"/>
  <c r="V110" i="4"/>
  <c r="K114" i="4"/>
  <c r="V114" i="4"/>
  <c r="O114" i="4"/>
  <c r="O149" i="4"/>
  <c r="J149" i="4"/>
  <c r="U149" i="4"/>
  <c r="K149" i="4"/>
  <c r="U29" i="4"/>
  <c r="U33" i="4"/>
  <c r="U54" i="4"/>
  <c r="U70" i="4"/>
  <c r="O70" i="4"/>
  <c r="V71" i="4"/>
  <c r="O71" i="4"/>
  <c r="K74" i="4"/>
  <c r="V74" i="4"/>
  <c r="K75" i="4"/>
  <c r="U75" i="4"/>
  <c r="U89" i="4"/>
  <c r="V89" i="4"/>
  <c r="U91" i="4"/>
  <c r="V91" i="4"/>
  <c r="O91" i="4"/>
  <c r="J91" i="4"/>
  <c r="V93" i="4"/>
  <c r="O93" i="4"/>
  <c r="J93" i="4"/>
  <c r="U93" i="4"/>
  <c r="K95" i="4"/>
  <c r="U95" i="4"/>
  <c r="V95" i="4"/>
  <c r="U111" i="4"/>
  <c r="O111" i="4"/>
  <c r="J111" i="4"/>
  <c r="U112" i="4"/>
  <c r="K113" i="4"/>
  <c r="U114" i="4"/>
  <c r="V129" i="4"/>
  <c r="O129" i="4"/>
  <c r="J129" i="4"/>
  <c r="U129" i="4"/>
  <c r="K129" i="4"/>
  <c r="V130" i="4"/>
  <c r="O130" i="4"/>
  <c r="J130" i="4"/>
  <c r="U130" i="4"/>
  <c r="K130" i="4"/>
  <c r="O131" i="4"/>
  <c r="J131" i="4"/>
  <c r="U131" i="4"/>
  <c r="K131" i="4"/>
  <c r="V149" i="4"/>
  <c r="O72" i="4"/>
  <c r="J72" i="4"/>
  <c r="K73" i="4"/>
  <c r="O73" i="4"/>
  <c r="U94" i="4"/>
  <c r="U151" i="4"/>
  <c r="O151" i="4"/>
  <c r="J151" i="4"/>
  <c r="K151" i="4"/>
  <c r="O113" i="4"/>
  <c r="J113" i="4"/>
  <c r="U113" i="4"/>
  <c r="V113" i="4"/>
  <c r="V112" i="4"/>
  <c r="O112" i="4"/>
  <c r="V128" i="4"/>
  <c r="K128" i="4"/>
  <c r="U128" i="4"/>
  <c r="K132" i="4"/>
  <c r="V132" i="4"/>
  <c r="U132" i="4"/>
  <c r="V148" i="4"/>
  <c r="K148" i="4"/>
  <c r="U148" i="4"/>
  <c r="K150" i="4"/>
  <c r="V150" i="4"/>
  <c r="U150" i="4"/>
  <c r="V152" i="4"/>
  <c r="K152" i="4"/>
  <c r="U152" i="4"/>
  <c r="H286" i="4"/>
  <c r="V212" i="3"/>
  <c r="J482" i="3"/>
  <c r="J481" i="3"/>
  <c r="J513" i="3"/>
  <c r="O513" i="3"/>
  <c r="J519" i="3"/>
  <c r="O519" i="3"/>
  <c r="J515" i="3"/>
  <c r="O515" i="3"/>
  <c r="J511" i="3"/>
  <c r="O511" i="3"/>
  <c r="J507" i="3"/>
  <c r="O507" i="3"/>
  <c r="J503" i="3"/>
  <c r="O503" i="3"/>
  <c r="J499" i="3"/>
  <c r="O499" i="3"/>
  <c r="J495" i="3"/>
  <c r="O495" i="3"/>
  <c r="J491" i="3"/>
  <c r="O491" i="3"/>
  <c r="J487" i="3"/>
  <c r="O487" i="3"/>
  <c r="J518" i="3"/>
  <c r="O518" i="3"/>
  <c r="J514" i="3"/>
  <c r="O514" i="3"/>
  <c r="J510" i="3"/>
  <c r="O510" i="3"/>
  <c r="J506" i="3"/>
  <c r="O506" i="3"/>
  <c r="J502" i="3"/>
  <c r="O502" i="3"/>
  <c r="J498" i="3"/>
  <c r="O498" i="3"/>
  <c r="J494" i="3"/>
  <c r="O494" i="3"/>
  <c r="J490" i="3"/>
  <c r="O490" i="3"/>
  <c r="J486" i="3"/>
  <c r="O486" i="3"/>
  <c r="J517" i="3"/>
  <c r="O517" i="3"/>
  <c r="J509" i="3"/>
  <c r="O509" i="3"/>
  <c r="J505" i="3"/>
  <c r="O505" i="3"/>
  <c r="J501" i="3"/>
  <c r="O501" i="3"/>
  <c r="J497" i="3"/>
  <c r="O497" i="3"/>
  <c r="J493" i="3"/>
  <c r="O493" i="3"/>
  <c r="J489" i="3"/>
  <c r="O489" i="3"/>
  <c r="J485" i="3"/>
  <c r="O485" i="3"/>
  <c r="J484" i="3"/>
  <c r="O484" i="3"/>
  <c r="J483" i="3"/>
  <c r="O483" i="3"/>
  <c r="J516" i="3"/>
  <c r="O516" i="3"/>
  <c r="J512" i="3"/>
  <c r="O512" i="3"/>
  <c r="J508" i="3"/>
  <c r="O508" i="3"/>
  <c r="J504" i="3"/>
  <c r="O504" i="3"/>
  <c r="J500" i="3"/>
  <c r="O500" i="3"/>
  <c r="J496" i="3"/>
  <c r="O496" i="3"/>
  <c r="J492" i="3"/>
  <c r="O492" i="3"/>
  <c r="J488" i="3"/>
  <c r="O488" i="3"/>
  <c r="O482" i="3"/>
  <c r="O481" i="3"/>
  <c r="O480" i="3"/>
  <c r="U13" i="3"/>
  <c r="V162" i="3"/>
  <c r="V188" i="3"/>
  <c r="V184" i="3"/>
  <c r="U221" i="3"/>
  <c r="U217" i="3"/>
  <c r="U213" i="3"/>
  <c r="V230" i="3"/>
  <c r="V224" i="3"/>
  <c r="V246" i="3"/>
  <c r="V214" i="3"/>
  <c r="V240" i="3"/>
  <c r="V180" i="3"/>
  <c r="V168" i="3"/>
  <c r="V164" i="3"/>
  <c r="V160" i="3"/>
  <c r="V156" i="3"/>
  <c r="V248" i="3"/>
  <c r="V243" i="3"/>
  <c r="V238" i="3"/>
  <c r="V232" i="3"/>
  <c r="V227" i="3"/>
  <c r="V222" i="3"/>
  <c r="V216" i="3"/>
  <c r="V210" i="3"/>
  <c r="V235" i="3"/>
  <c r="V219" i="3"/>
  <c r="U171" i="3"/>
  <c r="U167" i="3"/>
  <c r="U163" i="3"/>
  <c r="V247" i="3"/>
  <c r="V242" i="3"/>
  <c r="V236" i="3"/>
  <c r="V231" i="3"/>
  <c r="V226" i="3"/>
  <c r="V220" i="3"/>
  <c r="V215" i="3"/>
  <c r="V244" i="3"/>
  <c r="V239" i="3"/>
  <c r="V234" i="3"/>
  <c r="V228" i="3"/>
  <c r="V223" i="3"/>
  <c r="V218" i="3"/>
  <c r="U210" i="3"/>
  <c r="V211" i="3"/>
  <c r="U248" i="3"/>
  <c r="U246" i="3"/>
  <c r="U244" i="3"/>
  <c r="U242" i="3"/>
  <c r="U240" i="3"/>
  <c r="U238" i="3"/>
  <c r="U236" i="3"/>
  <c r="U234" i="3"/>
  <c r="U232" i="3"/>
  <c r="U230" i="3"/>
  <c r="U228" i="3"/>
  <c r="U226" i="3"/>
  <c r="U224" i="3"/>
  <c r="U222" i="3"/>
  <c r="U220" i="3"/>
  <c r="U218" i="3"/>
  <c r="U216" i="3"/>
  <c r="V213" i="3"/>
  <c r="V249" i="3"/>
  <c r="V245" i="3"/>
  <c r="V241" i="3"/>
  <c r="V237" i="3"/>
  <c r="V233" i="3"/>
  <c r="V229" i="3"/>
  <c r="V225" i="3"/>
  <c r="V221" i="3"/>
  <c r="V217" i="3"/>
  <c r="U214" i="3"/>
  <c r="U212" i="3"/>
  <c r="J249" i="3"/>
  <c r="O249" i="3"/>
  <c r="J245" i="3"/>
  <c r="O245" i="3"/>
  <c r="J241" i="3"/>
  <c r="O241" i="3"/>
  <c r="J229" i="3"/>
  <c r="O229" i="3"/>
  <c r="J225" i="3"/>
  <c r="O225" i="3"/>
  <c r="J221" i="3"/>
  <c r="O221" i="3"/>
  <c r="J217" i="3"/>
  <c r="O217" i="3"/>
  <c r="J242" i="3"/>
  <c r="O242" i="3"/>
  <c r="J238" i="3"/>
  <c r="O238" i="3"/>
  <c r="J234" i="3"/>
  <c r="O234" i="3"/>
  <c r="J230" i="3"/>
  <c r="O230" i="3"/>
  <c r="J226" i="3"/>
  <c r="O226" i="3"/>
  <c r="J222" i="3"/>
  <c r="O222" i="3"/>
  <c r="J218" i="3"/>
  <c r="O218" i="3"/>
  <c r="J215" i="3"/>
  <c r="O215" i="3"/>
  <c r="J213" i="3"/>
  <c r="O213" i="3"/>
  <c r="J211" i="3"/>
  <c r="O211" i="3"/>
  <c r="J237" i="3"/>
  <c r="O237" i="3"/>
  <c r="J233" i="3"/>
  <c r="O233" i="3"/>
  <c r="J246" i="3"/>
  <c r="O246" i="3"/>
  <c r="J247" i="3"/>
  <c r="O247" i="3"/>
  <c r="J243" i="3"/>
  <c r="O243" i="3"/>
  <c r="J239" i="3"/>
  <c r="O239" i="3"/>
  <c r="J235" i="3"/>
  <c r="O235" i="3"/>
  <c r="J231" i="3"/>
  <c r="O231" i="3"/>
  <c r="J227" i="3"/>
  <c r="O227" i="3"/>
  <c r="J223" i="3"/>
  <c r="O223" i="3"/>
  <c r="J219" i="3"/>
  <c r="O219" i="3"/>
  <c r="J248" i="3"/>
  <c r="O248" i="3"/>
  <c r="J244" i="3"/>
  <c r="O244" i="3"/>
  <c r="J240" i="3"/>
  <c r="O240" i="3"/>
  <c r="J236" i="3"/>
  <c r="O236" i="3"/>
  <c r="J232" i="3"/>
  <c r="O232" i="3"/>
  <c r="J228" i="3"/>
  <c r="O228" i="3"/>
  <c r="J224" i="3"/>
  <c r="O224" i="3"/>
  <c r="J220" i="3"/>
  <c r="O220" i="3"/>
  <c r="J216" i="3"/>
  <c r="O216" i="3"/>
  <c r="J214" i="3"/>
  <c r="O214" i="3"/>
  <c r="J212" i="3"/>
  <c r="O212" i="3"/>
  <c r="J210" i="3"/>
  <c r="O210" i="3"/>
  <c r="V170" i="3"/>
  <c r="J150" i="3"/>
  <c r="V186" i="3"/>
  <c r="V154" i="3"/>
  <c r="V178" i="3"/>
  <c r="V176" i="3"/>
  <c r="V172" i="3"/>
  <c r="U159" i="3"/>
  <c r="U155" i="3"/>
  <c r="V152" i="3"/>
  <c r="V174" i="3"/>
  <c r="U174" i="3"/>
  <c r="V166" i="3"/>
  <c r="U166" i="3"/>
  <c r="V182" i="3"/>
  <c r="U182" i="3"/>
  <c r="V158" i="3"/>
  <c r="U158" i="3"/>
  <c r="U188" i="3"/>
  <c r="U186" i="3"/>
  <c r="U184" i="3"/>
  <c r="U180" i="3"/>
  <c r="U178" i="3"/>
  <c r="U176" i="3"/>
  <c r="U172" i="3"/>
  <c r="U170" i="3"/>
  <c r="U168" i="3"/>
  <c r="U164" i="3"/>
  <c r="U162" i="3"/>
  <c r="U160" i="3"/>
  <c r="U156" i="3"/>
  <c r="U154" i="3"/>
  <c r="V151" i="3"/>
  <c r="V189" i="3"/>
  <c r="V187" i="3"/>
  <c r="V185" i="3"/>
  <c r="V183" i="3"/>
  <c r="V181" i="3"/>
  <c r="V179" i="3"/>
  <c r="V177" i="3"/>
  <c r="V175" i="3"/>
  <c r="V173" i="3"/>
  <c r="V171" i="3"/>
  <c r="V169" i="3"/>
  <c r="V167" i="3"/>
  <c r="V165" i="3"/>
  <c r="V163" i="3"/>
  <c r="V161" i="3"/>
  <c r="V159" i="3"/>
  <c r="V157" i="3"/>
  <c r="V155" i="3"/>
  <c r="V153" i="3"/>
  <c r="U151" i="3"/>
  <c r="U189" i="3"/>
  <c r="U187" i="3"/>
  <c r="U185" i="3"/>
  <c r="U183" i="3"/>
  <c r="U181" i="3"/>
  <c r="U179" i="3"/>
  <c r="U177" i="3"/>
  <c r="U175" i="3"/>
  <c r="U173" i="3"/>
  <c r="U169" i="3"/>
  <c r="U165" i="3"/>
  <c r="U161" i="3"/>
  <c r="U157" i="3"/>
  <c r="U153" i="3"/>
  <c r="U150" i="3"/>
  <c r="V150" i="3"/>
  <c r="U152" i="3"/>
  <c r="J188" i="3"/>
  <c r="O188" i="3"/>
  <c r="J176" i="3"/>
  <c r="O176" i="3"/>
  <c r="J172" i="3"/>
  <c r="O172" i="3"/>
  <c r="J168" i="3"/>
  <c r="O168" i="3"/>
  <c r="J164" i="3"/>
  <c r="O164" i="3"/>
  <c r="J156" i="3"/>
  <c r="O156" i="3"/>
  <c r="J171" i="3"/>
  <c r="O171" i="3"/>
  <c r="J167" i="3"/>
  <c r="O167" i="3"/>
  <c r="J163" i="3"/>
  <c r="O163" i="3"/>
  <c r="J159" i="3"/>
  <c r="O159" i="3"/>
  <c r="J155" i="3"/>
  <c r="O155" i="3"/>
  <c r="J153" i="3"/>
  <c r="O153" i="3"/>
  <c r="J189" i="3"/>
  <c r="O189" i="3"/>
  <c r="J185" i="3"/>
  <c r="O185" i="3"/>
  <c r="J181" i="3"/>
  <c r="O181" i="3"/>
  <c r="J177" i="3"/>
  <c r="O177" i="3"/>
  <c r="J173" i="3"/>
  <c r="O173" i="3"/>
  <c r="J169" i="3"/>
  <c r="O169" i="3"/>
  <c r="J165" i="3"/>
  <c r="O165" i="3"/>
  <c r="J161" i="3"/>
  <c r="O161" i="3"/>
  <c r="J157" i="3"/>
  <c r="O157" i="3"/>
  <c r="J184" i="3"/>
  <c r="O184" i="3"/>
  <c r="J180" i="3"/>
  <c r="O180" i="3"/>
  <c r="J160" i="3"/>
  <c r="O160" i="3"/>
  <c r="J187" i="3"/>
  <c r="O187" i="3"/>
  <c r="J183" i="3"/>
  <c r="O183" i="3"/>
  <c r="J179" i="3"/>
  <c r="O179" i="3"/>
  <c r="J175" i="3"/>
  <c r="O175" i="3"/>
  <c r="J154" i="3"/>
  <c r="O154" i="3"/>
  <c r="J152" i="3"/>
  <c r="O152" i="3"/>
  <c r="J151" i="3"/>
  <c r="O151" i="3"/>
  <c r="J186" i="3"/>
  <c r="O186" i="3"/>
  <c r="J182" i="3"/>
  <c r="O182" i="3"/>
  <c r="J178" i="3"/>
  <c r="O178" i="3"/>
  <c r="J174" i="3"/>
  <c r="O174" i="3"/>
  <c r="J170" i="3"/>
  <c r="O170" i="3"/>
  <c r="J166" i="3"/>
  <c r="O166" i="3"/>
  <c r="J162" i="3"/>
  <c r="O162" i="3"/>
  <c r="J158" i="3"/>
  <c r="O158" i="3"/>
  <c r="O150" i="3"/>
  <c r="U113" i="3"/>
  <c r="U109" i="3"/>
  <c r="U111" i="3"/>
  <c r="U93" i="3"/>
  <c r="U89" i="3"/>
  <c r="U85" i="3"/>
  <c r="U81" i="3"/>
  <c r="U117" i="3"/>
  <c r="U107" i="3"/>
  <c r="U103" i="3"/>
  <c r="U99" i="3"/>
  <c r="V118" i="3"/>
  <c r="U105" i="3"/>
  <c r="U101" i="3"/>
  <c r="U97" i="3"/>
  <c r="J94" i="3"/>
  <c r="V114" i="3"/>
  <c r="V104" i="3"/>
  <c r="U104" i="3"/>
  <c r="J100" i="3"/>
  <c r="V100" i="3"/>
  <c r="U100" i="3"/>
  <c r="J90" i="3"/>
  <c r="V90" i="3"/>
  <c r="U90" i="3"/>
  <c r="J86" i="3"/>
  <c r="V86" i="3"/>
  <c r="U86" i="3"/>
  <c r="J82" i="3"/>
  <c r="V82" i="3"/>
  <c r="V110" i="3"/>
  <c r="U110" i="3"/>
  <c r="V106" i="3"/>
  <c r="U106" i="3"/>
  <c r="V102" i="3"/>
  <c r="U102" i="3"/>
  <c r="J98" i="3"/>
  <c r="V98" i="3"/>
  <c r="U98" i="3"/>
  <c r="J92" i="3"/>
  <c r="V92" i="3"/>
  <c r="U92" i="3"/>
  <c r="J88" i="3"/>
  <c r="V88" i="3"/>
  <c r="U88" i="3"/>
  <c r="V84" i="3"/>
  <c r="U84" i="3"/>
  <c r="J80" i="3"/>
  <c r="V80" i="3"/>
  <c r="J108" i="3"/>
  <c r="V108" i="3"/>
  <c r="U108" i="3"/>
  <c r="U118" i="3"/>
  <c r="U114" i="3"/>
  <c r="U112" i="3"/>
  <c r="U96" i="3"/>
  <c r="U94" i="3"/>
  <c r="V119" i="3"/>
  <c r="V117" i="3"/>
  <c r="V115" i="3"/>
  <c r="V113" i="3"/>
  <c r="V111" i="3"/>
  <c r="V109" i="3"/>
  <c r="V107" i="3"/>
  <c r="V105" i="3"/>
  <c r="V103" i="3"/>
  <c r="V101" i="3"/>
  <c r="V99" i="3"/>
  <c r="V97" i="3"/>
  <c r="V95" i="3"/>
  <c r="V93" i="3"/>
  <c r="V91" i="3"/>
  <c r="V89" i="3"/>
  <c r="V87" i="3"/>
  <c r="V85" i="3"/>
  <c r="V83" i="3"/>
  <c r="U116" i="3"/>
  <c r="O115" i="3"/>
  <c r="J111" i="3"/>
  <c r="U119" i="3"/>
  <c r="U115" i="3"/>
  <c r="V116" i="3"/>
  <c r="V112" i="3"/>
  <c r="V96" i="3"/>
  <c r="V94" i="3"/>
  <c r="V81" i="3"/>
  <c r="U82" i="3"/>
  <c r="U80" i="3"/>
  <c r="J97" i="3"/>
  <c r="O97" i="3"/>
  <c r="J118" i="3"/>
  <c r="O118" i="3"/>
  <c r="O101" i="3"/>
  <c r="J101" i="3"/>
  <c r="J95" i="3"/>
  <c r="O95" i="3"/>
  <c r="J93" i="3"/>
  <c r="O93" i="3"/>
  <c r="O109" i="3"/>
  <c r="J109" i="3"/>
  <c r="O105" i="3"/>
  <c r="J105" i="3"/>
  <c r="O103" i="3"/>
  <c r="J102" i="3"/>
  <c r="O102" i="3"/>
  <c r="O99" i="3"/>
  <c r="J91" i="3"/>
  <c r="O91" i="3"/>
  <c r="J89" i="3"/>
  <c r="O89" i="3"/>
  <c r="J117" i="3"/>
  <c r="O117" i="3"/>
  <c r="J114" i="3"/>
  <c r="O114" i="3"/>
  <c r="O119" i="3"/>
  <c r="J113" i="3"/>
  <c r="O113" i="3"/>
  <c r="O111" i="3"/>
  <c r="J110" i="3"/>
  <c r="O110" i="3"/>
  <c r="O107" i="3"/>
  <c r="J106" i="3"/>
  <c r="O106" i="3"/>
  <c r="J103" i="3"/>
  <c r="J99" i="3"/>
  <c r="J87" i="3"/>
  <c r="O87" i="3"/>
  <c r="J85" i="3"/>
  <c r="O85" i="3"/>
  <c r="J83" i="3"/>
  <c r="O83" i="3"/>
  <c r="J81" i="3"/>
  <c r="O81" i="3"/>
  <c r="O116" i="3"/>
  <c r="J116" i="3"/>
  <c r="O112" i="3"/>
  <c r="J112" i="3"/>
  <c r="O108" i="3"/>
  <c r="O104" i="3"/>
  <c r="J104" i="3"/>
  <c r="O100" i="3"/>
  <c r="O96" i="3"/>
  <c r="O92" i="3"/>
  <c r="O88" i="3"/>
  <c r="O84" i="3"/>
  <c r="J84" i="3"/>
  <c r="O80" i="3"/>
  <c r="O98" i="3"/>
  <c r="O94" i="3"/>
  <c r="O90" i="3"/>
  <c r="O86" i="3"/>
  <c r="O82" i="3"/>
  <c r="V42" i="3"/>
  <c r="U42" i="3"/>
  <c r="O42" i="3"/>
  <c r="J42" i="3"/>
  <c r="U30" i="3"/>
  <c r="V30" i="3"/>
  <c r="O30" i="3"/>
  <c r="J30" i="3"/>
  <c r="V18" i="3"/>
  <c r="U18" i="3"/>
  <c r="O18" i="3"/>
  <c r="J18" i="3"/>
  <c r="V50" i="3"/>
  <c r="U50" i="3"/>
  <c r="J50" i="3"/>
  <c r="O50" i="3"/>
  <c r="U38" i="3"/>
  <c r="V38" i="3"/>
  <c r="O38" i="3"/>
  <c r="J38" i="3"/>
  <c r="U22" i="3"/>
  <c r="V22" i="3"/>
  <c r="O22" i="3"/>
  <c r="J22" i="3"/>
  <c r="U54" i="3"/>
  <c r="V54" i="3"/>
  <c r="J54" i="3"/>
  <c r="O54" i="3"/>
  <c r="U46" i="3"/>
  <c r="V46" i="3"/>
  <c r="O46" i="3"/>
  <c r="J46" i="3"/>
  <c r="V34" i="3"/>
  <c r="U34" i="3"/>
  <c r="O34" i="3"/>
  <c r="J34" i="3"/>
  <c r="V26" i="3"/>
  <c r="U26" i="3"/>
  <c r="O26" i="3"/>
  <c r="J26" i="3"/>
  <c r="V55" i="3"/>
  <c r="O55" i="3"/>
  <c r="J55" i="3"/>
  <c r="O51" i="3"/>
  <c r="J51" i="3"/>
  <c r="V51" i="3"/>
  <c r="V47" i="3"/>
  <c r="O47" i="3"/>
  <c r="J47" i="3"/>
  <c r="O43" i="3"/>
  <c r="J43" i="3"/>
  <c r="V43" i="3"/>
  <c r="V39" i="3"/>
  <c r="O39" i="3"/>
  <c r="J39" i="3"/>
  <c r="O35" i="3"/>
  <c r="J35" i="3"/>
  <c r="V35" i="3"/>
  <c r="V31" i="3"/>
  <c r="O31" i="3"/>
  <c r="J31" i="3"/>
  <c r="O27" i="3"/>
  <c r="J27" i="3"/>
  <c r="V27" i="3"/>
  <c r="V23" i="3"/>
  <c r="O23" i="3"/>
  <c r="J23" i="3"/>
  <c r="O19" i="3"/>
  <c r="J19" i="3"/>
  <c r="V19" i="3"/>
  <c r="O53" i="3"/>
  <c r="J53" i="3"/>
  <c r="U53" i="3"/>
  <c r="U49" i="3"/>
  <c r="O49" i="3"/>
  <c r="J49" i="3"/>
  <c r="O45" i="3"/>
  <c r="J45" i="3"/>
  <c r="U45" i="3"/>
  <c r="U41" i="3"/>
  <c r="O41" i="3"/>
  <c r="J41" i="3"/>
  <c r="O37" i="3"/>
  <c r="J37" i="3"/>
  <c r="U37" i="3"/>
  <c r="U33" i="3"/>
  <c r="O33" i="3"/>
  <c r="J33" i="3"/>
  <c r="O29" i="3"/>
  <c r="J29" i="3"/>
  <c r="U29" i="3"/>
  <c r="U25" i="3"/>
  <c r="O25" i="3"/>
  <c r="J25" i="3"/>
  <c r="O21" i="3"/>
  <c r="J21" i="3"/>
  <c r="U21" i="3"/>
  <c r="U17" i="3"/>
  <c r="O17" i="3"/>
  <c r="J17" i="3"/>
  <c r="O52" i="3"/>
  <c r="J52" i="3"/>
  <c r="O48" i="3"/>
  <c r="J48" i="3"/>
  <c r="O44" i="3"/>
  <c r="J44" i="3"/>
  <c r="O40" i="3"/>
  <c r="J40" i="3"/>
  <c r="O36" i="3"/>
  <c r="J36" i="3"/>
  <c r="O32" i="3"/>
  <c r="J32" i="3"/>
  <c r="O28" i="3"/>
  <c r="J28" i="3"/>
  <c r="O24" i="3"/>
  <c r="J24" i="3"/>
  <c r="O20" i="3"/>
  <c r="J20" i="3"/>
  <c r="O16" i="3"/>
  <c r="J16" i="3"/>
  <c r="U209" i="3"/>
  <c r="J252" i="3"/>
  <c r="V16" i="3"/>
  <c r="U56" i="3"/>
  <c r="U52" i="3"/>
  <c r="U48" i="3"/>
  <c r="U44" i="3"/>
  <c r="U40" i="3"/>
  <c r="U36" i="3"/>
  <c r="U32" i="3"/>
  <c r="U28" i="3"/>
  <c r="U24" i="3"/>
  <c r="U20" i="3"/>
  <c r="U16" i="3"/>
  <c r="V53" i="3"/>
  <c r="V49" i="3"/>
  <c r="V45" i="3"/>
  <c r="V41" i="3"/>
  <c r="V37" i="3"/>
  <c r="V33" i="3"/>
  <c r="V29" i="3"/>
  <c r="V25" i="3"/>
  <c r="V21" i="3"/>
  <c r="V17" i="3"/>
  <c r="U55" i="3"/>
  <c r="U51" i="3"/>
  <c r="U47" i="3"/>
  <c r="U43" i="3"/>
  <c r="U39" i="3"/>
  <c r="U35" i="3"/>
  <c r="U31" i="3"/>
  <c r="U27" i="3"/>
  <c r="U23" i="3"/>
  <c r="U19" i="3"/>
  <c r="V56" i="3"/>
  <c r="V52" i="3"/>
  <c r="V48" i="3"/>
  <c r="V44" i="3"/>
  <c r="V40" i="3"/>
  <c r="V36" i="3"/>
  <c r="V32" i="3"/>
  <c r="V28" i="3"/>
  <c r="V24" i="3"/>
  <c r="V20" i="3"/>
  <c r="U59" i="3"/>
  <c r="U122" i="3"/>
  <c r="U12" i="3"/>
  <c r="V12" i="3"/>
  <c r="J12" i="3"/>
  <c r="O12" i="3"/>
  <c r="V14" i="3"/>
  <c r="O14" i="3"/>
  <c r="J14" i="3"/>
  <c r="O473" i="3"/>
  <c r="J473" i="3"/>
  <c r="U255" i="3"/>
  <c r="O255" i="3"/>
  <c r="J255" i="3"/>
  <c r="O474" i="3"/>
  <c r="J474" i="3"/>
  <c r="U57" i="3"/>
  <c r="U58" i="3"/>
  <c r="U60" i="3"/>
  <c r="V143" i="3"/>
  <c r="V144" i="3"/>
  <c r="V192" i="3"/>
  <c r="O13" i="3"/>
  <c r="V58" i="3"/>
  <c r="J121" i="3"/>
  <c r="J125" i="3"/>
  <c r="O143" i="3"/>
  <c r="O145" i="3"/>
  <c r="J13" i="3"/>
  <c r="V13" i="3"/>
  <c r="J58" i="3"/>
  <c r="J143" i="3"/>
  <c r="U143" i="3"/>
  <c r="J144" i="3"/>
  <c r="U144" i="3"/>
  <c r="O15" i="3"/>
  <c r="J15" i="3"/>
  <c r="V15" i="3"/>
  <c r="U15" i="3"/>
  <c r="O61" i="3"/>
  <c r="J61" i="3"/>
  <c r="V61" i="3"/>
  <c r="U61" i="3"/>
  <c r="O123" i="3"/>
  <c r="J123" i="3"/>
  <c r="V123" i="3"/>
  <c r="U123" i="3"/>
  <c r="O127" i="3"/>
  <c r="J127" i="3"/>
  <c r="U127" i="3"/>
  <c r="V127" i="3"/>
  <c r="O56" i="3"/>
  <c r="J56" i="3"/>
  <c r="O59" i="3"/>
  <c r="O60" i="3"/>
  <c r="U124" i="3"/>
  <c r="V124" i="3"/>
  <c r="O126" i="3"/>
  <c r="J126" i="3"/>
  <c r="V126" i="3"/>
  <c r="O148" i="3"/>
  <c r="J148" i="3"/>
  <c r="O471" i="3"/>
  <c r="J471" i="3"/>
  <c r="O475" i="3"/>
  <c r="J475" i="3"/>
  <c r="J57" i="3"/>
  <c r="O57" i="3"/>
  <c r="J59" i="3"/>
  <c r="J60" i="3"/>
  <c r="J78" i="3"/>
  <c r="U79" i="3"/>
  <c r="J124" i="3"/>
  <c r="U251" i="3"/>
  <c r="J251" i="3"/>
  <c r="O253" i="3"/>
  <c r="J253" i="3"/>
  <c r="V253" i="3"/>
  <c r="U14" i="3"/>
  <c r="V59" i="3"/>
  <c r="V78" i="3"/>
  <c r="V79" i="3"/>
  <c r="V121" i="3"/>
  <c r="U121" i="3"/>
  <c r="V125" i="3"/>
  <c r="U125" i="3"/>
  <c r="U145" i="3"/>
  <c r="V145" i="3"/>
  <c r="O147" i="3"/>
  <c r="J147" i="3"/>
  <c r="V147" i="3"/>
  <c r="U147" i="3"/>
  <c r="H207" i="3"/>
  <c r="O209" i="3"/>
  <c r="J209" i="3"/>
  <c r="V209" i="3"/>
  <c r="O251" i="3"/>
  <c r="O476" i="3"/>
  <c r="J476" i="3"/>
  <c r="V57" i="3"/>
  <c r="V60" i="3"/>
  <c r="U120" i="3"/>
  <c r="V120" i="3"/>
  <c r="O122" i="3"/>
  <c r="J122" i="3"/>
  <c r="V122" i="3"/>
  <c r="U126" i="3"/>
  <c r="V146" i="3"/>
  <c r="U146" i="3"/>
  <c r="V148" i="3"/>
  <c r="O192" i="3"/>
  <c r="J192" i="3"/>
  <c r="O254" i="3"/>
  <c r="J254" i="3"/>
  <c r="U254" i="3"/>
  <c r="V254" i="3"/>
  <c r="O470" i="3"/>
  <c r="J470" i="3"/>
  <c r="O477" i="3"/>
  <c r="J477" i="3"/>
  <c r="U78" i="3"/>
  <c r="J79" i="3"/>
  <c r="J120" i="3"/>
  <c r="J146" i="3"/>
  <c r="U149" i="3"/>
  <c r="V149" i="3"/>
  <c r="O149" i="3"/>
  <c r="V190" i="3"/>
  <c r="U190" i="3"/>
  <c r="J190" i="3"/>
  <c r="U192" i="3"/>
  <c r="O250" i="3"/>
  <c r="J250" i="3"/>
  <c r="V250" i="3"/>
  <c r="U250" i="3"/>
  <c r="O469" i="3"/>
  <c r="J469" i="3"/>
  <c r="O58" i="3"/>
  <c r="O78" i="3"/>
  <c r="O79" i="3"/>
  <c r="O120" i="3"/>
  <c r="O124" i="3"/>
  <c r="O146" i="3"/>
  <c r="U148" i="3"/>
  <c r="V251" i="3"/>
  <c r="U253" i="3"/>
  <c r="V256" i="3"/>
  <c r="U256" i="3"/>
  <c r="O256" i="3"/>
  <c r="J256" i="3"/>
  <c r="O472" i="3"/>
  <c r="J472" i="3"/>
  <c r="O191" i="3"/>
  <c r="J191" i="3"/>
  <c r="V191" i="3"/>
  <c r="U191" i="3"/>
  <c r="V208" i="3"/>
  <c r="O208" i="3"/>
  <c r="J208" i="3"/>
  <c r="U208" i="3"/>
  <c r="V252" i="3"/>
  <c r="U252" i="3"/>
  <c r="O478" i="3"/>
  <c r="J478" i="3"/>
  <c r="V255" i="3"/>
  <c r="N286" i="4" l="1"/>
  <c r="N312" i="4" s="1"/>
  <c r="M327" i="4" s="1"/>
  <c r="V286" i="4"/>
  <c r="V312" i="4" s="1"/>
  <c r="K286" i="4"/>
  <c r="K312" i="4" s="1"/>
  <c r="O286" i="4"/>
  <c r="O312" i="4" s="1"/>
  <c r="M326" i="4" s="1"/>
  <c r="U286" i="4"/>
  <c r="U312" i="4" s="1"/>
  <c r="V468" i="3"/>
  <c r="V520" i="3" s="1"/>
  <c r="U468" i="3"/>
  <c r="U520" i="3" s="1"/>
  <c r="K468" i="3"/>
  <c r="K520" i="3" s="1"/>
  <c r="J468" i="3"/>
  <c r="J520" i="3" s="1"/>
  <c r="N468" i="3"/>
  <c r="J286" i="4"/>
  <c r="J312" i="4" s="1"/>
  <c r="O468" i="3"/>
  <c r="O520" i="3" s="1"/>
  <c r="M534" i="3" s="1"/>
  <c r="W480" i="3"/>
  <c r="P480" i="3" s="1"/>
  <c r="L514" i="3"/>
  <c r="W292" i="4"/>
  <c r="P292" i="4" s="1"/>
  <c r="W293" i="4"/>
  <c r="P293" i="4" s="1"/>
  <c r="W173" i="4"/>
  <c r="P173" i="4" s="1"/>
  <c r="W172" i="4"/>
  <c r="P172" i="4" s="1"/>
  <c r="W180" i="4"/>
  <c r="P180" i="4" s="1"/>
  <c r="W185" i="4"/>
  <c r="P185" i="4" s="1"/>
  <c r="W184" i="4"/>
  <c r="P184" i="4" s="1"/>
  <c r="W171" i="4"/>
  <c r="P171" i="4" s="1"/>
  <c r="W164" i="4"/>
  <c r="P164" i="4" s="1"/>
  <c r="U190" i="4"/>
  <c r="W168" i="4"/>
  <c r="P168" i="4" s="1"/>
  <c r="W183" i="4"/>
  <c r="P183" i="4" s="1"/>
  <c r="W177" i="4"/>
  <c r="P177" i="4" s="1"/>
  <c r="W182" i="4"/>
  <c r="P182" i="4" s="1"/>
  <c r="W178" i="4"/>
  <c r="P178" i="4" s="1"/>
  <c r="W181" i="4"/>
  <c r="P181" i="4" s="1"/>
  <c r="W186" i="4"/>
  <c r="P186" i="4" s="1"/>
  <c r="W167" i="4"/>
  <c r="P167" i="4" s="1"/>
  <c r="V190" i="4"/>
  <c r="W176" i="4"/>
  <c r="P176" i="4" s="1"/>
  <c r="W169" i="4"/>
  <c r="P169" i="4" s="1"/>
  <c r="W174" i="4"/>
  <c r="P174" i="4" s="1"/>
  <c r="W189" i="4"/>
  <c r="P189" i="4" s="1"/>
  <c r="W170" i="4"/>
  <c r="P170" i="4" s="1"/>
  <c r="W175" i="4"/>
  <c r="P175" i="4" s="1"/>
  <c r="W165" i="4"/>
  <c r="P165" i="4" s="1"/>
  <c r="W166" i="4"/>
  <c r="P166" i="4" s="1"/>
  <c r="W187" i="4"/>
  <c r="P187" i="4" s="1"/>
  <c r="W188" i="4"/>
  <c r="P188" i="4" s="1"/>
  <c r="W179" i="4"/>
  <c r="P179" i="4" s="1"/>
  <c r="K190" i="4"/>
  <c r="L164" i="4"/>
  <c r="L190" i="4" s="1"/>
  <c r="L153" i="3"/>
  <c r="K127" i="4"/>
  <c r="K153" i="4" s="1"/>
  <c r="L16" i="4"/>
  <c r="L82" i="3"/>
  <c r="L75" i="4"/>
  <c r="L24" i="4"/>
  <c r="L62" i="4"/>
  <c r="L98" i="3"/>
  <c r="L504" i="3"/>
  <c r="L509" i="3"/>
  <c r="L184" i="3"/>
  <c r="L216" i="3"/>
  <c r="L224" i="3"/>
  <c r="L232" i="3"/>
  <c r="L240" i="3"/>
  <c r="L248" i="3"/>
  <c r="L222" i="3"/>
  <c r="L230" i="3"/>
  <c r="L238" i="3"/>
  <c r="L246" i="3"/>
  <c r="J77" i="3"/>
  <c r="J128" i="3" s="1"/>
  <c r="L149" i="3"/>
  <c r="J206" i="3"/>
  <c r="L206" i="3" s="1"/>
  <c r="L112" i="4"/>
  <c r="O11" i="3"/>
  <c r="O62" i="3" s="1"/>
  <c r="O65" i="3" s="1"/>
  <c r="O66" i="3" s="1"/>
  <c r="O67" i="3" s="1"/>
  <c r="O68" i="3" s="1"/>
  <c r="O69" i="3" s="1"/>
  <c r="O70" i="3" s="1"/>
  <c r="L303" i="4"/>
  <c r="J11" i="3"/>
  <c r="J62" i="3" s="1"/>
  <c r="L210" i="3"/>
  <c r="L220" i="3"/>
  <c r="L228" i="3"/>
  <c r="L236" i="3"/>
  <c r="L244" i="3"/>
  <c r="L218" i="3"/>
  <c r="L226" i="3"/>
  <c r="L234" i="3"/>
  <c r="L242" i="3"/>
  <c r="L132" i="4"/>
  <c r="L119" i="3"/>
  <c r="V11" i="3"/>
  <c r="V62" i="3" s="1"/>
  <c r="L58" i="3"/>
  <c r="L499" i="3"/>
  <c r="L507" i="3"/>
  <c r="U51" i="4"/>
  <c r="L145" i="3"/>
  <c r="U206" i="3"/>
  <c r="L110" i="3"/>
  <c r="L58" i="4"/>
  <c r="L66" i="4"/>
  <c r="V206" i="3"/>
  <c r="L84" i="3"/>
  <c r="L108" i="3"/>
  <c r="L86" i="3"/>
  <c r="L508" i="3"/>
  <c r="L516" i="3"/>
  <c r="L489" i="3"/>
  <c r="L497" i="3"/>
  <c r="L505" i="3"/>
  <c r="W216" i="3"/>
  <c r="P216" i="3" s="1"/>
  <c r="L55" i="4"/>
  <c r="L137" i="4"/>
  <c r="L146" i="4"/>
  <c r="L518" i="3"/>
  <c r="L148" i="4"/>
  <c r="U127" i="4"/>
  <c r="U153" i="4" s="1"/>
  <c r="V127" i="4"/>
  <c r="V153" i="4" s="1"/>
  <c r="V51" i="4"/>
  <c r="O51" i="4"/>
  <c r="O76" i="4" s="1"/>
  <c r="O79" i="4" s="1"/>
  <c r="O80" i="4" s="1"/>
  <c r="O81" i="4" s="1"/>
  <c r="O82" i="4" s="1"/>
  <c r="O83" i="4" s="1"/>
  <c r="L133" i="4"/>
  <c r="L141" i="4"/>
  <c r="W303" i="4"/>
  <c r="P303" i="4" s="1"/>
  <c r="K51" i="4"/>
  <c r="L51" i="4" s="1"/>
  <c r="L309" i="4"/>
  <c r="L296" i="4"/>
  <c r="L304" i="4"/>
  <c r="O127" i="4"/>
  <c r="O153" i="4" s="1"/>
  <c r="O156" i="4" s="1"/>
  <c r="O157" i="4" s="1"/>
  <c r="O158" i="4" s="1"/>
  <c r="W156" i="3"/>
  <c r="P156" i="3" s="1"/>
  <c r="K207" i="3"/>
  <c r="K257" i="3" s="1"/>
  <c r="N207" i="3"/>
  <c r="H520" i="3"/>
  <c r="O206" i="3"/>
  <c r="N206" i="3"/>
  <c r="H257" i="3"/>
  <c r="L308" i="4"/>
  <c r="L107" i="3"/>
  <c r="L307" i="4"/>
  <c r="L150" i="4"/>
  <c r="L128" i="4"/>
  <c r="L142" i="4"/>
  <c r="V193" i="3"/>
  <c r="U128" i="3"/>
  <c r="L115" i="3"/>
  <c r="L111" i="3"/>
  <c r="O77" i="3"/>
  <c r="O128" i="3" s="1"/>
  <c r="O131" i="3" s="1"/>
  <c r="O132" i="3" s="1"/>
  <c r="O133" i="3" s="1"/>
  <c r="O134" i="3" s="1"/>
  <c r="O135" i="3" s="1"/>
  <c r="L104" i="3"/>
  <c r="L80" i="3"/>
  <c r="V77" i="3"/>
  <c r="L88" i="3"/>
  <c r="L90" i="3"/>
  <c r="L106" i="3"/>
  <c r="K142" i="3"/>
  <c r="K193" i="3" s="1"/>
  <c r="N142" i="3"/>
  <c r="H193" i="3"/>
  <c r="U142" i="3"/>
  <c r="U193" i="3" s="1"/>
  <c r="O142" i="3"/>
  <c r="J142" i="3"/>
  <c r="J193" i="3" s="1"/>
  <c r="L99" i="3"/>
  <c r="L96" i="3"/>
  <c r="L100" i="3"/>
  <c r="K77" i="3"/>
  <c r="K128" i="3" s="1"/>
  <c r="N77" i="3"/>
  <c r="N128" i="3" s="1"/>
  <c r="N131" i="3" s="1"/>
  <c r="N132" i="3" s="1"/>
  <c r="N133" i="3" s="1"/>
  <c r="N134" i="3" s="1"/>
  <c r="N135" i="3" s="1"/>
  <c r="H128" i="3"/>
  <c r="L27" i="4"/>
  <c r="L19" i="4"/>
  <c r="K11" i="3"/>
  <c r="K62" i="3" s="1"/>
  <c r="N11" i="3"/>
  <c r="N62" i="3" s="1"/>
  <c r="N65" i="3" s="1"/>
  <c r="N66" i="3" s="1"/>
  <c r="H62" i="3"/>
  <c r="U62" i="3"/>
  <c r="L57" i="4"/>
  <c r="L60" i="4"/>
  <c r="K25" i="4"/>
  <c r="K36" i="4" s="1"/>
  <c r="O25" i="4"/>
  <c r="O36" i="4" s="1"/>
  <c r="O39" i="4" s="1"/>
  <c r="O40" i="4" s="1"/>
  <c r="O41" i="4" s="1"/>
  <c r="O42" i="4" s="1"/>
  <c r="L305" i="4"/>
  <c r="L293" i="4"/>
  <c r="J25" i="4"/>
  <c r="L311" i="4"/>
  <c r="W298" i="4"/>
  <c r="P298" i="4" s="1"/>
  <c r="L288" i="4"/>
  <c r="W306" i="4"/>
  <c r="P306" i="4" s="1"/>
  <c r="L20" i="4"/>
  <c r="L301" i="4"/>
  <c r="L28" i="4"/>
  <c r="L310" i="4"/>
  <c r="L289" i="4"/>
  <c r="L152" i="4"/>
  <c r="O90" i="4"/>
  <c r="O115" i="4" s="1"/>
  <c r="L74" i="4"/>
  <c r="J76" i="4"/>
  <c r="W299" i="4"/>
  <c r="P299" i="4" s="1"/>
  <c r="J153" i="4"/>
  <c r="N51" i="4"/>
  <c r="N76" i="4" s="1"/>
  <c r="N79" i="4" s="1"/>
  <c r="N80" i="4" s="1"/>
  <c r="N81" i="4" s="1"/>
  <c r="N82" i="4" s="1"/>
  <c r="N83" i="4" s="1"/>
  <c r="H76" i="4"/>
  <c r="N127" i="4"/>
  <c r="N153" i="4" s="1"/>
  <c r="N156" i="4" s="1"/>
  <c r="N157" i="4" s="1"/>
  <c r="N158" i="4" s="1"/>
  <c r="H153" i="4"/>
  <c r="V115" i="4"/>
  <c r="J90" i="4"/>
  <c r="J115" i="4" s="1"/>
  <c r="N90" i="4"/>
  <c r="N115" i="4" s="1"/>
  <c r="N118" i="4" s="1"/>
  <c r="N119" i="4" s="1"/>
  <c r="N120" i="4" s="1"/>
  <c r="N121" i="4" s="1"/>
  <c r="H115" i="4"/>
  <c r="H312" i="4"/>
  <c r="K90" i="4"/>
  <c r="L114" i="4"/>
  <c r="U90" i="4"/>
  <c r="U115" i="4" s="1"/>
  <c r="L32" i="4"/>
  <c r="U25" i="4"/>
  <c r="N25" i="4"/>
  <c r="N36" i="4" s="1"/>
  <c r="N39" i="4" s="1"/>
  <c r="N40" i="4" s="1"/>
  <c r="N41" i="4" s="1"/>
  <c r="N42" i="4" s="1"/>
  <c r="N43" i="4" s="1"/>
  <c r="N44" i="4" s="1"/>
  <c r="W294" i="4"/>
  <c r="P294" i="4" s="1"/>
  <c r="L292" i="4"/>
  <c r="L294" i="4"/>
  <c r="L287" i="4"/>
  <c r="L300" i="4"/>
  <c r="L297" i="4"/>
  <c r="W301" i="4"/>
  <c r="P301" i="4" s="1"/>
  <c r="L306" i="4"/>
  <c r="W295" i="4"/>
  <c r="P295" i="4" s="1"/>
  <c r="W296" i="4"/>
  <c r="P296" i="4" s="1"/>
  <c r="W302" i="4"/>
  <c r="P302" i="4" s="1"/>
  <c r="L290" i="4"/>
  <c r="W300" i="4"/>
  <c r="P300" i="4" s="1"/>
  <c r="W297" i="4"/>
  <c r="P297" i="4" s="1"/>
  <c r="W305" i="4"/>
  <c r="P305" i="4" s="1"/>
  <c r="L298" i="4"/>
  <c r="W304" i="4"/>
  <c r="P304" i="4" s="1"/>
  <c r="W246" i="3"/>
  <c r="P246" i="3" s="1"/>
  <c r="W210" i="3"/>
  <c r="P210" i="3" s="1"/>
  <c r="W213" i="3"/>
  <c r="P213" i="3" s="1"/>
  <c r="W188" i="3"/>
  <c r="P188" i="3" s="1"/>
  <c r="W28" i="4"/>
  <c r="P28" i="4" s="1"/>
  <c r="W20" i="4"/>
  <c r="P20" i="4" s="1"/>
  <c r="L506" i="3"/>
  <c r="L491" i="3"/>
  <c r="L482" i="3"/>
  <c r="W219" i="3"/>
  <c r="P219" i="3" s="1"/>
  <c r="W21" i="4"/>
  <c r="P21" i="4" s="1"/>
  <c r="W26" i="4"/>
  <c r="P26" i="4" s="1"/>
  <c r="W17" i="4"/>
  <c r="P17" i="4" s="1"/>
  <c r="L30" i="4"/>
  <c r="W22" i="4"/>
  <c r="P22" i="4" s="1"/>
  <c r="W18" i="4"/>
  <c r="P18" i="4" s="1"/>
  <c r="W19" i="4"/>
  <c r="P19" i="4" s="1"/>
  <c r="W23" i="4"/>
  <c r="P23" i="4" s="1"/>
  <c r="W27" i="4"/>
  <c r="P27" i="4" s="1"/>
  <c r="W15" i="4"/>
  <c r="P15" i="4" s="1"/>
  <c r="W16" i="4"/>
  <c r="P16" i="4" s="1"/>
  <c r="W24" i="4"/>
  <c r="P24" i="4" s="1"/>
  <c r="W247" i="3"/>
  <c r="P247" i="3" s="1"/>
  <c r="L481" i="3"/>
  <c r="W507" i="3"/>
  <c r="P507" i="3" s="1"/>
  <c r="L500" i="3"/>
  <c r="W491" i="3"/>
  <c r="P491" i="3" s="1"/>
  <c r="L291" i="4"/>
  <c r="L295" i="4"/>
  <c r="L299" i="4"/>
  <c r="L302" i="4"/>
  <c r="L61" i="4"/>
  <c r="L65" i="4"/>
  <c r="W104" i="4"/>
  <c r="P104" i="4" s="1"/>
  <c r="W103" i="4"/>
  <c r="P103" i="4" s="1"/>
  <c r="L138" i="4"/>
  <c r="W96" i="4"/>
  <c r="P96" i="4" s="1"/>
  <c r="W109" i="4"/>
  <c r="P109" i="4" s="1"/>
  <c r="L135" i="4"/>
  <c r="L139" i="4"/>
  <c r="L143" i="4"/>
  <c r="L136" i="4"/>
  <c r="L140" i="4"/>
  <c r="L144" i="4"/>
  <c r="W142" i="4"/>
  <c r="P142" i="4" s="1"/>
  <c r="W138" i="4"/>
  <c r="P138" i="4" s="1"/>
  <c r="L145" i="4"/>
  <c r="W105" i="4"/>
  <c r="P105" i="4" s="1"/>
  <c r="W107" i="4"/>
  <c r="P107" i="4" s="1"/>
  <c r="L134" i="4"/>
  <c r="W140" i="4"/>
  <c r="P140" i="4" s="1"/>
  <c r="W145" i="4"/>
  <c r="P145" i="4" s="1"/>
  <c r="W141" i="4"/>
  <c r="P141" i="4" s="1"/>
  <c r="W135" i="4"/>
  <c r="P135" i="4" s="1"/>
  <c r="W143" i="4"/>
  <c r="P143" i="4" s="1"/>
  <c r="W139" i="4"/>
  <c r="P139" i="4" s="1"/>
  <c r="W147" i="4"/>
  <c r="P147" i="4" s="1"/>
  <c r="W136" i="4"/>
  <c r="P136" i="4" s="1"/>
  <c r="W144" i="4"/>
  <c r="P144" i="4" s="1"/>
  <c r="W133" i="4"/>
  <c r="P133" i="4" s="1"/>
  <c r="W137" i="4"/>
  <c r="P137" i="4" s="1"/>
  <c r="W134" i="4"/>
  <c r="P134" i="4" s="1"/>
  <c r="W146" i="4"/>
  <c r="P146" i="4" s="1"/>
  <c r="W106" i="4"/>
  <c r="P106" i="4" s="1"/>
  <c r="W97" i="4"/>
  <c r="P97" i="4" s="1"/>
  <c r="W99" i="4"/>
  <c r="P99" i="4" s="1"/>
  <c r="W102" i="4"/>
  <c r="P102" i="4" s="1"/>
  <c r="W101" i="4"/>
  <c r="P101" i="4" s="1"/>
  <c r="W64" i="4"/>
  <c r="P64" i="4" s="1"/>
  <c r="W56" i="4"/>
  <c r="P56" i="4" s="1"/>
  <c r="W63" i="4"/>
  <c r="P63" i="4" s="1"/>
  <c r="W67" i="4"/>
  <c r="P67" i="4" s="1"/>
  <c r="L59" i="4"/>
  <c r="L63" i="4"/>
  <c r="W100" i="4"/>
  <c r="P100" i="4" s="1"/>
  <c r="W108" i="4"/>
  <c r="P108" i="4" s="1"/>
  <c r="L103" i="4"/>
  <c r="L105" i="4"/>
  <c r="L107" i="4"/>
  <c r="L109" i="4"/>
  <c r="W98" i="4"/>
  <c r="P98" i="4" s="1"/>
  <c r="L100" i="4"/>
  <c r="L102" i="4"/>
  <c r="L96" i="4"/>
  <c r="L98" i="4"/>
  <c r="L104" i="4"/>
  <c r="L106" i="4"/>
  <c r="L108" i="4"/>
  <c r="L110" i="4"/>
  <c r="L97" i="4"/>
  <c r="L99" i="4"/>
  <c r="L101" i="4"/>
  <c r="W62" i="4"/>
  <c r="P62" i="4" s="1"/>
  <c r="W59" i="4"/>
  <c r="P59" i="4" s="1"/>
  <c r="W65" i="4"/>
  <c r="P65" i="4" s="1"/>
  <c r="W68" i="4"/>
  <c r="P68" i="4" s="1"/>
  <c r="W57" i="4"/>
  <c r="P57" i="4" s="1"/>
  <c r="L56" i="4"/>
  <c r="W60" i="4"/>
  <c r="P60" i="4" s="1"/>
  <c r="L93" i="4"/>
  <c r="W61" i="4"/>
  <c r="P61" i="4" s="1"/>
  <c r="L23" i="4"/>
  <c r="L67" i="4"/>
  <c r="L64" i="4"/>
  <c r="L68" i="4"/>
  <c r="L29" i="4"/>
  <c r="W66" i="4"/>
  <c r="P66" i="4" s="1"/>
  <c r="W58" i="4"/>
  <c r="P58" i="4" s="1"/>
  <c r="W55" i="4"/>
  <c r="P55" i="4" s="1"/>
  <c r="L111" i="4"/>
  <c r="L18" i="4"/>
  <c r="L22" i="4"/>
  <c r="L26" i="4"/>
  <c r="L21" i="4"/>
  <c r="L17" i="4"/>
  <c r="L15" i="4"/>
  <c r="V50" i="4"/>
  <c r="L91" i="4"/>
  <c r="L113" i="4"/>
  <c r="U50" i="4"/>
  <c r="L71" i="4"/>
  <c r="W73" i="4"/>
  <c r="P73" i="4" s="1"/>
  <c r="L92" i="4"/>
  <c r="L34" i="4"/>
  <c r="W152" i="4"/>
  <c r="P152" i="4" s="1"/>
  <c r="W148" i="4"/>
  <c r="P148" i="4" s="1"/>
  <c r="W128" i="4"/>
  <c r="P128" i="4" s="1"/>
  <c r="L72" i="4"/>
  <c r="L70" i="4"/>
  <c r="W70" i="4"/>
  <c r="P70" i="4" s="1"/>
  <c r="L33" i="4"/>
  <c r="W113" i="4"/>
  <c r="P113" i="4" s="1"/>
  <c r="L73" i="4"/>
  <c r="L131" i="4"/>
  <c r="W130" i="4"/>
  <c r="P130" i="4" s="1"/>
  <c r="L11" i="4"/>
  <c r="L54" i="4"/>
  <c r="W72" i="4"/>
  <c r="P72" i="4" s="1"/>
  <c r="L52" i="4"/>
  <c r="W13" i="4"/>
  <c r="P13" i="4" s="1"/>
  <c r="L53" i="4"/>
  <c r="L12" i="4"/>
  <c r="W32" i="4"/>
  <c r="P32" i="4" s="1"/>
  <c r="W111" i="4"/>
  <c r="P111" i="4" s="1"/>
  <c r="L149" i="4"/>
  <c r="L95" i="4"/>
  <c r="W53" i="4"/>
  <c r="P53" i="4" s="1"/>
  <c r="W12" i="4"/>
  <c r="P12" i="4" s="1"/>
  <c r="W150" i="4"/>
  <c r="P150" i="4" s="1"/>
  <c r="W132" i="4"/>
  <c r="P132" i="4" s="1"/>
  <c r="W307" i="4"/>
  <c r="P307" i="4" s="1"/>
  <c r="W94" i="4"/>
  <c r="P94" i="4" s="1"/>
  <c r="W11" i="4"/>
  <c r="P11" i="4" s="1"/>
  <c r="L151" i="4"/>
  <c r="W289" i="4"/>
  <c r="P289" i="4" s="1"/>
  <c r="L130" i="4"/>
  <c r="W93" i="4"/>
  <c r="P93" i="4" s="1"/>
  <c r="W54" i="4"/>
  <c r="P54" i="4" s="1"/>
  <c r="W110" i="4"/>
  <c r="P110" i="4" s="1"/>
  <c r="L94" i="4"/>
  <c r="W34" i="4"/>
  <c r="P34" i="4" s="1"/>
  <c r="L35" i="4"/>
  <c r="W52" i="4"/>
  <c r="P52" i="4" s="1"/>
  <c r="W114" i="4"/>
  <c r="P114" i="4" s="1"/>
  <c r="W74" i="4"/>
  <c r="P74" i="4" s="1"/>
  <c r="L14" i="4"/>
  <c r="L31" i="4"/>
  <c r="L13" i="4"/>
  <c r="W290" i="4"/>
  <c r="P290" i="4" s="1"/>
  <c r="W310" i="4"/>
  <c r="P310" i="4" s="1"/>
  <c r="W112" i="4"/>
  <c r="P112" i="4" s="1"/>
  <c r="W75" i="4"/>
  <c r="P75" i="4" s="1"/>
  <c r="V10" i="4"/>
  <c r="V36" i="4" s="1"/>
  <c r="U10" i="4"/>
  <c r="H36" i="4"/>
  <c r="W287" i="4"/>
  <c r="P287" i="4" s="1"/>
  <c r="W129" i="4"/>
  <c r="P129" i="4" s="1"/>
  <c r="W95" i="4"/>
  <c r="P95" i="4" s="1"/>
  <c r="W91" i="4"/>
  <c r="P91" i="4" s="1"/>
  <c r="W71" i="4"/>
  <c r="P71" i="4" s="1"/>
  <c r="W33" i="4"/>
  <c r="P33" i="4" s="1"/>
  <c r="L69" i="4"/>
  <c r="W30" i="4"/>
  <c r="P30" i="4" s="1"/>
  <c r="W31" i="4"/>
  <c r="P31" i="4" s="1"/>
  <c r="W151" i="4"/>
  <c r="P151" i="4" s="1"/>
  <c r="W89" i="4"/>
  <c r="P89" i="4" s="1"/>
  <c r="W308" i="4"/>
  <c r="P308" i="4" s="1"/>
  <c r="W291" i="4"/>
  <c r="P291" i="4" s="1"/>
  <c r="W131" i="4"/>
  <c r="P131" i="4" s="1"/>
  <c r="L129" i="4"/>
  <c r="W29" i="4"/>
  <c r="P29" i="4" s="1"/>
  <c r="W311" i="4"/>
  <c r="P311" i="4" s="1"/>
  <c r="W149" i="4"/>
  <c r="P149" i="4" s="1"/>
  <c r="W92" i="4"/>
  <c r="P92" i="4" s="1"/>
  <c r="W14" i="4"/>
  <c r="P14" i="4" s="1"/>
  <c r="W309" i="4"/>
  <c r="P309" i="4" s="1"/>
  <c r="L147" i="4"/>
  <c r="W69" i="4"/>
  <c r="P69" i="4" s="1"/>
  <c r="W35" i="4"/>
  <c r="P35" i="4" s="1"/>
  <c r="W515" i="3"/>
  <c r="P515" i="3" s="1"/>
  <c r="L480" i="3"/>
  <c r="L496" i="3"/>
  <c r="L493" i="3"/>
  <c r="L501" i="3"/>
  <c r="L494" i="3"/>
  <c r="L510" i="3"/>
  <c r="W504" i="3"/>
  <c r="P504" i="3" s="1"/>
  <c r="W509" i="3"/>
  <c r="P509" i="3" s="1"/>
  <c r="W493" i="3"/>
  <c r="P493" i="3" s="1"/>
  <c r="W484" i="3"/>
  <c r="P484" i="3" s="1"/>
  <c r="W503" i="3"/>
  <c r="P503" i="3" s="1"/>
  <c r="W499" i="3"/>
  <c r="P499" i="3" s="1"/>
  <c r="W498" i="3"/>
  <c r="P498" i="3" s="1"/>
  <c r="W494" i="3"/>
  <c r="P494" i="3" s="1"/>
  <c r="W506" i="3"/>
  <c r="P506" i="3" s="1"/>
  <c r="W248" i="3"/>
  <c r="P248" i="3" s="1"/>
  <c r="L243" i="3"/>
  <c r="L492" i="3"/>
  <c r="L517" i="3"/>
  <c r="L490" i="3"/>
  <c r="L498" i="3"/>
  <c r="W483" i="3"/>
  <c r="P483" i="3" s="1"/>
  <c r="W485" i="3"/>
  <c r="P485" i="3" s="1"/>
  <c r="W501" i="3"/>
  <c r="P501" i="3" s="1"/>
  <c r="W517" i="3"/>
  <c r="P517" i="3" s="1"/>
  <c r="W511" i="3"/>
  <c r="P511" i="3" s="1"/>
  <c r="W490" i="3"/>
  <c r="P490" i="3" s="1"/>
  <c r="W495" i="3"/>
  <c r="P495" i="3" s="1"/>
  <c r="W502" i="3"/>
  <c r="P502" i="3" s="1"/>
  <c r="W505" i="3"/>
  <c r="P505" i="3" s="1"/>
  <c r="W489" i="3"/>
  <c r="P489" i="3" s="1"/>
  <c r="L512" i="3"/>
  <c r="L486" i="3"/>
  <c r="L502" i="3"/>
  <c r="W514" i="3"/>
  <c r="P514" i="3" s="1"/>
  <c r="W488" i="3"/>
  <c r="P488" i="3" s="1"/>
  <c r="W481" i="3"/>
  <c r="P481" i="3" s="1"/>
  <c r="W519" i="3"/>
  <c r="P519" i="3" s="1"/>
  <c r="W492" i="3"/>
  <c r="P492" i="3" s="1"/>
  <c r="W518" i="3"/>
  <c r="P518" i="3" s="1"/>
  <c r="W510" i="3"/>
  <c r="P510" i="3" s="1"/>
  <c r="W508" i="3"/>
  <c r="P508" i="3" s="1"/>
  <c r="L488" i="3"/>
  <c r="L485" i="3"/>
  <c r="L515" i="3"/>
  <c r="W496" i="3"/>
  <c r="P496" i="3" s="1"/>
  <c r="W497" i="3"/>
  <c r="P497" i="3" s="1"/>
  <c r="W512" i="3"/>
  <c r="P512" i="3" s="1"/>
  <c r="W487" i="3"/>
  <c r="P487" i="3" s="1"/>
  <c r="W516" i="3"/>
  <c r="P516" i="3" s="1"/>
  <c r="W482" i="3"/>
  <c r="P482" i="3" s="1"/>
  <c r="W500" i="3"/>
  <c r="P500" i="3" s="1"/>
  <c r="W513" i="3"/>
  <c r="P513" i="3" s="1"/>
  <c r="W486" i="3"/>
  <c r="P486" i="3" s="1"/>
  <c r="L483" i="3"/>
  <c r="L487" i="3"/>
  <c r="L503" i="3"/>
  <c r="L519" i="3"/>
  <c r="L484" i="3"/>
  <c r="L495" i="3"/>
  <c r="L511" i="3"/>
  <c r="L513" i="3"/>
  <c r="W178" i="3"/>
  <c r="P178" i="3" s="1"/>
  <c r="W212" i="3"/>
  <c r="P212" i="3" s="1"/>
  <c r="W223" i="3"/>
  <c r="P223" i="3" s="1"/>
  <c r="L213" i="3"/>
  <c r="L231" i="3"/>
  <c r="W235" i="3"/>
  <c r="P235" i="3" s="1"/>
  <c r="L211" i="3"/>
  <c r="L235" i="3"/>
  <c r="W239" i="3"/>
  <c r="P239" i="3" s="1"/>
  <c r="W233" i="3"/>
  <c r="P233" i="3" s="1"/>
  <c r="L163" i="3"/>
  <c r="W186" i="3"/>
  <c r="P186" i="3" s="1"/>
  <c r="L219" i="3"/>
  <c r="W230" i="3"/>
  <c r="P230" i="3" s="1"/>
  <c r="W168" i="3"/>
  <c r="P168" i="3" s="1"/>
  <c r="W232" i="3"/>
  <c r="P232" i="3" s="1"/>
  <c r="W211" i="3"/>
  <c r="P211" i="3" s="1"/>
  <c r="W238" i="3"/>
  <c r="P238" i="3" s="1"/>
  <c r="L179" i="3"/>
  <c r="W162" i="3"/>
  <c r="P162" i="3" s="1"/>
  <c r="W245" i="3"/>
  <c r="P245" i="3" s="1"/>
  <c r="W237" i="3"/>
  <c r="P237" i="3" s="1"/>
  <c r="W226" i="3"/>
  <c r="P226" i="3" s="1"/>
  <c r="W242" i="3"/>
  <c r="P242" i="3" s="1"/>
  <c r="L227" i="3"/>
  <c r="W231" i="3"/>
  <c r="P231" i="3" s="1"/>
  <c r="W222" i="3"/>
  <c r="P222" i="3" s="1"/>
  <c r="W249" i="3"/>
  <c r="P249" i="3" s="1"/>
  <c r="L212" i="3"/>
  <c r="L223" i="3"/>
  <c r="W243" i="3"/>
  <c r="P243" i="3" s="1"/>
  <c r="W218" i="3"/>
  <c r="P218" i="3" s="1"/>
  <c r="W234" i="3"/>
  <c r="P234" i="3" s="1"/>
  <c r="W221" i="3"/>
  <c r="P221" i="3" s="1"/>
  <c r="W220" i="3"/>
  <c r="P220" i="3" s="1"/>
  <c r="W236" i="3"/>
  <c r="P236" i="3" s="1"/>
  <c r="L247" i="3"/>
  <c r="W229" i="3"/>
  <c r="P229" i="3" s="1"/>
  <c r="W228" i="3"/>
  <c r="P228" i="3" s="1"/>
  <c r="W244" i="3"/>
  <c r="P244" i="3" s="1"/>
  <c r="W227" i="3"/>
  <c r="P227" i="3" s="1"/>
  <c r="L239" i="3"/>
  <c r="L215" i="3"/>
  <c r="W225" i="3"/>
  <c r="P225" i="3" s="1"/>
  <c r="W215" i="3"/>
  <c r="P215" i="3" s="1"/>
  <c r="W241" i="3"/>
  <c r="P241" i="3" s="1"/>
  <c r="W224" i="3"/>
  <c r="P224" i="3" s="1"/>
  <c r="W240" i="3"/>
  <c r="P240" i="3" s="1"/>
  <c r="W217" i="3"/>
  <c r="P217" i="3" s="1"/>
  <c r="W214" i="3"/>
  <c r="P214" i="3" s="1"/>
  <c r="L237" i="3"/>
  <c r="L217" i="3"/>
  <c r="L241" i="3"/>
  <c r="L233" i="3"/>
  <c r="L229" i="3"/>
  <c r="L214" i="3"/>
  <c r="L225" i="3"/>
  <c r="L249" i="3"/>
  <c r="L221" i="3"/>
  <c r="L245" i="3"/>
  <c r="L174" i="3"/>
  <c r="W175" i="3"/>
  <c r="P175" i="3" s="1"/>
  <c r="W183" i="3"/>
  <c r="P183" i="3" s="1"/>
  <c r="W151" i="3"/>
  <c r="P151" i="3" s="1"/>
  <c r="L150" i="3"/>
  <c r="W160" i="3"/>
  <c r="P160" i="3" s="1"/>
  <c r="L186" i="3"/>
  <c r="L121" i="3"/>
  <c r="L89" i="3"/>
  <c r="L166" i="3"/>
  <c r="L182" i="3"/>
  <c r="L175" i="3"/>
  <c r="W152" i="3"/>
  <c r="P152" i="3" s="1"/>
  <c r="L178" i="3"/>
  <c r="W179" i="3"/>
  <c r="P179" i="3" s="1"/>
  <c r="W170" i="3"/>
  <c r="P170" i="3" s="1"/>
  <c r="W172" i="3"/>
  <c r="P172" i="3" s="1"/>
  <c r="L160" i="3"/>
  <c r="L155" i="3"/>
  <c r="L171" i="3"/>
  <c r="W184" i="3"/>
  <c r="P184" i="3" s="1"/>
  <c r="W181" i="3"/>
  <c r="P181" i="3" s="1"/>
  <c r="W189" i="3"/>
  <c r="P189" i="3" s="1"/>
  <c r="W163" i="3"/>
  <c r="P163" i="3" s="1"/>
  <c r="L183" i="3"/>
  <c r="W159" i="3"/>
  <c r="P159" i="3" s="1"/>
  <c r="W157" i="3"/>
  <c r="P157" i="3" s="1"/>
  <c r="W173" i="3"/>
  <c r="P173" i="3" s="1"/>
  <c r="W155" i="3"/>
  <c r="P155" i="3" s="1"/>
  <c r="W171" i="3"/>
  <c r="P171" i="3" s="1"/>
  <c r="W150" i="3"/>
  <c r="P150" i="3" s="1"/>
  <c r="W165" i="3"/>
  <c r="P165" i="3" s="1"/>
  <c r="W154" i="3"/>
  <c r="P154" i="3" s="1"/>
  <c r="W164" i="3"/>
  <c r="P164" i="3" s="1"/>
  <c r="W176" i="3"/>
  <c r="P176" i="3" s="1"/>
  <c r="W180" i="3"/>
  <c r="P180" i="3" s="1"/>
  <c r="L154" i="3"/>
  <c r="L167" i="3"/>
  <c r="L156" i="3"/>
  <c r="L176" i="3"/>
  <c r="W187" i="3"/>
  <c r="P187" i="3" s="1"/>
  <c r="L162" i="3"/>
  <c r="L113" i="3"/>
  <c r="L158" i="3"/>
  <c r="L187" i="3"/>
  <c r="L180" i="3"/>
  <c r="W167" i="3"/>
  <c r="P167" i="3" s="1"/>
  <c r="L159" i="3"/>
  <c r="W153" i="3"/>
  <c r="P153" i="3" s="1"/>
  <c r="W161" i="3"/>
  <c r="P161" i="3" s="1"/>
  <c r="W169" i="3"/>
  <c r="P169" i="3" s="1"/>
  <c r="W177" i="3"/>
  <c r="P177" i="3" s="1"/>
  <c r="W185" i="3"/>
  <c r="P185" i="3" s="1"/>
  <c r="L170" i="3"/>
  <c r="W158" i="3"/>
  <c r="P158" i="3" s="1"/>
  <c r="W182" i="3"/>
  <c r="P182" i="3" s="1"/>
  <c r="W166" i="3"/>
  <c r="P166" i="3" s="1"/>
  <c r="W174" i="3"/>
  <c r="P174" i="3" s="1"/>
  <c r="L168" i="3"/>
  <c r="L185" i="3"/>
  <c r="L151" i="3"/>
  <c r="L157" i="3"/>
  <c r="L181" i="3"/>
  <c r="L189" i="3"/>
  <c r="L177" i="3"/>
  <c r="L152" i="3"/>
  <c r="L161" i="3"/>
  <c r="L165" i="3"/>
  <c r="L169" i="3"/>
  <c r="L173" i="3"/>
  <c r="L164" i="3"/>
  <c r="L172" i="3"/>
  <c r="L188" i="3"/>
  <c r="W87" i="3"/>
  <c r="P87" i="3" s="1"/>
  <c r="L112" i="3"/>
  <c r="W116" i="3"/>
  <c r="P116" i="3" s="1"/>
  <c r="L93" i="3"/>
  <c r="W95" i="3"/>
  <c r="P95" i="3" s="1"/>
  <c r="W103" i="3"/>
  <c r="P103" i="3" s="1"/>
  <c r="W108" i="3"/>
  <c r="P108" i="3" s="1"/>
  <c r="L94" i="3"/>
  <c r="L116" i="3"/>
  <c r="W119" i="3"/>
  <c r="P119" i="3" s="1"/>
  <c r="W111" i="3"/>
  <c r="P111" i="3" s="1"/>
  <c r="W81" i="3"/>
  <c r="P81" i="3" s="1"/>
  <c r="W94" i="3"/>
  <c r="P94" i="3" s="1"/>
  <c r="W83" i="3"/>
  <c r="P83" i="3" s="1"/>
  <c r="W96" i="3"/>
  <c r="P96" i="3" s="1"/>
  <c r="W88" i="3"/>
  <c r="P88" i="3" s="1"/>
  <c r="W104" i="3"/>
  <c r="P104" i="3" s="1"/>
  <c r="W114" i="3"/>
  <c r="P114" i="3" s="1"/>
  <c r="W117" i="3"/>
  <c r="P117" i="3" s="1"/>
  <c r="W97" i="3"/>
  <c r="P97" i="3" s="1"/>
  <c r="W110" i="3"/>
  <c r="P110" i="3" s="1"/>
  <c r="W85" i="3"/>
  <c r="P85" i="3" s="1"/>
  <c r="W101" i="3"/>
  <c r="P101" i="3" s="1"/>
  <c r="W109" i="3"/>
  <c r="P109" i="3" s="1"/>
  <c r="W106" i="3"/>
  <c r="P106" i="3" s="1"/>
  <c r="W93" i="3"/>
  <c r="P93" i="3" s="1"/>
  <c r="W112" i="3"/>
  <c r="P112" i="3" s="1"/>
  <c r="L474" i="3"/>
  <c r="W118" i="3"/>
  <c r="P118" i="3" s="1"/>
  <c r="W105" i="3"/>
  <c r="P105" i="3" s="1"/>
  <c r="W115" i="3"/>
  <c r="P115" i="3" s="1"/>
  <c r="W99" i="3"/>
  <c r="P99" i="3" s="1"/>
  <c r="W80" i="3"/>
  <c r="P80" i="3" s="1"/>
  <c r="L191" i="3"/>
  <c r="W91" i="3"/>
  <c r="P91" i="3" s="1"/>
  <c r="L117" i="3"/>
  <c r="W89" i="3"/>
  <c r="P89" i="3" s="1"/>
  <c r="W113" i="3"/>
  <c r="P113" i="3" s="1"/>
  <c r="W92" i="3"/>
  <c r="P92" i="3" s="1"/>
  <c r="W102" i="3"/>
  <c r="P102" i="3" s="1"/>
  <c r="W86" i="3"/>
  <c r="P86" i="3" s="1"/>
  <c r="W100" i="3"/>
  <c r="P100" i="3" s="1"/>
  <c r="L83" i="3"/>
  <c r="L87" i="3"/>
  <c r="L103" i="3"/>
  <c r="L114" i="3"/>
  <c r="W107" i="3"/>
  <c r="P107" i="3" s="1"/>
  <c r="W82" i="3"/>
  <c r="P82" i="3" s="1"/>
  <c r="W98" i="3"/>
  <c r="P98" i="3" s="1"/>
  <c r="W90" i="3"/>
  <c r="P90" i="3" s="1"/>
  <c r="L81" i="3"/>
  <c r="L85" i="3"/>
  <c r="L97" i="3"/>
  <c r="W84" i="3"/>
  <c r="P84" i="3" s="1"/>
  <c r="L92" i="3"/>
  <c r="L118" i="3"/>
  <c r="L105" i="3"/>
  <c r="L109" i="3"/>
  <c r="L102" i="3"/>
  <c r="L91" i="3"/>
  <c r="L95" i="3"/>
  <c r="L101" i="3"/>
  <c r="L477" i="3"/>
  <c r="W33" i="3"/>
  <c r="P33" i="3" s="1"/>
  <c r="L255" i="3"/>
  <c r="L13" i="3"/>
  <c r="L252" i="3"/>
  <c r="L476" i="3"/>
  <c r="L125" i="3"/>
  <c r="W253" i="3"/>
  <c r="P253" i="3" s="1"/>
  <c r="W479" i="3"/>
  <c r="P479" i="3" s="1"/>
  <c r="L146" i="3"/>
  <c r="L209" i="3"/>
  <c r="W45" i="3"/>
  <c r="P45" i="3" s="1"/>
  <c r="L208" i="3"/>
  <c r="W148" i="3"/>
  <c r="P148" i="3" s="1"/>
  <c r="L147" i="3"/>
  <c r="L12" i="3"/>
  <c r="W19" i="3"/>
  <c r="P19" i="3" s="1"/>
  <c r="W35" i="3"/>
  <c r="P35" i="3" s="1"/>
  <c r="W51" i="3"/>
  <c r="P51" i="3" s="1"/>
  <c r="L28" i="3"/>
  <c r="L44" i="3"/>
  <c r="L31" i="3"/>
  <c r="L47" i="3"/>
  <c r="W34" i="3"/>
  <c r="P34" i="3" s="1"/>
  <c r="W46" i="3"/>
  <c r="P46" i="3" s="1"/>
  <c r="L54" i="3"/>
  <c r="W18" i="3"/>
  <c r="P18" i="3" s="1"/>
  <c r="W30" i="3"/>
  <c r="P30" i="3" s="1"/>
  <c r="W42" i="3"/>
  <c r="P42" i="3" s="1"/>
  <c r="W60" i="3"/>
  <c r="P60" i="3" s="1"/>
  <c r="W58" i="3"/>
  <c r="P58" i="3" s="1"/>
  <c r="L78" i="3"/>
  <c r="W143" i="3"/>
  <c r="P143" i="3" s="1"/>
  <c r="W23" i="3"/>
  <c r="P23" i="3" s="1"/>
  <c r="W39" i="3"/>
  <c r="P39" i="3" s="1"/>
  <c r="W55" i="3"/>
  <c r="P55" i="3" s="1"/>
  <c r="W21" i="3"/>
  <c r="P21" i="3" s="1"/>
  <c r="W37" i="3"/>
  <c r="P37" i="3" s="1"/>
  <c r="W53" i="3"/>
  <c r="P53" i="3" s="1"/>
  <c r="L27" i="3"/>
  <c r="L43" i="3"/>
  <c r="L42" i="3"/>
  <c r="W12" i="3"/>
  <c r="P12" i="3" s="1"/>
  <c r="W17" i="3"/>
  <c r="P17" i="3" s="1"/>
  <c r="W49" i="3"/>
  <c r="P49" i="3" s="1"/>
  <c r="L16" i="3"/>
  <c r="L32" i="3"/>
  <c r="L48" i="3"/>
  <c r="L19" i="3"/>
  <c r="L35" i="3"/>
  <c r="L51" i="3"/>
  <c r="L26" i="3"/>
  <c r="L46" i="3"/>
  <c r="L30" i="3"/>
  <c r="W22" i="3"/>
  <c r="P22" i="3" s="1"/>
  <c r="L79" i="3"/>
  <c r="L143" i="3"/>
  <c r="W27" i="3"/>
  <c r="P27" i="3" s="1"/>
  <c r="W43" i="3"/>
  <c r="P43" i="3" s="1"/>
  <c r="W25" i="3"/>
  <c r="P25" i="3" s="1"/>
  <c r="W41" i="3"/>
  <c r="P41" i="3" s="1"/>
  <c r="L24" i="3"/>
  <c r="L40" i="3"/>
  <c r="L17" i="3"/>
  <c r="L25" i="3"/>
  <c r="L33" i="3"/>
  <c r="L41" i="3"/>
  <c r="L49" i="3"/>
  <c r="L22" i="3"/>
  <c r="L50" i="3"/>
  <c r="L473" i="3"/>
  <c r="L14" i="3"/>
  <c r="W31" i="3"/>
  <c r="P31" i="3" s="1"/>
  <c r="W47" i="3"/>
  <c r="P47" i="3" s="1"/>
  <c r="W29" i="3"/>
  <c r="P29" i="3" s="1"/>
  <c r="L20" i="3"/>
  <c r="L36" i="3"/>
  <c r="L52" i="3"/>
  <c r="L21" i="3"/>
  <c r="L29" i="3"/>
  <c r="L37" i="3"/>
  <c r="L45" i="3"/>
  <c r="L53" i="3"/>
  <c r="L23" i="3"/>
  <c r="L39" i="3"/>
  <c r="L55" i="3"/>
  <c r="W26" i="3"/>
  <c r="P26" i="3" s="1"/>
  <c r="L34" i="3"/>
  <c r="W54" i="3"/>
  <c r="P54" i="3" s="1"/>
  <c r="L38" i="3"/>
  <c r="W38" i="3"/>
  <c r="P38" i="3" s="1"/>
  <c r="W50" i="3"/>
  <c r="P50" i="3" s="1"/>
  <c r="L18" i="3"/>
  <c r="W44" i="3"/>
  <c r="P44" i="3" s="1"/>
  <c r="W16" i="3"/>
  <c r="P16" i="3" s="1"/>
  <c r="W32" i="3"/>
  <c r="P32" i="3" s="1"/>
  <c r="W48" i="3"/>
  <c r="P48" i="3" s="1"/>
  <c r="W28" i="3"/>
  <c r="P28" i="3" s="1"/>
  <c r="W20" i="3"/>
  <c r="P20" i="3" s="1"/>
  <c r="W36" i="3"/>
  <c r="P36" i="3" s="1"/>
  <c r="W52" i="3"/>
  <c r="P52" i="3" s="1"/>
  <c r="W24" i="3"/>
  <c r="P24" i="3" s="1"/>
  <c r="W40" i="3"/>
  <c r="P40" i="3" s="1"/>
  <c r="W192" i="3"/>
  <c r="P192" i="3" s="1"/>
  <c r="L254" i="3"/>
  <c r="L192" i="3"/>
  <c r="W146" i="3"/>
  <c r="P146" i="3" s="1"/>
  <c r="L144" i="3"/>
  <c r="W144" i="3"/>
  <c r="P144" i="3" s="1"/>
  <c r="W474" i="3"/>
  <c r="P474" i="3" s="1"/>
  <c r="W255" i="3"/>
  <c r="P255" i="3" s="1"/>
  <c r="W478" i="3"/>
  <c r="P478" i="3" s="1"/>
  <c r="W191" i="3"/>
  <c r="P191" i="3" s="1"/>
  <c r="L60" i="3"/>
  <c r="L478" i="3"/>
  <c r="W252" i="3"/>
  <c r="P252" i="3" s="1"/>
  <c r="W13" i="3"/>
  <c r="P13" i="3" s="1"/>
  <c r="W250" i="3"/>
  <c r="P250" i="3" s="1"/>
  <c r="W190" i="3"/>
  <c r="P190" i="3" s="1"/>
  <c r="W78" i="3"/>
  <c r="P78" i="3" s="1"/>
  <c r="W470" i="3"/>
  <c r="P470" i="3" s="1"/>
  <c r="W122" i="3"/>
  <c r="P122" i="3" s="1"/>
  <c r="W59" i="3"/>
  <c r="P59" i="3" s="1"/>
  <c r="L251" i="3"/>
  <c r="L148" i="3"/>
  <c r="W127" i="3"/>
  <c r="P127" i="3" s="1"/>
  <c r="W477" i="3"/>
  <c r="P477" i="3" s="1"/>
  <c r="W145" i="3"/>
  <c r="P145" i="3" s="1"/>
  <c r="W124" i="3"/>
  <c r="P124" i="3" s="1"/>
  <c r="L127" i="3"/>
  <c r="W15" i="3"/>
  <c r="P15" i="3" s="1"/>
  <c r="W256" i="3"/>
  <c r="P256" i="3" s="1"/>
  <c r="L469" i="3"/>
  <c r="W254" i="3"/>
  <c r="P254" i="3" s="1"/>
  <c r="W57" i="3"/>
  <c r="P57" i="3" s="1"/>
  <c r="W209" i="3"/>
  <c r="P209" i="3" s="1"/>
  <c r="W147" i="3"/>
  <c r="P147" i="3" s="1"/>
  <c r="W251" i="3"/>
  <c r="P251" i="3" s="1"/>
  <c r="W10" i="3"/>
  <c r="P10" i="3" s="1"/>
  <c r="W123" i="3"/>
  <c r="P123" i="3" s="1"/>
  <c r="L15" i="3"/>
  <c r="W469" i="3"/>
  <c r="P469" i="3" s="1"/>
  <c r="L470" i="3"/>
  <c r="W476" i="3"/>
  <c r="P476" i="3" s="1"/>
  <c r="V207" i="3"/>
  <c r="O207" i="3"/>
  <c r="J207" i="3"/>
  <c r="U207" i="3"/>
  <c r="L124" i="3"/>
  <c r="L59" i="3"/>
  <c r="L475" i="3"/>
  <c r="W475" i="3"/>
  <c r="P475" i="3" s="1"/>
  <c r="L126" i="3"/>
  <c r="W473" i="3"/>
  <c r="P473" i="3" s="1"/>
  <c r="W472" i="3"/>
  <c r="P472" i="3" s="1"/>
  <c r="L256" i="3"/>
  <c r="L250" i="3"/>
  <c r="L190" i="3"/>
  <c r="W149" i="3"/>
  <c r="P149" i="3" s="1"/>
  <c r="L120" i="3"/>
  <c r="L122" i="3"/>
  <c r="W120" i="3"/>
  <c r="P120" i="3" s="1"/>
  <c r="W79" i="3"/>
  <c r="P79" i="3" s="1"/>
  <c r="L56" i="3"/>
  <c r="L61" i="3"/>
  <c r="W208" i="3"/>
  <c r="P208" i="3" s="1"/>
  <c r="L472" i="3"/>
  <c r="W126" i="3"/>
  <c r="P126" i="3" s="1"/>
  <c r="W471" i="3"/>
  <c r="P471" i="3" s="1"/>
  <c r="L205" i="3"/>
  <c r="W205" i="3"/>
  <c r="P205" i="3" s="1"/>
  <c r="W125" i="3"/>
  <c r="P125" i="3" s="1"/>
  <c r="W121" i="3"/>
  <c r="P121" i="3" s="1"/>
  <c r="W14" i="3"/>
  <c r="P14" i="3" s="1"/>
  <c r="L253" i="3"/>
  <c r="L57" i="3"/>
  <c r="L471" i="3"/>
  <c r="W56" i="3"/>
  <c r="P56" i="3" s="1"/>
  <c r="L123" i="3"/>
  <c r="W61" i="3"/>
  <c r="P61" i="3" s="1"/>
  <c r="N327" i="4" l="1"/>
  <c r="O327" i="4" s="1"/>
  <c r="N278" i="4"/>
  <c r="O278" i="4" s="1"/>
  <c r="W468" i="3"/>
  <c r="P468" i="3" s="1"/>
  <c r="N193" i="3"/>
  <c r="N196" i="3" s="1"/>
  <c r="N197" i="3" s="1"/>
  <c r="N198" i="3" s="1"/>
  <c r="N199" i="3" s="1"/>
  <c r="O193" i="3"/>
  <c r="O196" i="3" s="1"/>
  <c r="O197" i="3" s="1"/>
  <c r="O198" i="3" s="1"/>
  <c r="O199" i="3" s="1"/>
  <c r="O43" i="4"/>
  <c r="O44" i="4" s="1"/>
  <c r="N67" i="3"/>
  <c r="N68" i="3" s="1"/>
  <c r="N69" i="3" s="1"/>
  <c r="N70" i="3" s="1"/>
  <c r="O118" i="4"/>
  <c r="O119" i="4" s="1"/>
  <c r="O120" i="4" s="1"/>
  <c r="O121" i="4" s="1"/>
  <c r="L127" i="4"/>
  <c r="L153" i="4" s="1"/>
  <c r="N520" i="3"/>
  <c r="M535" i="3" s="1"/>
  <c r="W190" i="4"/>
  <c r="P190" i="4" s="1"/>
  <c r="J257" i="3"/>
  <c r="V257" i="3"/>
  <c r="U257" i="3"/>
  <c r="W206" i="3"/>
  <c r="P206" i="3" s="1"/>
  <c r="K76" i="4"/>
  <c r="L25" i="4"/>
  <c r="W11" i="3"/>
  <c r="P11" i="3" s="1"/>
  <c r="U76" i="4"/>
  <c r="L468" i="3"/>
  <c r="L520" i="3" s="1"/>
  <c r="M532" i="3" s="1"/>
  <c r="L11" i="3"/>
  <c r="L62" i="3" s="1"/>
  <c r="V76" i="4"/>
  <c r="N257" i="3"/>
  <c r="N260" i="3" s="1"/>
  <c r="N261" i="3" s="1"/>
  <c r="N262" i="3" s="1"/>
  <c r="W77" i="3"/>
  <c r="P77" i="3" s="1"/>
  <c r="O257" i="3"/>
  <c r="O260" i="3" s="1"/>
  <c r="O261" i="3" s="1"/>
  <c r="O262" i="3" s="1"/>
  <c r="L142" i="3"/>
  <c r="L193" i="3" s="1"/>
  <c r="V128" i="3"/>
  <c r="L77" i="3"/>
  <c r="L128" i="3" s="1"/>
  <c r="W142" i="3"/>
  <c r="P142" i="3" s="1"/>
  <c r="W25" i="4"/>
  <c r="P25" i="4" s="1"/>
  <c r="W127" i="4"/>
  <c r="P127" i="4" s="1"/>
  <c r="L76" i="4"/>
  <c r="W90" i="4"/>
  <c r="P90" i="4" s="1"/>
  <c r="W51" i="4"/>
  <c r="P51" i="4" s="1"/>
  <c r="L90" i="4"/>
  <c r="L115" i="4" s="1"/>
  <c r="K115" i="4"/>
  <c r="W50" i="4"/>
  <c r="P50" i="4" s="1"/>
  <c r="W288" i="4"/>
  <c r="P288" i="4" s="1"/>
  <c r="W286" i="4"/>
  <c r="P286" i="4" s="1"/>
  <c r="U36" i="4"/>
  <c r="W10" i="4"/>
  <c r="P10" i="4" s="1"/>
  <c r="J36" i="4"/>
  <c r="L10" i="4"/>
  <c r="L286" i="4"/>
  <c r="L207" i="3"/>
  <c r="L257" i="3" s="1"/>
  <c r="W207" i="3"/>
  <c r="P207" i="3" s="1"/>
  <c r="W76" i="3"/>
  <c r="P76" i="3" s="1"/>
  <c r="W141" i="3"/>
  <c r="P141" i="3" s="1"/>
  <c r="N534" i="3" l="1"/>
  <c r="O534" i="3" s="1"/>
  <c r="N459" i="3"/>
  <c r="O459" i="3" s="1"/>
  <c r="N457" i="3"/>
  <c r="O457" i="3" s="1"/>
  <c r="N532" i="3"/>
  <c r="O532" i="3" s="1"/>
  <c r="N277" i="4"/>
  <c r="O277" i="4" s="1"/>
  <c r="N326" i="4"/>
  <c r="O326" i="4" s="1"/>
  <c r="N535" i="3"/>
  <c r="O535" i="3" s="1"/>
  <c r="W520" i="3"/>
  <c r="P520" i="3" s="1"/>
  <c r="L36" i="4"/>
  <c r="N324" i="4" s="1"/>
  <c r="W62" i="3"/>
  <c r="P62" i="3" s="1"/>
  <c r="W128" i="3"/>
  <c r="P128" i="3" s="1"/>
  <c r="W76" i="4"/>
  <c r="P76" i="4" s="1"/>
  <c r="W153" i="4"/>
  <c r="P153" i="4" s="1"/>
  <c r="W193" i="3"/>
  <c r="P193" i="3" s="1"/>
  <c r="W312" i="4"/>
  <c r="P312" i="4" s="1"/>
  <c r="W115" i="4"/>
  <c r="P115" i="4" s="1"/>
  <c r="L312" i="4"/>
  <c r="M324" i="4" s="1"/>
  <c r="W257" i="3"/>
  <c r="P257" i="3" s="1"/>
  <c r="W36" i="4"/>
  <c r="P36" i="4" s="1"/>
  <c r="N460" i="3" l="1"/>
  <c r="O460" i="3" s="1"/>
  <c r="O324" i="4"/>
  <c r="N275" i="4"/>
  <c r="O275" i="4" s="1"/>
</calcChain>
</file>

<file path=xl/comments1.xml><?xml version="1.0" encoding="utf-8"?>
<comments xmlns="http://schemas.openxmlformats.org/spreadsheetml/2006/main">
  <authors>
    <author>Author</author>
  </authors>
  <commentList>
    <comment ref="M166" authorId="0" shapeId="0">
      <text>
        <r>
          <rPr>
            <sz val="9"/>
            <color indexed="81"/>
            <rFont val="Tahoma"/>
            <family val="2"/>
          </rPr>
          <t xml:space="preserve">CPI does not apply to benefits earned in 2018 until the issue of the CPI circular in early 2020.
</t>
        </r>
      </text>
    </comment>
  </commentList>
</comments>
</file>

<file path=xl/comments2.xml><?xml version="1.0" encoding="utf-8"?>
<comments xmlns="http://schemas.openxmlformats.org/spreadsheetml/2006/main">
  <authors>
    <author>Author</author>
  </authors>
  <commentList>
    <comment ref="M264" authorId="0" shapeId="0">
      <text>
        <r>
          <rPr>
            <sz val="9"/>
            <color indexed="81"/>
            <rFont val="Tahoma"/>
            <family val="2"/>
          </rPr>
          <t xml:space="preserve">CPI does not apply to benefits earned in 2018 until the issue of the CPI circular in early 2020.
</t>
        </r>
      </text>
    </comment>
  </commentList>
</comments>
</file>

<file path=xl/comments3.xml><?xml version="1.0" encoding="utf-8"?>
<comments xmlns="http://schemas.openxmlformats.org/spreadsheetml/2006/main">
  <authors>
    <author>Author</author>
  </authors>
  <commentList>
    <comment ref="M446" authorId="0" shapeId="0">
      <text>
        <r>
          <rPr>
            <sz val="9"/>
            <color indexed="81"/>
            <rFont val="Tahoma"/>
            <family val="2"/>
          </rPr>
          <t xml:space="preserve">CPI does not apply to benefits earned in 2018 until the issue of the CPI circular in early 2020.
</t>
        </r>
      </text>
    </comment>
  </commentList>
</comments>
</file>

<file path=xl/sharedStrings.xml><?xml version="1.0" encoding="utf-8"?>
<sst xmlns="http://schemas.openxmlformats.org/spreadsheetml/2006/main" count="876" uniqueCount="138">
  <si>
    <t xml:space="preserve">Single Public Service Pension Scheme </t>
  </si>
  <si>
    <t xml:space="preserve">Inputs by Administrators </t>
  </si>
  <si>
    <t>Scheme Contributions Payable</t>
  </si>
  <si>
    <t>Referable Amounts</t>
  </si>
  <si>
    <t>Pay Period</t>
  </si>
  <si>
    <t>Member Contribution 1 (3.0%)</t>
  </si>
  <si>
    <t>Member Contribution 2 (3.5%)</t>
  </si>
  <si>
    <t>Total Member Contributions</t>
  </si>
  <si>
    <t>Total Pension Referable Amounts</t>
  </si>
  <si>
    <t>Lump Sum Referable Amount</t>
  </si>
  <si>
    <t>2013 assumptions</t>
  </si>
  <si>
    <t>Weekly CSP rate</t>
  </si>
  <si>
    <t>Referable amounts threshold</t>
  </si>
  <si>
    <t>Year ending 31/12/2014</t>
  </si>
  <si>
    <t>Year ending 31/12/2015</t>
  </si>
  <si>
    <t>Year ending 31/12/2016</t>
  </si>
  <si>
    <t>% CPI 
Increase</t>
  </si>
  <si>
    <t>2014 assumptions</t>
  </si>
  <si>
    <t>Validation</t>
  </si>
  <si>
    <t>Validation steps for Pensions Referable 
Amount Thresholds 
(can be disregard if no errors)</t>
  </si>
  <si>
    <t>2015 assumptions</t>
  </si>
  <si>
    <t>2016 assumptions</t>
  </si>
  <si>
    <t>Contributions</t>
  </si>
  <si>
    <t>Member contributions</t>
  </si>
  <si>
    <t>Annual Pension</t>
  </si>
  <si>
    <t>Once off Lump Sum</t>
  </si>
  <si>
    <t>Referable amounts threshold (Apr - Dec)</t>
  </si>
  <si>
    <t>Total to 
date of leaving</t>
  </si>
  <si>
    <t>FTE
Work Pattern</t>
  </si>
  <si>
    <t>N/A</t>
  </si>
  <si>
    <t xml:space="preserve">Referable amounts threshold </t>
  </si>
  <si>
    <t>Jan &amp; Feb 2017</t>
  </si>
  <si>
    <t>From April 2017</t>
  </si>
  <si>
    <t>Weekly CSP rate (1 Jan - 09 Mar)</t>
  </si>
  <si>
    <t>Weekly CSP rate (from 10 Mar)</t>
  </si>
  <si>
    <t>Monthly offset (2xCSP) (Mar pro-rata)</t>
  </si>
  <si>
    <t>Referable amounts threshold (Mar pro-rata)</t>
  </si>
  <si>
    <t>Fortnightly offset (2xCSP)</t>
  </si>
  <si>
    <t>Weekly offset (2xCSP)</t>
  </si>
  <si>
    <t>Please read the Disclaimer below</t>
  </si>
  <si>
    <t>Administrators' Contribution and Referable Amounts Calculation Tool</t>
  </si>
  <si>
    <t>Administrators' Guidance Notes</t>
  </si>
  <si>
    <r>
      <rPr>
        <b/>
        <sz val="11"/>
        <color rgb="FF0070C0"/>
        <rFont val="Verdana"/>
        <family val="2"/>
      </rPr>
      <t xml:space="preserve">
</t>
    </r>
    <r>
      <rPr>
        <b/>
        <sz val="11"/>
        <color rgb="FF0070C0"/>
        <rFont val="Verdana"/>
        <family val="2"/>
      </rPr>
      <t xml:space="preserve">
</t>
    </r>
  </si>
  <si>
    <t>Member Contribution 1 
(3.0%)</t>
  </si>
  <si>
    <t>Member Contribution 2 
(3.5%)</t>
  </si>
  <si>
    <r>
      <t xml:space="preserve">Administrators' Contribution and Referable Amounts Calculation Tool </t>
    </r>
    <r>
      <rPr>
        <b/>
        <i/>
        <sz val="16"/>
        <color theme="1"/>
        <rFont val="Verdana"/>
        <family val="2"/>
      </rPr>
      <t>(for Standard Grades)</t>
    </r>
  </si>
  <si>
    <r>
      <rPr>
        <b/>
        <sz val="11"/>
        <color rgb="FF0070C0"/>
        <rFont val="Verdana"/>
        <family val="2"/>
      </rPr>
      <t xml:space="preserve">Where are the Member Benefits </t>
    </r>
    <r>
      <rPr>
        <b/>
        <i/>
        <sz val="11"/>
        <color rgb="FF0070C0"/>
        <rFont val="Verdana"/>
        <family val="2"/>
      </rPr>
      <t xml:space="preserve">("Referable Amounts") </t>
    </r>
    <r>
      <rPr>
        <b/>
        <sz val="11"/>
        <color rgb="FF0070C0"/>
        <rFont val="Verdana"/>
        <family val="2"/>
      </rPr>
      <t xml:space="preserve">for each pay period displayed? 
</t>
    </r>
    <r>
      <rPr>
        <sz val="11"/>
        <color theme="1"/>
        <rFont val="Verdana"/>
        <family val="2"/>
      </rPr>
      <t xml:space="preserve">These are displayed in GREEN cells (Columns N &amp; O)
•  </t>
    </r>
    <r>
      <rPr>
        <b/>
        <sz val="11"/>
        <color theme="1"/>
        <rFont val="Verdana"/>
        <family val="2"/>
      </rPr>
      <t xml:space="preserve">Total Pension Referable Amounts (Column N): </t>
    </r>
    <r>
      <rPr>
        <sz val="11"/>
        <color theme="1"/>
        <rFont val="Verdana"/>
        <family val="2"/>
      </rPr>
      <t xml:space="preserve"> Having regard to the calculation elements above and below the 3.74 CSP threshold for each pay period
•  </t>
    </r>
    <r>
      <rPr>
        <b/>
        <sz val="11"/>
        <color theme="1"/>
        <rFont val="Verdana"/>
        <family val="2"/>
      </rPr>
      <t xml:space="preserve">Total Lump Sum Referable Amounts (Column O):  </t>
    </r>
    <r>
      <rPr>
        <sz val="11"/>
        <color theme="1"/>
        <rFont val="Verdana"/>
        <family val="2"/>
      </rPr>
      <t xml:space="preserve">Calculated as 3.50% of total actual pensionable remuneration for each pay period
</t>
    </r>
    <r>
      <rPr>
        <sz val="11"/>
        <color theme="1"/>
        <rFont val="Verdana"/>
        <family val="2"/>
      </rPr>
      <t xml:space="preserve">
</t>
    </r>
  </si>
  <si>
    <r>
      <t xml:space="preserve">2017 assumptions
</t>
    </r>
    <r>
      <rPr>
        <b/>
        <i/>
        <sz val="10"/>
        <color theme="1"/>
        <rFont val="Verdana"/>
        <family val="2"/>
      </rPr>
      <t>(include change to Contributory State 
Pension rate from 10/03/2017)</t>
    </r>
  </si>
  <si>
    <t xml:space="preserve">From 10 March 2017 </t>
  </si>
  <si>
    <t>From 10 March 2017</t>
  </si>
  <si>
    <t>1 Jan - 9 March 2017</t>
  </si>
  <si>
    <t>TOTALS</t>
  </si>
  <si>
    <r>
      <t>Weekly-</t>
    </r>
    <r>
      <rPr>
        <sz val="16"/>
        <color theme="8" tint="-0.249977111117893"/>
        <rFont val="Verdana"/>
        <family val="2"/>
      </rPr>
      <t>Paid Members</t>
    </r>
  </si>
  <si>
    <r>
      <t>Fortnightly-</t>
    </r>
    <r>
      <rPr>
        <sz val="16"/>
        <color theme="8" tint="-0.249977111117893"/>
        <rFont val="Verdana"/>
        <family val="2"/>
      </rPr>
      <t>Paid Members</t>
    </r>
  </si>
  <si>
    <r>
      <t>Monthly-</t>
    </r>
    <r>
      <rPr>
        <sz val="16"/>
        <color theme="8" tint="-0.249977111117893"/>
        <rFont val="Verdana"/>
        <family val="2"/>
      </rPr>
      <t>Paid Members</t>
    </r>
  </si>
  <si>
    <r>
      <t xml:space="preserve">By continuing to use this Calculation Tool, you are deemed to have </t>
    </r>
    <r>
      <rPr>
        <b/>
        <u/>
        <sz val="10"/>
        <color theme="1"/>
        <rFont val="Verdana"/>
        <family val="2"/>
      </rPr>
      <t>accepted and agreed</t>
    </r>
    <r>
      <rPr>
        <b/>
        <sz val="10"/>
        <color theme="1"/>
        <rFont val="Verdana"/>
        <family val="2"/>
      </rPr>
      <t xml:space="preserve"> to this Disclaimer</t>
    </r>
  </si>
  <si>
    <r>
      <rPr>
        <b/>
        <sz val="10"/>
        <color theme="1"/>
        <rFont val="Verdana"/>
        <family val="2"/>
      </rPr>
      <t>Disclaimer</t>
    </r>
    <r>
      <rPr>
        <sz val="10"/>
        <color theme="1"/>
        <rFont val="Verdana"/>
        <family val="2"/>
      </rPr>
      <t xml:space="preserve">
The data, information or results contained in, furnished by or obtained from the use of this Calculation Tool is for the general use of pension administrators with respect to benefits that may be accrued by a </t>
    </r>
    <r>
      <rPr>
        <b/>
        <sz val="10"/>
        <color theme="1"/>
        <rFont val="Verdana"/>
        <family val="2"/>
      </rPr>
      <t xml:space="preserve">standard grade member </t>
    </r>
    <r>
      <rPr>
        <sz val="10"/>
        <color theme="1"/>
        <rFont val="Verdana"/>
        <family val="2"/>
      </rPr>
      <t xml:space="preserve">under the Single Public Service Pension Scheme.   The outputs of this calculation tool are based on inputs by a pensions administrator.
No responsibility is accepted by or on behalf of the Department of Public Expenditure and Reform for any errors, omissions, or misleading statements obtained through the use of this Calculation Tool. 
The data, information or results obtained through the use of this Calculation Tool have no legal standing and, in particular, are not suitable for use in Family Law cases, Ill-Health Retirement or Early Retirement cases or Death Claim cases.
The legislation, policies and terms applicable to the Single Public Service Pension Scheme at all times govern any entitlements to benefits under the Scheme.  </t>
    </r>
  </si>
  <si>
    <r>
      <rPr>
        <b/>
        <sz val="11"/>
        <color rgb="FF0070C0"/>
        <rFont val="Verdana"/>
        <family val="2"/>
      </rPr>
      <t>What does this Calculation Tool do?</t>
    </r>
    <r>
      <rPr>
        <sz val="11"/>
        <color theme="1"/>
        <rFont val="Verdana"/>
        <family val="2"/>
      </rPr>
      <t xml:space="preserve">
It assists pension administrators to calculate the contributions and benefits on a pay period basis for a non-complex standard grade member of the Single Public Service Pension Scheme.
</t>
    </r>
  </si>
  <si>
    <r>
      <rPr>
        <b/>
        <sz val="11"/>
        <color rgb="FF0070C0"/>
        <rFont val="Verdana"/>
        <family val="2"/>
      </rPr>
      <t>How are Benefit Amounts ("Referable Amounts") for each year displayed?</t>
    </r>
    <r>
      <rPr>
        <sz val="11"/>
        <color theme="1"/>
        <rFont val="Verdana"/>
        <family val="2"/>
      </rPr>
      <t xml:space="preserve">
•  The actual amounts earned in each year are totalled immediately underneath the last pay period in each year:
• Under each year, if there is a CPI adjustment needed, the detail of this calculation is included, with the adjusted figure shown as the "current value", as indicated by an arrow:</t>
    </r>
    <r>
      <rPr>
        <b/>
        <sz val="11"/>
        <color rgb="FF0070C0"/>
        <rFont val="Verdana"/>
        <family val="2"/>
      </rPr>
      <t xml:space="preserve">
</t>
    </r>
    <r>
      <rPr>
        <sz val="11"/>
        <color theme="1"/>
        <rFont val="Verdana"/>
        <family val="2"/>
      </rPr>
      <t xml:space="preserve">
</t>
    </r>
  </si>
  <si>
    <r>
      <t xml:space="preserve">You should now read the </t>
    </r>
    <r>
      <rPr>
        <b/>
        <u/>
        <sz val="10"/>
        <color rgb="FFAE78D6"/>
        <rFont val="Verdana"/>
        <family val="2"/>
      </rPr>
      <t>Administrators' Guidance Notes</t>
    </r>
    <r>
      <rPr>
        <b/>
        <sz val="10"/>
        <color rgb="FFAE78D6"/>
        <rFont val="Verdana"/>
        <family val="2"/>
      </rPr>
      <t xml:space="preserve"> </t>
    </r>
    <r>
      <rPr>
        <b/>
        <sz val="10"/>
        <color theme="1"/>
        <rFont val="Verdana"/>
        <family val="2"/>
      </rPr>
      <t>Tab prior to accessing the Calculation Tool</t>
    </r>
  </si>
  <si>
    <r>
      <t xml:space="preserve">What is purpose of the "Validation Steps" data on far right of worksheets?
</t>
    </r>
    <r>
      <rPr>
        <sz val="11"/>
        <color theme="1"/>
        <rFont val="Verdana"/>
        <family val="2"/>
      </rPr>
      <t>•  This provides individual calculation outputs for referable amounts that are independently calculated from data in the tables
•  If the outputs in the tables do not match the outputs that are independently calculated, an error message may display to prompt input/formulae to be reviewed</t>
    </r>
  </si>
  <si>
    <t>Monthly offset (2xCSP)</t>
  </si>
  <si>
    <t>Monthly offset (2xCSP) (Apr - Dec)</t>
  </si>
  <si>
    <t>Fortnightly offset (2xCSP) (Apr - Dec)</t>
  </si>
  <si>
    <r>
      <rPr>
        <b/>
        <sz val="11"/>
        <color rgb="FF0070C0"/>
        <rFont val="Verdana"/>
        <family val="2"/>
      </rPr>
      <t xml:space="preserve">Where are the Member Pension Contributions for each pay period displayed? 
</t>
    </r>
    <r>
      <rPr>
        <sz val="11"/>
        <color theme="1"/>
        <rFont val="Verdana"/>
        <family val="2"/>
      </rPr>
      <t xml:space="preserve">These are displayed in BLUE cells (Columns J, K &amp; L)
•  </t>
    </r>
    <r>
      <rPr>
        <b/>
        <sz val="11"/>
        <color theme="1"/>
        <rFont val="Verdana"/>
        <family val="2"/>
      </rPr>
      <t xml:space="preserve">Member Contribution 1 (Column J): </t>
    </r>
    <r>
      <rPr>
        <sz val="11"/>
        <color theme="1"/>
        <rFont val="Verdana"/>
        <family val="2"/>
      </rPr>
      <t xml:space="preserve"> Calculated as 3.00% of FTE Total Pensionable Remuneration, adjusted by FTE Workpattern
•  </t>
    </r>
    <r>
      <rPr>
        <b/>
        <sz val="11"/>
        <color theme="1"/>
        <rFont val="Verdana"/>
        <family val="2"/>
      </rPr>
      <t>Member Contribution 2 (Column K):</t>
    </r>
    <r>
      <rPr>
        <sz val="11"/>
        <color theme="1"/>
        <rFont val="Verdana"/>
        <family val="2"/>
      </rPr>
      <t xml:space="preserve"> Calculated as 3.50% of abated FTE Total Pensionable Remuneration (i.e. with 2 x Contributory State Pension offset applied), adjusted by FTE Workpattern. Total Pensionable Remuneration (Column H):  This is the total pensionable remuneration for the member in the pay period that would apply if a part-time member was working full-time.  It calculated by dividing the Total Actual Pensionable Remuneration figure by the FTE workpattern for the pay period
•  </t>
    </r>
    <r>
      <rPr>
        <b/>
        <sz val="11"/>
        <color theme="1"/>
        <rFont val="Verdana"/>
        <family val="2"/>
      </rPr>
      <t xml:space="preserve">Total Member Contribution (Column L):  </t>
    </r>
    <r>
      <rPr>
        <sz val="11"/>
        <color theme="1"/>
        <rFont val="Verdana"/>
        <family val="2"/>
      </rPr>
      <t xml:space="preserve">Sum on Column J &amp; K
</t>
    </r>
    <r>
      <rPr>
        <i/>
        <sz val="11"/>
        <color theme="1"/>
        <rFont val="Verdana"/>
        <family val="2"/>
      </rPr>
      <t xml:space="preserve">
Note:  If Employer Contributions apply in your organisation (see Circular 28 of 2016), they can be calculated by multiplying Column L by 3</t>
    </r>
    <r>
      <rPr>
        <sz val="11"/>
        <color theme="1"/>
        <rFont val="Verdana"/>
        <family val="2"/>
      </rPr>
      <t xml:space="preserve">
</t>
    </r>
  </si>
  <si>
    <r>
      <rPr>
        <b/>
        <sz val="11"/>
        <color rgb="FF0070C0"/>
        <rFont val="Verdana"/>
        <family val="2"/>
      </rPr>
      <t>What can the results of this Calculation Tool be used for?</t>
    </r>
    <r>
      <rPr>
        <sz val="11"/>
        <color theme="1"/>
        <rFont val="Verdana"/>
        <family val="2"/>
      </rPr>
      <t xml:space="preserve">
The results may help pension administrators to assist them with preparing the following documentation for a non-complex member of the Single Public Service Pension Scheme where calculations are done on a per pay period basis.
</t>
    </r>
    <r>
      <rPr>
        <b/>
        <sz val="11"/>
        <color theme="1"/>
        <rFont val="Verdana"/>
        <family val="2"/>
      </rPr>
      <t xml:space="preserve">
</t>
    </r>
    <r>
      <rPr>
        <sz val="11"/>
        <color theme="1"/>
        <rFont val="Verdana"/>
        <family val="2"/>
      </rPr>
      <t xml:space="preserve">• </t>
    </r>
    <r>
      <rPr>
        <b/>
        <sz val="11"/>
        <color theme="1"/>
        <rFont val="Verdana"/>
        <family val="2"/>
      </rPr>
      <t xml:space="preserve"> Annual Benefit Statement</t>
    </r>
    <r>
      <rPr>
        <sz val="11"/>
        <color theme="1"/>
        <rFont val="Verdana"/>
        <family val="2"/>
      </rPr>
      <t xml:space="preserve"> at 31 December annually for the each calendar year since the member joined/rejoined the Scheme with their employer;
•  </t>
    </r>
    <r>
      <rPr>
        <b/>
        <sz val="11"/>
        <color theme="1"/>
        <rFont val="Verdana"/>
        <family val="2"/>
      </rPr>
      <t xml:space="preserve">Leaver Statement </t>
    </r>
    <r>
      <rPr>
        <sz val="11"/>
        <color theme="1"/>
        <rFont val="Verdana"/>
        <family val="2"/>
      </rPr>
      <t xml:space="preserve">up to last day that a member paid contributions to the Scheme with their employer.
It may also assist pension administrators to resolve queries received from members of the Single Scheme that are employed by their organisation.  
Where applicable, calculations will include adjustments for inflation.
</t>
    </r>
  </si>
  <si>
    <t>Actual Gross Pensionable Pay</t>
  </si>
  <si>
    <t>Actual Gross Pensionable Allowance</t>
  </si>
  <si>
    <t>Total Actual Gross Pensionable Remuneration</t>
  </si>
  <si>
    <t>FTE Total Gross Pensionable Remuneration</t>
  </si>
  <si>
    <r>
      <rPr>
        <b/>
        <sz val="11"/>
        <color rgb="FF0070C0"/>
        <rFont val="Verdana"/>
        <family val="2"/>
      </rPr>
      <t>What information needs to be inserted on this Calculation Tool?</t>
    </r>
    <r>
      <rPr>
        <sz val="11"/>
        <color theme="1"/>
        <rFont val="Verdana"/>
        <family val="2"/>
      </rPr>
      <t xml:space="preserve">
There is a separate tab for monthly, fortnightly and weekly-paid members to reflect the difference in the Contributory State Pension offsets.  Use the most appropriate tab.
On the relevant tab, the following data must be input in the YELLOW FIELDS (indicated by arrow, columns D, E &amp; F) for </t>
    </r>
    <r>
      <rPr>
        <b/>
        <sz val="11"/>
        <color theme="1"/>
        <rFont val="Verdana"/>
        <family val="2"/>
      </rPr>
      <t xml:space="preserve">each pay period:
</t>
    </r>
    <r>
      <rPr>
        <sz val="11"/>
        <color theme="1"/>
        <rFont val="Verdana"/>
        <family val="2"/>
      </rPr>
      <t xml:space="preserve">• </t>
    </r>
    <r>
      <rPr>
        <b/>
        <sz val="11"/>
        <color theme="1"/>
        <rFont val="Verdana"/>
        <family val="2"/>
      </rPr>
      <t xml:space="preserve"> Actual gross pensionable basic pay earned </t>
    </r>
    <r>
      <rPr>
        <sz val="11"/>
        <color theme="1"/>
        <rFont val="Verdana"/>
        <family val="2"/>
      </rPr>
      <t xml:space="preserve">(without pensionable allowances) in pay period;
•  </t>
    </r>
    <r>
      <rPr>
        <b/>
        <sz val="11"/>
        <color theme="1"/>
        <rFont val="Verdana"/>
        <family val="2"/>
      </rPr>
      <t xml:space="preserve">Actual gross pensionable allowance </t>
    </r>
    <r>
      <rPr>
        <sz val="11"/>
        <color theme="1"/>
        <rFont val="Verdana"/>
        <family val="2"/>
      </rPr>
      <t xml:space="preserve">earned in pay;
•  </t>
    </r>
    <r>
      <rPr>
        <b/>
        <sz val="11"/>
        <color theme="1"/>
        <rFont val="Verdana"/>
        <family val="2"/>
      </rPr>
      <t xml:space="preserve">Full-Time Equivalent (FTE) Workpattern for </t>
    </r>
    <r>
      <rPr>
        <sz val="11"/>
        <color theme="1"/>
        <rFont val="Verdana"/>
        <family val="2"/>
      </rPr>
      <t xml:space="preserve">member in pay period.  This is the hours worked with reference to a full-time person in grade (e.g. full-time = FTE 1.0; half-time = FTE 0.5)  
</t>
    </r>
  </si>
  <si>
    <r>
      <rPr>
        <b/>
        <sz val="11"/>
        <color rgb="FF0070C0"/>
        <rFont val="Verdana"/>
        <family val="2"/>
      </rPr>
      <t>What initial outputs are displayed by the Calculation Tool for each pay period?</t>
    </r>
    <r>
      <rPr>
        <sz val="11"/>
        <color theme="1"/>
        <rFont val="Verdana"/>
        <family val="2"/>
      </rPr>
      <t xml:space="preserve">
Initially, the following fields are calculated based on information input:</t>
    </r>
    <r>
      <rPr>
        <b/>
        <sz val="11"/>
        <color theme="1"/>
        <rFont val="Verdana"/>
        <family val="2"/>
      </rPr>
      <t xml:space="preserve">
</t>
    </r>
    <r>
      <rPr>
        <sz val="11"/>
        <color theme="1"/>
        <rFont val="Verdana"/>
        <family val="2"/>
      </rPr>
      <t xml:space="preserve">• </t>
    </r>
    <r>
      <rPr>
        <b/>
        <sz val="11"/>
        <color theme="1"/>
        <rFont val="Verdana"/>
        <family val="2"/>
      </rPr>
      <t xml:space="preserve"> Total Actual Gross Pensionable Remuneration (Column G):  </t>
    </r>
    <r>
      <rPr>
        <sz val="11"/>
        <color theme="1"/>
        <rFont val="Verdana"/>
        <family val="2"/>
      </rPr>
      <t xml:space="preserve">This is the sum of the Actual Pensionable Actual pensionable basic pay earned (without pensionable allowances) plus the actual pensionable allowance earned in a pay period;
•  </t>
    </r>
    <r>
      <rPr>
        <b/>
        <sz val="11"/>
        <color theme="1"/>
        <rFont val="Verdana"/>
        <family val="2"/>
      </rPr>
      <t xml:space="preserve">Full-Time Equivalent (FTE) Total Gross Pensionable Remuneration (Column H):  </t>
    </r>
    <r>
      <rPr>
        <sz val="11"/>
        <color theme="1"/>
        <rFont val="Verdana"/>
        <family val="2"/>
      </rPr>
      <t xml:space="preserve">This is the total pensionable remuneration for the member in the pay period that would apply if a part-time member was working full-time.  It calculated by dividing the Total Actual Pensionable Remuneration figure by the FTE workpattern for the pay period:
</t>
    </r>
  </si>
  <si>
    <t>Weekly CSP rate (1 Jan - 25 Mar)</t>
  </si>
  <si>
    <t>Weekly CSP rate (from 26 Mar)</t>
  </si>
  <si>
    <t>Jan &amp; Feb 2018</t>
  </si>
  <si>
    <t>From April 2018</t>
  </si>
  <si>
    <t>Year ending 31/12/2017</t>
  </si>
  <si>
    <t>1 Jan - 25 March 2017</t>
  </si>
  <si>
    <r>
      <t xml:space="preserve">2018 assumptions
</t>
    </r>
    <r>
      <rPr>
        <b/>
        <i/>
        <sz val="10"/>
        <color theme="1"/>
        <rFont val="Verdana"/>
        <family val="2"/>
      </rPr>
      <t>(include change to Contributory State 
Pension rate from 26/03/2018)</t>
    </r>
  </si>
  <si>
    <t>Fortnightly offset (2xCSP) (Mar pro-rata)</t>
  </si>
  <si>
    <t>Weekly offset (2xCSP) (Mar pro-rata)</t>
  </si>
  <si>
    <t>Weekly offset (2xCSP) (Apr - Dec)</t>
  </si>
  <si>
    <r>
      <rPr>
        <b/>
        <sz val="11"/>
        <color rgb="FF0070C0"/>
        <rFont val="Verdana"/>
        <family val="2"/>
      </rPr>
      <t>Can this Calculation Tool be modified for more complex cases or to better suit organisational needs?</t>
    </r>
    <r>
      <rPr>
        <sz val="11"/>
        <color theme="1"/>
        <rFont val="Verdana"/>
        <family val="2"/>
      </rPr>
      <t xml:space="preserve">
•  The formulas and calculation steps in this workbook have not been hidden. 
•  Administrators are free to modify the format of any part of the workbook to better suit their needs, once the outputs are in line with the requirements of the Single Scheme.  
•  Please note that support is not provided by the Department of Public Expenditure &amp; Reform for modifications to this workbook.
</t>
    </r>
  </si>
  <si>
    <r>
      <rPr>
        <b/>
        <sz val="11"/>
        <color rgb="FF0070C0"/>
        <rFont val="Verdana"/>
        <family val="2"/>
      </rPr>
      <t xml:space="preserve">Where to obtain summary data for Annual Benefit Statements at 31 December 2017? </t>
    </r>
    <r>
      <rPr>
        <sz val="11"/>
        <color theme="1"/>
        <rFont val="Verdana"/>
        <family val="2"/>
      </rPr>
      <t xml:space="preserve">
•  This information is displayed as a dashboard in the </t>
    </r>
    <r>
      <rPr>
        <b/>
        <sz val="11"/>
        <color rgb="FF92D050"/>
        <rFont val="Verdana"/>
        <family val="2"/>
      </rPr>
      <t>GREEN OUTPUT SECTION</t>
    </r>
    <r>
      <rPr>
        <sz val="11"/>
        <color theme="1"/>
        <rFont val="Verdana"/>
        <family val="2"/>
      </rPr>
      <t xml:space="preserve"> with adjustments applied for inflation for earlier years, where applicable:
</t>
    </r>
    <r>
      <rPr>
        <b/>
        <sz val="11"/>
        <color rgb="FF0070C0"/>
        <rFont val="Verdana"/>
        <family val="2"/>
      </rPr>
      <t xml:space="preserve">
</t>
    </r>
    <r>
      <rPr>
        <sz val="11"/>
        <color theme="1"/>
        <rFont val="Verdana"/>
        <family val="2"/>
      </rPr>
      <t xml:space="preserve">
</t>
    </r>
  </si>
  <si>
    <r>
      <rPr>
        <b/>
        <sz val="11"/>
        <color rgb="FF0070C0"/>
        <rFont val="Verdana"/>
        <family val="2"/>
      </rPr>
      <t xml:space="preserve">Where to obtain summary data for Leaver Statements for 2018?
</t>
    </r>
    <r>
      <rPr>
        <sz val="11"/>
        <color theme="1"/>
        <rFont val="Verdana"/>
        <family val="2"/>
      </rPr>
      <t xml:space="preserve">•  This information is displayed as a dashboard in the </t>
    </r>
    <r>
      <rPr>
        <b/>
        <sz val="11"/>
        <color rgb="FF7030A0"/>
        <rFont val="Verdana"/>
        <family val="2"/>
      </rPr>
      <t>PURPLE OUTPUT SECTION</t>
    </r>
    <r>
      <rPr>
        <sz val="11"/>
        <color rgb="FF7030A0"/>
        <rFont val="Verdana"/>
        <family val="2"/>
      </rPr>
      <t xml:space="preserve"> </t>
    </r>
    <r>
      <rPr>
        <sz val="11"/>
        <color theme="1"/>
        <rFont val="Verdana"/>
        <family val="2"/>
      </rPr>
      <t xml:space="preserve">with adjustments applied for inflation for earlier years, where applicable:
</t>
    </r>
    <r>
      <rPr>
        <b/>
        <sz val="11"/>
        <color rgb="FF0070C0"/>
        <rFont val="Verdana"/>
        <family val="2"/>
      </rPr>
      <t xml:space="preserve">
</t>
    </r>
    <r>
      <rPr>
        <sz val="11"/>
        <color theme="1"/>
        <rFont val="Verdana"/>
        <family val="2"/>
      </rPr>
      <t xml:space="preserve">
</t>
    </r>
  </si>
  <si>
    <t>Resource Toolkit</t>
  </si>
  <si>
    <t>Resource Name</t>
  </si>
  <si>
    <t>Description</t>
  </si>
  <si>
    <t xml:space="preserve">Version  </t>
  </si>
  <si>
    <t xml:space="preserve">A suggested calculation tool for use by Administrators in calculating Single Pension Scheme contributions and referable pension and once-off lump sum amounts accrued per pay-period (monthly paid, fortnightly paid or weekly paid). </t>
  </si>
  <si>
    <r>
      <t xml:space="preserve">Single Scheme Administration Project (Phase 1)
</t>
    </r>
    <r>
      <rPr>
        <b/>
        <sz val="11"/>
        <color theme="1"/>
        <rFont val="Verdana "/>
      </rPr>
      <t xml:space="preserve">Calculation Tools </t>
    </r>
  </si>
  <si>
    <r>
      <t xml:space="preserve">Administrators' Contribution and Referable Amounts Calculation Tool </t>
    </r>
    <r>
      <rPr>
        <b/>
        <sz val="11"/>
        <color theme="1"/>
        <rFont val="Verdana "/>
      </rPr>
      <t>(for Standard Grades)</t>
    </r>
  </si>
  <si>
    <t>Version Comments</t>
  </si>
  <si>
    <r>
      <rPr>
        <b/>
        <sz val="11"/>
        <color theme="1"/>
        <rFont val="Verdana "/>
      </rPr>
      <t>PLEASE NOTE:</t>
    </r>
    <r>
      <rPr>
        <sz val="11"/>
        <color theme="1"/>
        <rFont val="Verdana "/>
      </rPr>
      <t xml:space="preserve"> 
•  Administrators may access legislation, Circulars or Letters to Personnel Officers noted in this Procedure by accessing the Circulars &amp; Legislation Section of the Single Scheme Website at </t>
    </r>
    <r>
      <rPr>
        <i/>
        <sz val="11"/>
        <color theme="1"/>
        <rFont val="Verdana "/>
      </rPr>
      <t xml:space="preserve">www.singlepensionscheme.ie/circulars 
</t>
    </r>
    <r>
      <rPr>
        <sz val="11"/>
        <color theme="1"/>
        <rFont val="Verdana "/>
      </rPr>
      <t>•  The formulas and calculation steps in this workbook have not been hidden. 
•  Administrators are free to modify the format of any part of the workbook to better suit their needs, once the outputs are in line with the requirements of the Single Scheme.  
•  Please note that support is not provided by the Department of Public Expenditure &amp; Reform for modifications to this workbook.</t>
    </r>
  </si>
  <si>
    <r>
      <rPr>
        <b/>
        <sz val="11"/>
        <color rgb="FF0070C0"/>
        <rFont val="Verdana"/>
        <family val="2"/>
      </rPr>
      <t xml:space="preserve">Why are there different assumptions for each year? 
</t>
    </r>
    <r>
      <rPr>
        <sz val="11"/>
        <color theme="1"/>
        <rFont val="Verdana"/>
        <family val="2"/>
      </rPr>
      <t xml:space="preserve">The assumptions for each year are displayed in PINK cells (Columns Q &amp; R).  They reflect changes to the weekly Contributory State Pension rate since the Scheme began.
Note: The workbook has been updated to reflect the change in Contributory State Pension rate from 26 March 2018.  The monthly assumptions for March 2018 are adjusted to reflect this change.  Depending on organisation's date of payroll payments in March 2018, you may need to modify the 2018 assumptions.  
</t>
    </r>
  </si>
  <si>
    <r>
      <rPr>
        <b/>
        <sz val="11"/>
        <color rgb="FF0070C0"/>
        <rFont val="Verdana"/>
        <family val="2"/>
      </rPr>
      <t xml:space="preserve">Does each year need to be completed with data? 
</t>
    </r>
    <r>
      <rPr>
        <sz val="11"/>
        <color theme="1"/>
        <rFont val="Verdana"/>
        <family val="2"/>
      </rPr>
      <t xml:space="preserve">Calculations for the Single Scheme must be undertaken for </t>
    </r>
    <r>
      <rPr>
        <b/>
        <sz val="11"/>
        <color theme="1"/>
        <rFont val="Verdana"/>
        <family val="2"/>
      </rPr>
      <t xml:space="preserve">each pay period </t>
    </r>
    <r>
      <rPr>
        <sz val="11"/>
        <color theme="1"/>
        <rFont val="Verdana"/>
        <family val="2"/>
      </rPr>
      <t xml:space="preserve">where a member received pensionable remuneration
As such, for any year where pensionable remuneration was paid, the relevant pay periods must be completed for that year.
•  If preparing an Annual Benefit Statement for the year end 31 December 2017 - complete all applicable pay periods as far as the end of the </t>
    </r>
    <r>
      <rPr>
        <b/>
        <sz val="11"/>
        <color rgb="FF92D050"/>
        <rFont val="Verdana"/>
        <family val="2"/>
      </rPr>
      <t xml:space="preserve">GREEN ANNUAL STATEMENT DOWN ARROW </t>
    </r>
    <r>
      <rPr>
        <sz val="11"/>
        <color theme="1"/>
        <rFont val="Verdana"/>
        <family val="2"/>
      </rPr>
      <t xml:space="preserve">on far lefthand side of worksheet
•  If preparing a 2018 Leaver Statement - complete all applicable pay periods </t>
    </r>
    <r>
      <rPr>
        <b/>
        <sz val="11"/>
        <color theme="9" tint="-0.249977111117893"/>
        <rFont val="Verdana"/>
        <family val="2"/>
      </rPr>
      <t xml:space="preserve">GREEN ARROW </t>
    </r>
    <r>
      <rPr>
        <sz val="11"/>
        <color theme="1"/>
        <rFont val="Verdana"/>
        <family val="2"/>
      </rPr>
      <t xml:space="preserve">on left as far as the end of the </t>
    </r>
    <r>
      <rPr>
        <b/>
        <sz val="11"/>
        <color rgb="FF7030A0"/>
        <rFont val="Verdana"/>
        <family val="2"/>
      </rPr>
      <t>PURPLE LEAVER STATEMENT DOWN ARROW</t>
    </r>
    <r>
      <rPr>
        <sz val="11"/>
        <color theme="1"/>
        <rFont val="Verdana"/>
        <family val="2"/>
      </rPr>
      <t xml:space="preserve"> on far lefthand side of worksheet</t>
    </r>
    <r>
      <rPr>
        <b/>
        <sz val="11"/>
        <color rgb="FF0070C0"/>
        <rFont val="Verdana"/>
        <family val="2"/>
      </rPr>
      <t xml:space="preserve">
</t>
    </r>
    <r>
      <rPr>
        <sz val="11"/>
        <color theme="1"/>
        <rFont val="Verdana"/>
        <family val="2"/>
      </rPr>
      <t xml:space="preserve">
</t>
    </r>
  </si>
  <si>
    <t>Jan &amp; Feb 2019</t>
  </si>
  <si>
    <t>All years prior
 to 2019</t>
  </si>
  <si>
    <t>Weekly CSP rate (1 Jan - 24 Mar)</t>
  </si>
  <si>
    <t>Weekly CSP rate (from 25 Mar)</t>
  </si>
  <si>
    <t>Year ending 31/12/2018</t>
  </si>
  <si>
    <t>From April 2019</t>
  </si>
  <si>
    <r>
      <t xml:space="preserve">2019 assumptions
</t>
    </r>
    <r>
      <rPr>
        <b/>
        <i/>
        <sz val="10"/>
        <color theme="1"/>
        <rFont val="Verdana"/>
        <family val="2"/>
      </rPr>
      <t>(include change to Contributory State 
Pension rate from 25/03/2018)</t>
    </r>
  </si>
  <si>
    <r>
      <rPr>
        <b/>
        <sz val="11"/>
        <color rgb="FF0070C0"/>
        <rFont val="Verdana"/>
        <family val="2"/>
      </rPr>
      <t xml:space="preserve">Who is this Calculation Tool for?
</t>
    </r>
    <r>
      <rPr>
        <sz val="11"/>
        <color theme="1"/>
        <rFont val="Verdana"/>
        <family val="2"/>
      </rPr>
      <t xml:space="preserve">This workbook have been developed for use by pension administrators in the public service.
Important:  This workbook should only be used for calculations up to 31 December 2019.
</t>
    </r>
  </si>
  <si>
    <t xml:space="preserve">2020 assumptions
</t>
  </si>
  <si>
    <t>2020 (to date of leaving)</t>
  </si>
  <si>
    <t>All years prior
 to 2020</t>
  </si>
  <si>
    <r>
      <t xml:space="preserve">All years prior to 2019
</t>
    </r>
    <r>
      <rPr>
        <b/>
        <i/>
        <sz val="10"/>
        <color theme="1"/>
        <rFont val="Verdana"/>
        <family val="2"/>
      </rPr>
      <t>(Adjusted 
for CPI)</t>
    </r>
  </si>
  <si>
    <t>Total to 
31/12/2019</t>
  </si>
  <si>
    <t>CPI does not apply to benefits earned in 2019 until the issue of the CPI circular in early 2021.</t>
  </si>
  <si>
    <t>Leaver Statement Data - for options issued prior to 31/12/2020</t>
  </si>
  <si>
    <t>Year ending 31/12/2019</t>
  </si>
  <si>
    <r>
      <t xml:space="preserve">2019 benefits - no adjustment required until 
31 Dec 2020
</t>
    </r>
    <r>
      <rPr>
        <b/>
        <i/>
        <sz val="10"/>
        <color theme="1"/>
        <rFont val="Verdana"/>
        <family val="2"/>
      </rPr>
      <t/>
    </r>
  </si>
  <si>
    <t>This spreadsheet is only to be used until 31 December 2020. Please read the Disclaimer and Guidance Notes.</t>
  </si>
  <si>
    <t>Annual Benefit Statement Data - Year Ending 31/12/2019</t>
  </si>
  <si>
    <r>
      <t xml:space="preserve">All years prior to 2019
</t>
    </r>
    <r>
      <rPr>
        <b/>
        <i/>
        <sz val="10"/>
        <color theme="1"/>
        <rFont val="Verdana"/>
        <family val="2"/>
      </rPr>
      <t>(Adjusted for CPI)</t>
    </r>
  </si>
  <si>
    <t xml:space="preserve">Weekly CSP rate </t>
  </si>
  <si>
    <t xml:space="preserve">Fortnightly offset (2xCSP) </t>
  </si>
  <si>
    <t>2020 assumptions</t>
  </si>
  <si>
    <t xml:space="preserve"> </t>
  </si>
  <si>
    <t>Referable Amounts 
(lower pension accrual rate)</t>
  </si>
  <si>
    <t>Referable Amounts 
(higher pension accrual rate)</t>
  </si>
  <si>
    <r>
      <rPr>
        <b/>
        <sz val="11"/>
        <color rgb="FF0070C0"/>
        <rFont val="Verdana"/>
        <family val="2"/>
      </rPr>
      <t>What information should be reviewed before using the Calculation Tool?</t>
    </r>
    <r>
      <rPr>
        <sz val="11"/>
        <color theme="1"/>
        <rFont val="Verdana"/>
        <family val="2"/>
      </rPr>
      <t xml:space="preserve">
Before using the Calculation Tool, it is recommended that administrators review relevant Circulars that may be accessed at www.singlepensionscheme.gov.ie.
Key Circulars include:
•  </t>
    </r>
    <r>
      <rPr>
        <b/>
        <sz val="11"/>
        <color theme="1"/>
        <rFont val="Verdana"/>
        <family val="2"/>
      </rPr>
      <t xml:space="preserve">Circular 11 of 2014: </t>
    </r>
    <r>
      <rPr>
        <sz val="11"/>
        <color theme="1"/>
        <rFont val="Verdana"/>
        <family val="2"/>
      </rPr>
      <t xml:space="preserve"> For information on how (a) member contributions and (b) benefits ("referable amounts") are calculated;
•  </t>
    </r>
    <r>
      <rPr>
        <b/>
        <sz val="11"/>
        <color theme="1"/>
        <rFont val="Verdana"/>
        <family val="2"/>
      </rPr>
      <t>Circular 02 of 2020:</t>
    </r>
    <r>
      <rPr>
        <sz val="11"/>
        <color theme="1"/>
        <rFont val="Verdana"/>
        <family val="2"/>
      </rPr>
      <t xml:space="preserve">  For information on how benefits may be adjusted after the year they are earned to take into account inflation;</t>
    </r>
    <r>
      <rPr>
        <sz val="11"/>
        <color theme="1"/>
        <rFont val="Calibri"/>
        <family val="2"/>
        <scheme val="minor"/>
      </rPr>
      <t xml:space="preserve">
</t>
    </r>
  </si>
  <si>
    <r>
      <t xml:space="preserve">V1.03  (Last updated </t>
    </r>
    <r>
      <rPr>
        <b/>
        <sz val="11"/>
        <color theme="1"/>
        <rFont val="Verdana "/>
      </rPr>
      <t>27/01/2020</t>
    </r>
    <r>
      <rPr>
        <sz val="11"/>
        <color theme="1"/>
        <rFont val="Verdana "/>
      </rPr>
      <t>)</t>
    </r>
  </si>
  <si>
    <t>Calculation tool updated to reflect:
(1) new 2020 Scheme Year
(2) issue of new CPI Circular 02/2020</t>
  </si>
  <si>
    <r>
      <t xml:space="preserve">2014 benefits adjusted for subsequent CPI to 31/12/2019
</t>
    </r>
    <r>
      <rPr>
        <b/>
        <i/>
        <sz val="10"/>
        <color theme="1"/>
        <rFont val="Verdana"/>
        <family val="2"/>
      </rPr>
      <t xml:space="preserve">(see </t>
    </r>
    <r>
      <rPr>
        <b/>
        <i/>
        <sz val="10"/>
        <color rgb="FF0000CC"/>
        <rFont val="Verdana"/>
        <family val="2"/>
      </rPr>
      <t>Circular 02/2020</t>
    </r>
    <r>
      <rPr>
        <b/>
        <i/>
        <sz val="10"/>
        <color theme="1"/>
        <rFont val="Verdana"/>
        <family val="2"/>
      </rPr>
      <t>)</t>
    </r>
  </si>
  <si>
    <r>
      <t xml:space="preserve">2013 benefits adjusted for subsequent CPI to 31/12/2019
</t>
    </r>
    <r>
      <rPr>
        <b/>
        <i/>
        <sz val="10"/>
        <color theme="1"/>
        <rFont val="Verdana"/>
        <family val="2"/>
      </rPr>
      <t xml:space="preserve">(see </t>
    </r>
    <r>
      <rPr>
        <b/>
        <i/>
        <sz val="10"/>
        <color rgb="FF0000CC"/>
        <rFont val="Verdana"/>
        <family val="2"/>
      </rPr>
      <t>Circular 02/2020</t>
    </r>
    <r>
      <rPr>
        <b/>
        <i/>
        <sz val="10"/>
        <color theme="1"/>
        <rFont val="Verdana"/>
        <family val="2"/>
      </rPr>
      <t>)</t>
    </r>
  </si>
  <si>
    <r>
      <t xml:space="preserve">2013 benefits adjusted for subsequent CPI to 31/12/2019
</t>
    </r>
    <r>
      <rPr>
        <b/>
        <i/>
        <sz val="10"/>
        <color theme="1"/>
        <rFont val="Verdana"/>
        <family val="2"/>
      </rPr>
      <t xml:space="preserve">(see </t>
    </r>
    <r>
      <rPr>
        <b/>
        <i/>
        <sz val="10"/>
        <color rgb="FF0000CC"/>
        <rFont val="Verdana"/>
        <family val="2"/>
      </rPr>
      <t xml:space="preserve"> Circular 02/2020</t>
    </r>
    <r>
      <rPr>
        <b/>
        <i/>
        <sz val="10"/>
        <color theme="1"/>
        <rFont val="Verdana"/>
        <family val="2"/>
      </rPr>
      <t>)</t>
    </r>
  </si>
  <si>
    <r>
      <t xml:space="preserve">2015 benefits adjusted for subsequent CPI to 31/12/2019
</t>
    </r>
    <r>
      <rPr>
        <b/>
        <i/>
        <sz val="10"/>
        <color theme="1"/>
        <rFont val="Verdana"/>
        <family val="2"/>
      </rPr>
      <t xml:space="preserve">(see </t>
    </r>
    <r>
      <rPr>
        <b/>
        <i/>
        <sz val="10"/>
        <color rgb="FF0000CC"/>
        <rFont val="Verdana"/>
        <family val="2"/>
      </rPr>
      <t>Circular 02/2020</t>
    </r>
    <r>
      <rPr>
        <b/>
        <i/>
        <sz val="10"/>
        <color theme="1"/>
        <rFont val="Verdana"/>
        <family val="2"/>
      </rPr>
      <t>)</t>
    </r>
  </si>
  <si>
    <r>
      <t xml:space="preserve">2016 benefits adjusted for subsequent CPI to 31/12/2019
</t>
    </r>
    <r>
      <rPr>
        <b/>
        <i/>
        <sz val="10"/>
        <color theme="1"/>
        <rFont val="Verdana"/>
        <family val="2"/>
      </rPr>
      <t xml:space="preserve">(see </t>
    </r>
    <r>
      <rPr>
        <b/>
        <i/>
        <sz val="10"/>
        <color rgb="FF0000CC"/>
        <rFont val="Verdana"/>
        <family val="2"/>
      </rPr>
      <t xml:space="preserve"> Circular 02/2020</t>
    </r>
    <r>
      <rPr>
        <b/>
        <i/>
        <sz val="10"/>
        <color theme="1"/>
        <rFont val="Verdana"/>
        <family val="2"/>
      </rPr>
      <t>)</t>
    </r>
  </si>
  <si>
    <r>
      <t xml:space="preserve">2017 benefits adjusted for subsequent CPI to 31/12/2019
</t>
    </r>
    <r>
      <rPr>
        <b/>
        <i/>
        <sz val="10"/>
        <color theme="1"/>
        <rFont val="Verdana"/>
        <family val="2"/>
      </rPr>
      <t xml:space="preserve">(see </t>
    </r>
    <r>
      <rPr>
        <b/>
        <i/>
        <sz val="10"/>
        <color rgb="FF0000CC"/>
        <rFont val="Verdana"/>
        <family val="2"/>
      </rPr>
      <t>Circular 02/2020</t>
    </r>
    <r>
      <rPr>
        <b/>
        <i/>
        <sz val="10"/>
        <color theme="1"/>
        <rFont val="Verdana"/>
        <family val="2"/>
      </rPr>
      <t>)</t>
    </r>
  </si>
  <si>
    <r>
      <t xml:space="preserve">2016 benefits adjusted for subsequent CPI to 31/12/2019
</t>
    </r>
    <r>
      <rPr>
        <b/>
        <i/>
        <sz val="10"/>
        <color theme="1"/>
        <rFont val="Verdana"/>
        <family val="2"/>
      </rPr>
      <t xml:space="preserve">(see </t>
    </r>
    <r>
      <rPr>
        <b/>
        <i/>
        <sz val="10"/>
        <color rgb="FF0000CC"/>
        <rFont val="Verdana"/>
        <family val="2"/>
      </rPr>
      <t>Circular 02/2020</t>
    </r>
  </si>
  <si>
    <r>
      <t>2018 benefits adjusted for subsequent CPI to 31/12/2019
(see</t>
    </r>
    <r>
      <rPr>
        <b/>
        <i/>
        <sz val="10"/>
        <color theme="1"/>
        <rFont val="Verdana"/>
        <family val="2"/>
      </rPr>
      <t xml:space="preserve"> </t>
    </r>
    <r>
      <rPr>
        <b/>
        <i/>
        <sz val="10"/>
        <color rgb="FF0000CC"/>
        <rFont val="Verdana"/>
        <family val="2"/>
      </rPr>
      <t>Circular 02/2020</t>
    </r>
    <r>
      <rPr>
        <b/>
        <sz val="10"/>
        <color theme="1"/>
        <rFont val="Verdana"/>
        <family val="2"/>
      </rPr>
      <t xml:space="preserve">)
</t>
    </r>
    <r>
      <rPr>
        <b/>
        <i/>
        <sz val="10"/>
        <color theme="1"/>
        <rFont val="Verdana"/>
        <family val="2"/>
      </rPr>
      <t/>
    </r>
  </si>
  <si>
    <r>
      <t xml:space="preserve">2018 benefits adjusted for subsequent CPI to 31/12/2019
</t>
    </r>
    <r>
      <rPr>
        <b/>
        <sz val="10"/>
        <color rgb="FF0000CC"/>
        <rFont val="Verdana"/>
        <family val="2"/>
      </rPr>
      <t>(see Circular 02/2020)</t>
    </r>
    <r>
      <rPr>
        <b/>
        <sz val="10"/>
        <color theme="1"/>
        <rFont val="Verdana"/>
        <family val="2"/>
      </rPr>
      <t xml:space="preserve">
</t>
    </r>
    <r>
      <rPr>
        <b/>
        <i/>
        <sz val="10"/>
        <color theme="1"/>
        <rFont val="Verdana"/>
        <family val="2"/>
      </rPr>
      <t/>
    </r>
  </si>
  <si>
    <r>
      <t xml:space="preserve">2014 benefits adjusted for subsequent CPI to 31/12/2019
</t>
    </r>
    <r>
      <rPr>
        <b/>
        <i/>
        <sz val="10"/>
        <color theme="1"/>
        <rFont val="Verdana"/>
        <family val="2"/>
      </rPr>
      <t>(see</t>
    </r>
    <r>
      <rPr>
        <b/>
        <i/>
        <sz val="10"/>
        <color rgb="FF0000CC"/>
        <rFont val="Verdana"/>
        <family val="2"/>
      </rPr>
      <t xml:space="preserve"> Circular 02/2020</t>
    </r>
    <r>
      <rPr>
        <b/>
        <i/>
        <sz val="10"/>
        <color theme="1"/>
        <rFont val="Verdana"/>
        <family val="2"/>
      </rPr>
      <t>)</t>
    </r>
  </si>
  <si>
    <r>
      <t xml:space="preserve">2016 benefits adjusted for subsequent CPI to 31/12/2019
</t>
    </r>
    <r>
      <rPr>
        <b/>
        <i/>
        <sz val="10"/>
        <color theme="1"/>
        <rFont val="Verdana"/>
        <family val="2"/>
      </rPr>
      <t xml:space="preserve">(see </t>
    </r>
    <r>
      <rPr>
        <b/>
        <i/>
        <sz val="10"/>
        <color rgb="FF0000CC"/>
        <rFont val="Verdana"/>
        <family val="2"/>
      </rPr>
      <t>Circular 02/2020</t>
    </r>
    <r>
      <rPr>
        <b/>
        <i/>
        <sz val="10"/>
        <color theme="1"/>
        <rFont val="Verdana"/>
        <family val="2"/>
      </rPr>
      <t>)</t>
    </r>
  </si>
  <si>
    <r>
      <t xml:space="preserve">2018 benefits adjusted for subsequent CPI to 
31/12/2019
</t>
    </r>
    <r>
      <rPr>
        <b/>
        <sz val="10"/>
        <color rgb="FF0000CC"/>
        <rFont val="Verdana"/>
        <family val="2"/>
      </rPr>
      <t>(see Circular 02/2020)</t>
    </r>
  </si>
  <si>
    <r>
      <t xml:space="preserve">2019 assumptions
</t>
    </r>
    <r>
      <rPr>
        <b/>
        <i/>
        <sz val="10"/>
        <color theme="1"/>
        <rFont val="Verdana"/>
        <family val="2"/>
      </rPr>
      <t>(include change to Contributory State 
Pension rate from 25/03/2019)</t>
    </r>
  </si>
</sst>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Calibri"/>
      <family val="2"/>
      <scheme val="minor"/>
    </font>
    <font>
      <sz val="10"/>
      <color theme="1"/>
      <name val="Verdana"/>
      <family val="2"/>
    </font>
    <font>
      <b/>
      <sz val="22"/>
      <color theme="1"/>
      <name val="Verdana"/>
      <family val="2"/>
    </font>
    <font>
      <sz val="16"/>
      <color theme="1"/>
      <name val="Verdana"/>
      <family val="2"/>
    </font>
    <font>
      <sz val="11"/>
      <name val="Verdana"/>
      <family val="2"/>
    </font>
    <font>
      <b/>
      <sz val="10"/>
      <color theme="1"/>
      <name val="Verdana"/>
      <family val="2"/>
    </font>
    <font>
      <i/>
      <sz val="10"/>
      <color rgb="FF000000"/>
      <name val="Verdana"/>
      <family val="2"/>
    </font>
    <font>
      <b/>
      <sz val="10"/>
      <name val="Verdana"/>
      <family val="2"/>
    </font>
    <font>
      <b/>
      <i/>
      <sz val="10"/>
      <color theme="1"/>
      <name val="Verdana"/>
      <family val="2"/>
    </font>
    <font>
      <b/>
      <i/>
      <sz val="10"/>
      <color rgb="FF0000CC"/>
      <name val="Verdana"/>
      <family val="2"/>
    </font>
    <font>
      <b/>
      <sz val="11"/>
      <color theme="0"/>
      <name val="Verdana"/>
      <family val="2"/>
    </font>
    <font>
      <sz val="10"/>
      <color rgb="FFFF0000"/>
      <name val="Verdana"/>
      <family val="2"/>
    </font>
    <font>
      <i/>
      <sz val="10"/>
      <color theme="1"/>
      <name val="Verdana"/>
      <family val="2"/>
    </font>
    <font>
      <sz val="10"/>
      <color rgb="FF000000"/>
      <name val="Calibri"/>
      <family val="2"/>
    </font>
    <font>
      <b/>
      <sz val="10"/>
      <color rgb="FF000000"/>
      <name val="Calibri"/>
      <family val="2"/>
    </font>
    <font>
      <sz val="10"/>
      <color rgb="FF000000"/>
      <name val="Verdana"/>
      <family val="2"/>
    </font>
    <font>
      <b/>
      <sz val="10"/>
      <color rgb="FF000000"/>
      <name val="Verdana"/>
      <family val="2"/>
    </font>
    <font>
      <sz val="36"/>
      <color theme="1"/>
      <name val="Verdana"/>
      <family val="2"/>
    </font>
    <font>
      <b/>
      <i/>
      <sz val="10"/>
      <color theme="0"/>
      <name val="Verdana"/>
      <family val="2"/>
    </font>
    <font>
      <i/>
      <sz val="10"/>
      <color theme="0"/>
      <name val="Verdana"/>
      <family val="2"/>
    </font>
    <font>
      <sz val="10"/>
      <color theme="0"/>
      <name val="Verdana"/>
      <family val="2"/>
    </font>
    <font>
      <b/>
      <u/>
      <sz val="10"/>
      <color theme="1"/>
      <name val="Verdana"/>
      <family val="2"/>
    </font>
    <font>
      <sz val="10"/>
      <name val="Verdana"/>
      <family val="2"/>
    </font>
    <font>
      <sz val="9"/>
      <color indexed="81"/>
      <name val="Tahoma"/>
      <family val="2"/>
    </font>
    <font>
      <sz val="10"/>
      <color theme="1"/>
      <name val="Calibri"/>
      <family val="2"/>
      <scheme val="minor"/>
    </font>
    <font>
      <b/>
      <sz val="11"/>
      <color theme="1"/>
      <name val="Verdana"/>
      <family val="2"/>
    </font>
    <font>
      <b/>
      <sz val="10"/>
      <color rgb="FFAE78D6"/>
      <name val="Verdana"/>
      <family val="2"/>
    </font>
    <font>
      <i/>
      <sz val="11"/>
      <color theme="1"/>
      <name val="Calibri"/>
      <family val="2"/>
      <scheme val="minor"/>
    </font>
    <font>
      <b/>
      <sz val="14"/>
      <color rgb="FF0070C0"/>
      <name val="Verdana"/>
      <family val="2"/>
    </font>
    <font>
      <sz val="11"/>
      <color theme="1"/>
      <name val="Verdana"/>
      <family val="2"/>
    </font>
    <font>
      <i/>
      <sz val="11"/>
      <color theme="1"/>
      <name val="Verdana"/>
      <family val="2"/>
    </font>
    <font>
      <b/>
      <sz val="11"/>
      <color rgb="FF0070C0"/>
      <name val="Verdana"/>
      <family val="2"/>
    </font>
    <font>
      <b/>
      <sz val="11"/>
      <color rgb="FF92D050"/>
      <name val="Verdana"/>
      <family val="2"/>
    </font>
    <font>
      <b/>
      <i/>
      <sz val="11"/>
      <color rgb="FF0070C0"/>
      <name val="Verdana"/>
      <family val="2"/>
    </font>
    <font>
      <b/>
      <i/>
      <sz val="16"/>
      <color theme="1"/>
      <name val="Verdana"/>
      <family val="2"/>
    </font>
    <font>
      <b/>
      <sz val="11"/>
      <color theme="9" tint="-0.249977111117893"/>
      <name val="Verdana"/>
      <family val="2"/>
    </font>
    <font>
      <sz val="11"/>
      <color rgb="FF7030A0"/>
      <name val="Verdana"/>
      <family val="2"/>
    </font>
    <font>
      <b/>
      <sz val="11"/>
      <color rgb="FF7030A0"/>
      <name val="Verdana"/>
      <family val="2"/>
    </font>
    <font>
      <b/>
      <sz val="16"/>
      <color theme="8" tint="-0.249977111117893"/>
      <name val="Verdana"/>
      <family val="2"/>
    </font>
    <font>
      <sz val="16"/>
      <color theme="8" tint="-0.249977111117893"/>
      <name val="Verdana"/>
      <family val="2"/>
    </font>
    <font>
      <b/>
      <u/>
      <sz val="10"/>
      <color rgb="FFAE78D6"/>
      <name val="Verdana"/>
      <family val="2"/>
    </font>
    <font>
      <b/>
      <sz val="18"/>
      <color theme="0"/>
      <name val="Verdana"/>
      <family val="2"/>
    </font>
    <font>
      <sz val="11"/>
      <color theme="1"/>
      <name val="Verdana "/>
    </font>
    <font>
      <b/>
      <sz val="11"/>
      <color theme="1"/>
      <name val="Verdana "/>
    </font>
    <font>
      <b/>
      <sz val="11"/>
      <color rgb="FFFFFFFF"/>
      <name val="Verdana "/>
    </font>
    <font>
      <i/>
      <sz val="11"/>
      <color theme="1"/>
      <name val="Verdana "/>
    </font>
    <font>
      <b/>
      <sz val="10"/>
      <color rgb="FF0000CC"/>
      <name val="Verdana"/>
      <family val="2"/>
    </font>
  </fonts>
  <fills count="12">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2" tint="-0.249977111117893"/>
        <bgColor indexed="64"/>
      </patternFill>
    </fill>
    <fill>
      <patternFill patternType="solid">
        <fgColor rgb="FF92D050"/>
        <bgColor indexed="64"/>
      </patternFill>
    </fill>
    <fill>
      <patternFill patternType="solid">
        <fgColor rgb="FFFECEEE"/>
        <bgColor indexed="64"/>
      </patternFill>
    </fill>
    <fill>
      <patternFill patternType="solid">
        <fgColor rgb="FFAE78D6"/>
        <bgColor indexed="64"/>
      </patternFill>
    </fill>
    <fill>
      <patternFill patternType="solid">
        <fgColor theme="5"/>
        <bgColor indexed="64"/>
      </patternFill>
    </fill>
    <fill>
      <patternFill patternType="solid">
        <fgColor rgb="FFFFFF99"/>
        <bgColor indexed="64"/>
      </patternFill>
    </fill>
    <fill>
      <patternFill patternType="solid">
        <fgColor rgb="FF0070C0"/>
        <bgColor indexed="64"/>
      </patternFill>
    </fill>
  </fills>
  <borders count="59">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style="thin">
        <color indexed="64"/>
      </top>
      <bottom style="thin">
        <color indexed="64"/>
      </bottom>
      <diagonal/>
    </border>
    <border>
      <left style="thick">
        <color auto="1"/>
      </left>
      <right/>
      <top style="thin">
        <color indexed="64"/>
      </top>
      <bottom/>
      <diagonal/>
    </border>
    <border>
      <left style="thick">
        <color auto="1"/>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ck">
        <color auto="1"/>
      </right>
      <top style="thin">
        <color auto="1"/>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auto="1"/>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rgb="FF0070C0"/>
      </bottom>
      <diagonal/>
    </border>
    <border>
      <left/>
      <right/>
      <top style="thick">
        <color rgb="FF0070C0"/>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theme="1"/>
      </top>
      <bottom style="thin">
        <color theme="1"/>
      </bottom>
      <diagonal/>
    </border>
    <border>
      <left style="thick">
        <color theme="1"/>
      </left>
      <right/>
      <top style="thin">
        <color theme="1"/>
      </top>
      <bottom style="thin">
        <color theme="1"/>
      </bottom>
      <diagonal/>
    </border>
    <border>
      <left/>
      <right/>
      <top style="medium">
        <color rgb="FF0070C0"/>
      </top>
      <bottom style="medium">
        <color rgb="FF0070C0"/>
      </bottom>
      <diagonal/>
    </border>
    <border>
      <left/>
      <right/>
      <top/>
      <bottom style="medium">
        <color rgb="FF0070C0"/>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auto="1"/>
      </top>
      <bottom style="medium">
        <color indexed="64"/>
      </bottom>
      <diagonal/>
    </border>
  </borders>
  <cellStyleXfs count="1">
    <xf numFmtId="0" fontId="0" fillId="0" borderId="0"/>
  </cellStyleXfs>
  <cellXfs count="338">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1" fillId="0" borderId="5" xfId="0" applyFont="1" applyBorder="1"/>
    <xf numFmtId="0" fontId="1" fillId="0" borderId="6" xfId="0" applyFont="1" applyBorder="1"/>
    <xf numFmtId="0" fontId="1" fillId="0" borderId="6" xfId="0" applyFont="1" applyBorder="1" applyAlignment="1">
      <alignment horizontal="center"/>
    </xf>
    <xf numFmtId="2" fontId="1" fillId="0" borderId="6" xfId="0" applyNumberFormat="1" applyFont="1" applyBorder="1"/>
    <xf numFmtId="0" fontId="1" fillId="0" borderId="0" xfId="0" applyFont="1" applyBorder="1"/>
    <xf numFmtId="0" fontId="6" fillId="0" borderId="0" xfId="0" applyFont="1" applyAlignment="1">
      <alignment vertical="center" wrapText="1"/>
    </xf>
    <xf numFmtId="0" fontId="5" fillId="0" borderId="3" xfId="0" applyFont="1" applyBorder="1" applyAlignment="1">
      <alignment horizontal="center" vertical="top" wrapText="1"/>
    </xf>
    <xf numFmtId="0" fontId="5" fillId="3" borderId="3" xfId="0" applyFont="1" applyFill="1" applyBorder="1" applyAlignment="1">
      <alignment horizontal="center" vertical="top" wrapText="1"/>
    </xf>
    <xf numFmtId="0" fontId="5" fillId="3" borderId="4" xfId="0" applyFont="1" applyFill="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2" borderId="6"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3" borderId="6" xfId="0" applyFont="1" applyFill="1" applyBorder="1" applyAlignment="1">
      <alignment horizontal="center" vertical="top" wrapText="1"/>
    </xf>
    <xf numFmtId="0" fontId="1" fillId="0" borderId="21" xfId="0" applyFont="1" applyBorder="1"/>
    <xf numFmtId="0" fontId="11" fillId="0" borderId="0" xfId="0" applyFont="1"/>
    <xf numFmtId="0" fontId="11" fillId="0" borderId="21" xfId="0" applyFont="1" applyBorder="1"/>
    <xf numFmtId="0" fontId="10" fillId="4" borderId="22" xfId="0" applyFont="1" applyFill="1" applyBorder="1" applyAlignment="1">
      <alignment horizontal="left"/>
    </xf>
    <xf numFmtId="0" fontId="1" fillId="0" borderId="24" xfId="0" applyFont="1" applyBorder="1"/>
    <xf numFmtId="0" fontId="11" fillId="0" borderId="0" xfId="0" applyFont="1" applyBorder="1"/>
    <xf numFmtId="0" fontId="1" fillId="0" borderId="26" xfId="0" applyFont="1" applyBorder="1"/>
    <xf numFmtId="0" fontId="5" fillId="0" borderId="26" xfId="0" applyFont="1" applyBorder="1" applyAlignment="1">
      <alignment vertical="top" wrapText="1"/>
    </xf>
    <xf numFmtId="0" fontId="5" fillId="0" borderId="26" xfId="0" applyFont="1" applyBorder="1"/>
    <xf numFmtId="0" fontId="5" fillId="0" borderId="27" xfId="0" applyFont="1" applyBorder="1"/>
    <xf numFmtId="0" fontId="1" fillId="0" borderId="28" xfId="0" applyFont="1" applyBorder="1"/>
    <xf numFmtId="0" fontId="12" fillId="0" borderId="0" xfId="0" applyFont="1"/>
    <xf numFmtId="0" fontId="1" fillId="0" borderId="0" xfId="0" applyFont="1" applyFill="1"/>
    <xf numFmtId="2" fontId="1" fillId="0" borderId="0" xfId="0" applyNumberFormat="1" applyFont="1" applyFill="1" applyBorder="1"/>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3" borderId="8" xfId="0" applyFont="1" applyFill="1" applyBorder="1" applyAlignment="1">
      <alignment horizontal="center" vertical="top" wrapText="1"/>
    </xf>
    <xf numFmtId="4" fontId="1" fillId="2" borderId="6" xfId="0" applyNumberFormat="1" applyFont="1" applyFill="1" applyBorder="1"/>
    <xf numFmtId="4" fontId="5" fillId="2" borderId="6" xfId="0" applyNumberFormat="1" applyFont="1" applyFill="1" applyBorder="1"/>
    <xf numFmtId="4" fontId="5" fillId="3" borderId="6" xfId="0" applyNumberFormat="1" applyFont="1" applyFill="1" applyBorder="1"/>
    <xf numFmtId="4" fontId="1" fillId="0" borderId="5" xfId="0" applyNumberFormat="1" applyFont="1" applyBorder="1"/>
    <xf numFmtId="4" fontId="1" fillId="0" borderId="6" xfId="0" applyNumberFormat="1" applyFont="1" applyBorder="1"/>
    <xf numFmtId="4" fontId="1" fillId="0" borderId="19" xfId="0" applyNumberFormat="1" applyFont="1" applyBorder="1"/>
    <xf numFmtId="4" fontId="1" fillId="0" borderId="0" xfId="0" applyNumberFormat="1" applyFont="1" applyBorder="1"/>
    <xf numFmtId="4" fontId="1" fillId="0" borderId="0" xfId="0" applyNumberFormat="1" applyFont="1" applyFill="1" applyBorder="1"/>
    <xf numFmtId="4" fontId="1" fillId="3" borderId="6" xfId="0" applyNumberFormat="1" applyFont="1" applyFill="1" applyBorder="1"/>
    <xf numFmtId="4" fontId="1" fillId="3" borderId="17" xfId="0" applyNumberFormat="1" applyFont="1" applyFill="1" applyBorder="1"/>
    <xf numFmtId="0" fontId="16" fillId="3" borderId="6" xfId="0" applyFont="1" applyFill="1" applyBorder="1" applyAlignment="1">
      <alignment horizontal="left" vertical="center"/>
    </xf>
    <xf numFmtId="0" fontId="1" fillId="0" borderId="0" xfId="0" applyFont="1" applyFill="1" applyBorder="1"/>
    <xf numFmtId="0" fontId="1" fillId="0" borderId="16" xfId="0" applyFont="1" applyBorder="1"/>
    <xf numFmtId="0" fontId="1" fillId="0" borderId="6" xfId="0" applyFont="1" applyFill="1" applyBorder="1"/>
    <xf numFmtId="10" fontId="1" fillId="0" borderId="6" xfId="0" applyNumberFormat="1" applyFont="1" applyFill="1" applyBorder="1"/>
    <xf numFmtId="4" fontId="1" fillId="0" borderId="6" xfId="0" applyNumberFormat="1" applyFont="1" applyFill="1" applyBorder="1"/>
    <xf numFmtId="10" fontId="1" fillId="0" borderId="6" xfId="0" applyNumberFormat="1" applyFont="1" applyBorder="1"/>
    <xf numFmtId="0" fontId="1" fillId="0" borderId="7" xfId="0" applyFont="1" applyFill="1" applyBorder="1" applyAlignment="1"/>
    <xf numFmtId="4" fontId="1" fillId="0" borderId="8" xfId="0" applyNumberFormat="1" applyFont="1" applyFill="1" applyBorder="1"/>
    <xf numFmtId="4" fontId="5" fillId="0" borderId="17" xfId="0" applyNumberFormat="1" applyFont="1" applyBorder="1"/>
    <xf numFmtId="4" fontId="5" fillId="0" borderId="18" xfId="0" applyNumberFormat="1" applyFont="1" applyBorder="1"/>
    <xf numFmtId="0" fontId="1" fillId="0" borderId="6" xfId="0" applyFont="1" applyBorder="1" applyAlignment="1">
      <alignment horizontal="left"/>
    </xf>
    <xf numFmtId="4" fontId="5" fillId="0" borderId="0" xfId="0" applyNumberFormat="1" applyFont="1" applyFill="1" applyBorder="1"/>
    <xf numFmtId="0" fontId="10" fillId="4" borderId="9" xfId="0" applyFont="1" applyFill="1" applyBorder="1" applyAlignment="1">
      <alignment horizontal="left"/>
    </xf>
    <xf numFmtId="0" fontId="1" fillId="0" borderId="33" xfId="0" applyFont="1" applyBorder="1"/>
    <xf numFmtId="0" fontId="11" fillId="0" borderId="33" xfId="0" applyFont="1" applyBorder="1"/>
    <xf numFmtId="0" fontId="1" fillId="0" borderId="11" xfId="0" applyFont="1" applyBorder="1"/>
    <xf numFmtId="0" fontId="1" fillId="0" borderId="34" xfId="0" applyFont="1" applyBorder="1"/>
    <xf numFmtId="0" fontId="5" fillId="0" borderId="34" xfId="0" applyFont="1" applyBorder="1" applyAlignment="1">
      <alignment vertical="top" wrapText="1"/>
    </xf>
    <xf numFmtId="0" fontId="5" fillId="0" borderId="34" xfId="0" applyFont="1" applyBorder="1"/>
    <xf numFmtId="0" fontId="5" fillId="0" borderId="35" xfId="0" applyFont="1" applyBorder="1"/>
    <xf numFmtId="0" fontId="1" fillId="0" borderId="7" xfId="0" applyFont="1" applyBorder="1"/>
    <xf numFmtId="0" fontId="1" fillId="0" borderId="11" xfId="0" applyFont="1" applyFill="1" applyBorder="1"/>
    <xf numFmtId="0" fontId="11" fillId="0" borderId="0" xfId="0" applyFont="1" applyFill="1" applyBorder="1"/>
    <xf numFmtId="0" fontId="1" fillId="0" borderId="13" xfId="0" applyFont="1" applyBorder="1"/>
    <xf numFmtId="0" fontId="11" fillId="0" borderId="16" xfId="0" applyFont="1" applyBorder="1"/>
    <xf numFmtId="4" fontId="1" fillId="0" borderId="16" xfId="0" applyNumberFormat="1" applyFont="1" applyFill="1" applyBorder="1"/>
    <xf numFmtId="4" fontId="5" fillId="0" borderId="16" xfId="0" applyNumberFormat="1" applyFont="1" applyFill="1" applyBorder="1"/>
    <xf numFmtId="4" fontId="1" fillId="0" borderId="33" xfId="0" applyNumberFormat="1" applyFont="1" applyFill="1" applyBorder="1"/>
    <xf numFmtId="4" fontId="5" fillId="0" borderId="33" xfId="0" applyNumberFormat="1" applyFont="1" applyFill="1" applyBorder="1"/>
    <xf numFmtId="0" fontId="19" fillId="5" borderId="0" xfId="0" applyFont="1" applyFill="1"/>
    <xf numFmtId="0" fontId="19" fillId="5" borderId="21" xfId="0" applyFont="1" applyFill="1" applyBorder="1"/>
    <xf numFmtId="0" fontId="19" fillId="5" borderId="0" xfId="0" applyFont="1" applyFill="1" applyBorder="1"/>
    <xf numFmtId="0" fontId="19" fillId="5" borderId="33" xfId="0" applyFont="1" applyFill="1" applyBorder="1"/>
    <xf numFmtId="0" fontId="19" fillId="5" borderId="16" xfId="0" applyFont="1" applyFill="1" applyBorder="1"/>
    <xf numFmtId="0" fontId="1" fillId="6" borderId="0" xfId="0" applyFont="1" applyFill="1" applyBorder="1"/>
    <xf numFmtId="0" fontId="1" fillId="0" borderId="21" xfId="0" applyFont="1" applyFill="1" applyBorder="1"/>
    <xf numFmtId="0" fontId="1" fillId="0" borderId="33" xfId="0" applyFont="1" applyFill="1" applyBorder="1"/>
    <xf numFmtId="0" fontId="1" fillId="0" borderId="16" xfId="0" applyFont="1" applyFill="1" applyBorder="1"/>
    <xf numFmtId="0" fontId="1" fillId="6" borderId="11" xfId="0" applyFont="1" applyFill="1" applyBorder="1"/>
    <xf numFmtId="0" fontId="1" fillId="0" borderId="13" xfId="0" applyFont="1" applyFill="1" applyBorder="1"/>
    <xf numFmtId="0" fontId="8" fillId="7" borderId="11" xfId="0" applyFont="1" applyFill="1" applyBorder="1"/>
    <xf numFmtId="0" fontId="1" fillId="7" borderId="12" xfId="0" applyFont="1" applyFill="1" applyBorder="1"/>
    <xf numFmtId="0" fontId="1" fillId="7" borderId="11" xfId="0" applyFont="1" applyFill="1" applyBorder="1"/>
    <xf numFmtId="0" fontId="1" fillId="7" borderId="13" xfId="0" applyFont="1" applyFill="1" applyBorder="1"/>
    <xf numFmtId="0" fontId="1" fillId="7" borderId="14" xfId="0" applyFont="1" applyFill="1" applyBorder="1"/>
    <xf numFmtId="0" fontId="15" fillId="2" borderId="7" xfId="0" applyFont="1" applyFill="1" applyBorder="1" applyAlignment="1">
      <alignment vertical="center"/>
    </xf>
    <xf numFmtId="0" fontId="15" fillId="2" borderId="6" xfId="0" applyFont="1" applyFill="1" applyBorder="1" applyAlignment="1">
      <alignment vertical="center"/>
    </xf>
    <xf numFmtId="0" fontId="16" fillId="3" borderId="7" xfId="0" applyFont="1" applyFill="1" applyBorder="1" applyAlignment="1">
      <alignment vertical="center"/>
    </xf>
    <xf numFmtId="0" fontId="15" fillId="3" borderId="7" xfId="0" applyFont="1" applyFill="1" applyBorder="1" applyAlignment="1">
      <alignment vertical="center"/>
    </xf>
    <xf numFmtId="0" fontId="15" fillId="3" borderId="6" xfId="0" applyFont="1" applyFill="1" applyBorder="1" applyAlignment="1">
      <alignment vertical="center"/>
    </xf>
    <xf numFmtId="4" fontId="1" fillId="2" borderId="6" xfId="0" applyNumberFormat="1" applyFont="1" applyFill="1" applyBorder="1" applyAlignment="1">
      <alignment horizontal="right"/>
    </xf>
    <xf numFmtId="0" fontId="5" fillId="6" borderId="0" xfId="0" applyFont="1" applyFill="1" applyBorder="1" applyAlignment="1">
      <alignment horizontal="center" vertical="top"/>
    </xf>
    <xf numFmtId="0" fontId="11" fillId="6" borderId="0" xfId="0" applyFont="1" applyFill="1" applyBorder="1"/>
    <xf numFmtId="0" fontId="10" fillId="6" borderId="11" xfId="0" applyFont="1" applyFill="1" applyBorder="1" applyAlignment="1">
      <alignment horizontal="left"/>
    </xf>
    <xf numFmtId="2" fontId="1" fillId="6" borderId="0" xfId="0" applyNumberFormat="1" applyFont="1" applyFill="1" applyBorder="1"/>
    <xf numFmtId="0" fontId="5" fillId="6" borderId="0" xfId="0" applyFont="1" applyFill="1" applyBorder="1" applyAlignment="1">
      <alignment horizontal="center" vertical="top" wrapText="1"/>
    </xf>
    <xf numFmtId="0" fontId="14" fillId="6" borderId="11" xfId="0" applyFont="1" applyFill="1" applyBorder="1" applyAlignment="1">
      <alignment vertical="center"/>
    </xf>
    <xf numFmtId="0" fontId="14" fillId="6" borderId="0" xfId="0" applyFont="1" applyFill="1" applyBorder="1" applyAlignment="1">
      <alignment vertical="center"/>
    </xf>
    <xf numFmtId="0" fontId="13" fillId="6" borderId="13" xfId="0" applyFont="1" applyFill="1" applyBorder="1" applyAlignment="1">
      <alignment vertical="center"/>
    </xf>
    <xf numFmtId="0" fontId="13" fillId="6" borderId="16" xfId="0" applyFont="1" applyFill="1" applyBorder="1" applyAlignment="1">
      <alignment vertical="center"/>
    </xf>
    <xf numFmtId="0" fontId="1" fillId="6" borderId="16" xfId="0" applyFont="1" applyFill="1" applyBorder="1"/>
    <xf numFmtId="0" fontId="12" fillId="6" borderId="0" xfId="0" applyFont="1" applyFill="1" applyBorder="1"/>
    <xf numFmtId="0" fontId="12" fillId="6" borderId="16" xfId="0" applyFont="1" applyFill="1" applyBorder="1"/>
    <xf numFmtId="4" fontId="5" fillId="2" borderId="30" xfId="0" applyNumberFormat="1" applyFont="1" applyFill="1" applyBorder="1" applyAlignment="1">
      <alignment horizontal="right"/>
    </xf>
    <xf numFmtId="4" fontId="5" fillId="3" borderId="8" xfId="0" applyNumberFormat="1" applyFont="1" applyFill="1" applyBorder="1"/>
    <xf numFmtId="4" fontId="5" fillId="3" borderId="18" xfId="0" applyNumberFormat="1" applyFont="1" applyFill="1" applyBorder="1"/>
    <xf numFmtId="0" fontId="15" fillId="8" borderId="0" xfId="0" applyFont="1" applyFill="1" applyBorder="1" applyAlignment="1">
      <alignment horizontal="left" vertical="center"/>
    </xf>
    <xf numFmtId="4" fontId="1" fillId="8" borderId="0" xfId="0" applyNumberFormat="1" applyFont="1" applyFill="1" applyBorder="1"/>
    <xf numFmtId="0" fontId="21" fillId="0" borderId="0" xfId="0" applyFont="1" applyFill="1" applyBorder="1" applyAlignment="1">
      <alignment horizontal="center" vertical="center"/>
    </xf>
    <xf numFmtId="0" fontId="11" fillId="0" borderId="16" xfId="0" applyFont="1" applyFill="1" applyBorder="1"/>
    <xf numFmtId="0" fontId="11" fillId="0" borderId="33" xfId="0" applyFont="1" applyFill="1" applyBorder="1"/>
    <xf numFmtId="0" fontId="1" fillId="8" borderId="11" xfId="0" applyFont="1" applyFill="1" applyBorder="1"/>
    <xf numFmtId="0" fontId="1" fillId="8" borderId="0" xfId="0" applyFont="1" applyFill="1" applyBorder="1"/>
    <xf numFmtId="0" fontId="11" fillId="8" borderId="0" xfId="0" applyFont="1" applyFill="1" applyBorder="1"/>
    <xf numFmtId="0" fontId="1" fillId="8" borderId="13" xfId="0" applyFont="1" applyFill="1" applyBorder="1"/>
    <xf numFmtId="0" fontId="1" fillId="8" borderId="16" xfId="0" applyFont="1" applyFill="1" applyBorder="1"/>
    <xf numFmtId="0" fontId="11" fillId="8" borderId="16" xfId="0" applyFont="1" applyFill="1" applyBorder="1"/>
    <xf numFmtId="0" fontId="10" fillId="4" borderId="9" xfId="0" applyFont="1" applyFill="1" applyBorder="1" applyAlignment="1">
      <alignment horizontal="left"/>
    </xf>
    <xf numFmtId="2" fontId="1" fillId="7" borderId="12" xfId="0" applyNumberFormat="1" applyFont="1" applyFill="1" applyBorder="1"/>
    <xf numFmtId="2" fontId="1" fillId="7" borderId="14" xfId="0" applyNumberFormat="1" applyFont="1" applyFill="1" applyBorder="1"/>
    <xf numFmtId="0" fontId="1" fillId="0" borderId="7" xfId="0" applyFont="1" applyBorder="1" applyAlignment="1">
      <alignment horizontal="left"/>
    </xf>
    <xf numFmtId="4" fontId="1" fillId="0" borderId="8" xfId="0" applyNumberFormat="1" applyFont="1" applyBorder="1"/>
    <xf numFmtId="0" fontId="1" fillId="0" borderId="20" xfId="0" applyFont="1" applyBorder="1" applyAlignment="1">
      <alignment horizontal="left"/>
    </xf>
    <xf numFmtId="0" fontId="1" fillId="0" borderId="17" xfId="0" applyFont="1" applyBorder="1" applyAlignment="1">
      <alignment horizontal="left"/>
    </xf>
    <xf numFmtId="4" fontId="22" fillId="2" borderId="6" xfId="0" applyNumberFormat="1" applyFont="1" applyFill="1" applyBorder="1"/>
    <xf numFmtId="4" fontId="7" fillId="2" borderId="6" xfId="0" applyNumberFormat="1" applyFont="1" applyFill="1" applyBorder="1"/>
    <xf numFmtId="4" fontId="22" fillId="0" borderId="6" xfId="0" applyNumberFormat="1" applyFont="1" applyBorder="1"/>
    <xf numFmtId="4" fontId="1" fillId="0" borderId="0" xfId="0" applyNumberFormat="1" applyFont="1" applyBorder="1" applyAlignment="1">
      <alignment wrapText="1"/>
    </xf>
    <xf numFmtId="0" fontId="1" fillId="0" borderId="0" xfId="0" applyFont="1" applyBorder="1" applyAlignment="1">
      <alignment vertical="top"/>
    </xf>
    <xf numFmtId="0" fontId="1" fillId="7" borderId="40" xfId="0" applyFont="1" applyFill="1" applyBorder="1" applyAlignment="1">
      <alignment horizontal="left" vertical="top" wrapText="1"/>
    </xf>
    <xf numFmtId="0" fontId="1" fillId="0" borderId="0" xfId="0" applyFont="1" applyFill="1" applyBorder="1" applyAlignment="1">
      <alignment vertical="top"/>
    </xf>
    <xf numFmtId="0" fontId="1" fillId="0" borderId="0" xfId="0" applyFont="1" applyBorder="1" applyAlignment="1">
      <alignment horizontal="left"/>
    </xf>
    <xf numFmtId="10" fontId="1" fillId="0" borderId="0" xfId="0" applyNumberFormat="1" applyFont="1" applyBorder="1"/>
    <xf numFmtId="4" fontId="5" fillId="0" borderId="0" xfId="0" applyNumberFormat="1" applyFont="1" applyBorder="1"/>
    <xf numFmtId="0" fontId="1" fillId="10" borderId="8" xfId="0" applyFont="1" applyFill="1" applyBorder="1" applyAlignment="1">
      <alignment horizontal="center" vertical="top" wrapText="1"/>
    </xf>
    <xf numFmtId="0" fontId="1" fillId="9" borderId="0" xfId="0" applyFont="1" applyFill="1"/>
    <xf numFmtId="0" fontId="11" fillId="9" borderId="0" xfId="0" applyFont="1" applyFill="1"/>
    <xf numFmtId="0" fontId="12" fillId="9" borderId="0" xfId="0" applyFont="1" applyFill="1"/>
    <xf numFmtId="4" fontId="1" fillId="10" borderId="7" xfId="0" applyNumberFormat="1" applyFont="1" applyFill="1" applyBorder="1"/>
    <xf numFmtId="4" fontId="1" fillId="10" borderId="6" xfId="0" applyNumberFormat="1" applyFont="1" applyFill="1" applyBorder="1"/>
    <xf numFmtId="4" fontId="1" fillId="10" borderId="8" xfId="0" applyNumberFormat="1" applyFont="1" applyFill="1" applyBorder="1"/>
    <xf numFmtId="0" fontId="1" fillId="10" borderId="7" xfId="0" applyFont="1" applyFill="1" applyBorder="1" applyAlignment="1">
      <alignment horizontal="center" vertical="top" wrapText="1"/>
    </xf>
    <xf numFmtId="0" fontId="1" fillId="10" borderId="6" xfId="0" applyFont="1" applyFill="1" applyBorder="1" applyAlignment="1">
      <alignment horizontal="center" vertical="top" wrapText="1"/>
    </xf>
    <xf numFmtId="0" fontId="24" fillId="0" borderId="0" xfId="0" applyFont="1"/>
    <xf numFmtId="0" fontId="5" fillId="0" borderId="0" xfId="0" applyFont="1" applyAlignment="1">
      <alignment horizontal="left"/>
    </xf>
    <xf numFmtId="0" fontId="24" fillId="0" borderId="0" xfId="0" applyFont="1" applyBorder="1"/>
    <xf numFmtId="4" fontId="22" fillId="3" borderId="6" xfId="0" applyNumberFormat="1" applyFont="1" applyFill="1" applyBorder="1"/>
    <xf numFmtId="4" fontId="1" fillId="10" borderId="48" xfId="0" applyNumberFormat="1" applyFont="1" applyFill="1" applyBorder="1"/>
    <xf numFmtId="4" fontId="1" fillId="10" borderId="30" xfId="0" applyNumberFormat="1" applyFont="1" applyFill="1" applyBorder="1"/>
    <xf numFmtId="4" fontId="1" fillId="0" borderId="49" xfId="0" applyNumberFormat="1" applyFont="1" applyBorder="1"/>
    <xf numFmtId="4" fontId="1" fillId="0" borderId="48" xfId="0" applyNumberFormat="1" applyFont="1" applyBorder="1"/>
    <xf numFmtId="0" fontId="1" fillId="0" borderId="48" xfId="0" applyFont="1" applyBorder="1"/>
    <xf numFmtId="4" fontId="1" fillId="2" borderId="48" xfId="0" applyNumberFormat="1" applyFont="1" applyFill="1" applyBorder="1"/>
    <xf numFmtId="4" fontId="5" fillId="2" borderId="48" xfId="0" applyNumberFormat="1" applyFont="1" applyFill="1" applyBorder="1"/>
    <xf numFmtId="2" fontId="1" fillId="0" borderId="48" xfId="0" applyNumberFormat="1" applyFont="1" applyBorder="1"/>
    <xf numFmtId="4" fontId="1" fillId="3" borderId="48" xfId="0" applyNumberFormat="1" applyFont="1" applyFill="1" applyBorder="1"/>
    <xf numFmtId="4" fontId="1" fillId="0" borderId="50" xfId="0" applyNumberFormat="1" applyFont="1" applyBorder="1"/>
    <xf numFmtId="4" fontId="5" fillId="0" borderId="50" xfId="0" applyNumberFormat="1" applyFont="1" applyBorder="1" applyAlignment="1">
      <alignment horizontal="right"/>
    </xf>
    <xf numFmtId="0" fontId="1" fillId="0" borderId="51" xfId="0" applyFont="1" applyBorder="1"/>
    <xf numFmtId="0" fontId="38" fillId="0" borderId="0" xfId="0" applyFont="1"/>
    <xf numFmtId="0" fontId="41" fillId="9" borderId="0" xfId="0" applyFont="1" applyFill="1"/>
    <xf numFmtId="0" fontId="5" fillId="2" borderId="3" xfId="0" applyFont="1" applyFill="1" applyBorder="1" applyAlignment="1">
      <alignment horizontal="center" vertical="top"/>
    </xf>
    <xf numFmtId="0" fontId="15" fillId="2" borderId="7" xfId="0" applyFont="1" applyFill="1" applyBorder="1" applyAlignment="1">
      <alignment vertical="top"/>
    </xf>
    <xf numFmtId="0" fontId="15" fillId="2" borderId="6" xfId="0" applyFont="1" applyFill="1" applyBorder="1" applyAlignment="1">
      <alignment vertical="top"/>
    </xf>
    <xf numFmtId="0" fontId="5" fillId="3" borderId="6" xfId="0" applyFont="1" applyFill="1" applyBorder="1" applyAlignment="1">
      <alignment horizontal="center" vertical="top"/>
    </xf>
    <xf numFmtId="0" fontId="10" fillId="4" borderId="9" xfId="0" applyFont="1" applyFill="1" applyBorder="1" applyAlignment="1">
      <alignment horizontal="left"/>
    </xf>
    <xf numFmtId="0" fontId="10" fillId="4" borderId="9" xfId="0" applyFont="1" applyFill="1" applyBorder="1" applyAlignment="1">
      <alignment horizontal="left"/>
    </xf>
    <xf numFmtId="0" fontId="10" fillId="4" borderId="9" xfId="0" applyFont="1" applyFill="1" applyBorder="1" applyAlignment="1">
      <alignment horizontal="left"/>
    </xf>
    <xf numFmtId="17" fontId="8" fillId="7" borderId="11" xfId="0" applyNumberFormat="1" applyFont="1" applyFill="1" applyBorder="1" applyAlignment="1">
      <alignment horizontal="left"/>
    </xf>
    <xf numFmtId="0" fontId="1" fillId="0" borderId="7" xfId="0" applyFont="1" applyBorder="1" applyAlignment="1"/>
    <xf numFmtId="4" fontId="5" fillId="0" borderId="6" xfId="0" applyNumberFormat="1" applyFont="1" applyBorder="1" applyAlignment="1">
      <alignment horizontal="right"/>
    </xf>
    <xf numFmtId="10" fontId="1" fillId="0" borderId="17" xfId="0" applyNumberFormat="1" applyFont="1" applyBorder="1" applyAlignment="1">
      <alignment horizontal="center"/>
    </xf>
    <xf numFmtId="0" fontId="5" fillId="0" borderId="34" xfId="0" applyFont="1" applyFill="1" applyBorder="1"/>
    <xf numFmtId="0" fontId="5" fillId="0" borderId="26" xfId="0" applyFont="1" applyFill="1" applyBorder="1"/>
    <xf numFmtId="0" fontId="42" fillId="0" borderId="0" xfId="0" applyFont="1"/>
    <xf numFmtId="0" fontId="42" fillId="0" borderId="0" xfId="0" applyFont="1" applyAlignment="1">
      <alignment vertical="center"/>
    </xf>
    <xf numFmtId="0" fontId="42" fillId="0" borderId="0" xfId="0" applyFont="1" applyAlignment="1">
      <alignment horizontal="center" vertical="center"/>
    </xf>
    <xf numFmtId="0" fontId="42" fillId="0" borderId="0" xfId="0" applyFont="1" applyBorder="1"/>
    <xf numFmtId="0" fontId="43" fillId="0" borderId="0" xfId="0" applyFont="1" applyBorder="1" applyAlignment="1">
      <alignment vertical="center" wrapText="1"/>
    </xf>
    <xf numFmtId="0" fontId="44" fillId="11" borderId="7" xfId="0" applyFont="1" applyFill="1" applyBorder="1" applyAlignment="1">
      <alignment vertical="center" wrapText="1"/>
    </xf>
    <xf numFmtId="0" fontId="42" fillId="0" borderId="8" xfId="0" applyFont="1" applyBorder="1" applyAlignment="1">
      <alignment vertical="center" wrapText="1"/>
    </xf>
    <xf numFmtId="0" fontId="44" fillId="11" borderId="35" xfId="0" applyFont="1" applyFill="1" applyBorder="1" applyAlignment="1">
      <alignment vertical="center" wrapText="1"/>
    </xf>
    <xf numFmtId="0" fontId="10" fillId="4" borderId="9" xfId="0" applyFont="1" applyFill="1" applyBorder="1" applyAlignment="1">
      <alignment horizontal="left"/>
    </xf>
    <xf numFmtId="0" fontId="10" fillId="4" borderId="9" xfId="0" applyFont="1" applyFill="1" applyBorder="1" applyAlignment="1">
      <alignment horizontal="left"/>
    </xf>
    <xf numFmtId="4" fontId="5" fillId="0" borderId="0" xfId="0" applyNumberFormat="1" applyFont="1" applyBorder="1" applyAlignment="1">
      <alignment horizontal="right"/>
    </xf>
    <xf numFmtId="0" fontId="5" fillId="0" borderId="35" xfId="0" applyFont="1" applyFill="1" applyBorder="1"/>
    <xf numFmtId="10" fontId="1" fillId="0" borderId="0" xfId="0" applyNumberFormat="1" applyFont="1" applyBorder="1" applyAlignment="1">
      <alignment horizontal="center"/>
    </xf>
    <xf numFmtId="0" fontId="1" fillId="6" borderId="33" xfId="0" applyFont="1" applyFill="1" applyBorder="1"/>
    <xf numFmtId="0" fontId="11" fillId="6" borderId="33" xfId="0" applyFont="1" applyFill="1" applyBorder="1"/>
    <xf numFmtId="0" fontId="1" fillId="6" borderId="10" xfId="0" applyFont="1" applyFill="1" applyBorder="1"/>
    <xf numFmtId="0" fontId="1" fillId="6" borderId="12" xfId="0" applyFont="1" applyFill="1" applyBorder="1"/>
    <xf numFmtId="0" fontId="1" fillId="6" borderId="14" xfId="0" applyFont="1" applyFill="1" applyBorder="1"/>
    <xf numFmtId="0" fontId="5" fillId="0" borderId="6" xfId="0" applyFont="1" applyBorder="1" applyAlignment="1">
      <alignment vertical="top" wrapText="1"/>
    </xf>
    <xf numFmtId="0" fontId="5" fillId="0" borderId="6" xfId="0" applyFont="1" applyBorder="1"/>
    <xf numFmtId="0" fontId="5" fillId="0" borderId="6" xfId="0" applyFont="1" applyFill="1" applyBorder="1"/>
    <xf numFmtId="4" fontId="1" fillId="3" borderId="6" xfId="0" applyNumberFormat="1" applyFont="1" applyFill="1" applyBorder="1" applyAlignment="1">
      <alignment horizontal="right"/>
    </xf>
    <xf numFmtId="4" fontId="1" fillId="3" borderId="17" xfId="0" applyNumberFormat="1" applyFont="1" applyFill="1" applyBorder="1" applyAlignment="1">
      <alignment horizontal="right"/>
    </xf>
    <xf numFmtId="0" fontId="1" fillId="8" borderId="9" xfId="0" applyFont="1" applyFill="1" applyBorder="1"/>
    <xf numFmtId="0" fontId="1" fillId="8" borderId="33" xfId="0" applyFont="1" applyFill="1" applyBorder="1"/>
    <xf numFmtId="0" fontId="11" fillId="8" borderId="33" xfId="0" applyFont="1" applyFill="1" applyBorder="1"/>
    <xf numFmtId="0" fontId="1" fillId="8" borderId="10" xfId="0" applyFont="1" applyFill="1" applyBorder="1"/>
    <xf numFmtId="0" fontId="1" fillId="8" borderId="12" xfId="0" applyFont="1" applyFill="1" applyBorder="1"/>
    <xf numFmtId="0" fontId="1" fillId="8" borderId="14" xfId="0" applyFont="1" applyFill="1" applyBorder="1"/>
    <xf numFmtId="0" fontId="42" fillId="0" borderId="39" xfId="0" applyFont="1" applyFill="1" applyBorder="1" applyAlignment="1">
      <alignment vertical="center" wrapText="1"/>
    </xf>
    <xf numFmtId="0" fontId="1" fillId="0" borderId="20" xfId="0" applyFont="1" applyFill="1" applyBorder="1" applyAlignment="1">
      <alignment horizontal="left"/>
    </xf>
    <xf numFmtId="0" fontId="1" fillId="0" borderId="17" xfId="0" applyFont="1" applyFill="1" applyBorder="1" applyAlignment="1">
      <alignment horizontal="left"/>
    </xf>
    <xf numFmtId="10" fontId="1" fillId="0" borderId="17" xfId="0" applyNumberFormat="1" applyFont="1" applyFill="1" applyBorder="1"/>
    <xf numFmtId="4" fontId="5" fillId="0" borderId="17" xfId="0" applyNumberFormat="1" applyFont="1" applyFill="1" applyBorder="1"/>
    <xf numFmtId="4" fontId="5" fillId="0" borderId="18" xfId="0" applyNumberFormat="1" applyFont="1" applyFill="1" applyBorder="1"/>
    <xf numFmtId="0" fontId="1" fillId="0" borderId="20" xfId="0" applyFont="1" applyFill="1" applyBorder="1" applyAlignment="1"/>
    <xf numFmtId="0" fontId="1" fillId="0" borderId="17" xfId="0" applyFont="1" applyFill="1" applyBorder="1"/>
    <xf numFmtId="0" fontId="10" fillId="4" borderId="9" xfId="0" applyFont="1" applyFill="1" applyBorder="1" applyAlignment="1">
      <alignment horizontal="left"/>
    </xf>
    <xf numFmtId="0" fontId="21" fillId="7" borderId="9" xfId="0" applyFont="1" applyFill="1" applyBorder="1" applyAlignment="1">
      <alignment horizontal="center" vertical="top" wrapText="1"/>
    </xf>
    <xf numFmtId="0" fontId="21" fillId="7" borderId="10" xfId="0" applyFont="1" applyFill="1" applyBorder="1" applyAlignment="1">
      <alignment horizontal="center" vertical="top"/>
    </xf>
    <xf numFmtId="0" fontId="8" fillId="0" borderId="0" xfId="0" applyFont="1" applyFill="1" applyBorder="1"/>
    <xf numFmtId="0" fontId="1" fillId="0" borderId="6" xfId="0" applyFont="1" applyFill="1" applyBorder="1" applyAlignment="1">
      <alignment horizontal="left"/>
    </xf>
    <xf numFmtId="0" fontId="1" fillId="0" borderId="7" xfId="0" applyFont="1" applyFill="1" applyBorder="1" applyAlignment="1">
      <alignment horizontal="left"/>
    </xf>
    <xf numFmtId="4" fontId="5" fillId="0" borderId="6" xfId="0" applyNumberFormat="1" applyFont="1" applyFill="1" applyBorder="1"/>
    <xf numFmtId="10" fontId="1" fillId="0" borderId="6" xfId="0" applyNumberFormat="1" applyFont="1" applyFill="1" applyBorder="1" applyAlignment="1">
      <alignment horizontal="right"/>
    </xf>
    <xf numFmtId="10" fontId="1" fillId="0" borderId="17" xfId="0" applyNumberFormat="1" applyFont="1" applyFill="1" applyBorder="1" applyAlignment="1">
      <alignment horizontal="right"/>
    </xf>
    <xf numFmtId="4" fontId="1" fillId="2" borderId="6" xfId="0" applyNumberFormat="1" applyFont="1" applyFill="1" applyBorder="1" applyAlignment="1">
      <alignment horizontal="center"/>
    </xf>
    <xf numFmtId="4" fontId="5" fillId="2" borderId="30" xfId="0" applyNumberFormat="1" applyFont="1" applyFill="1" applyBorder="1" applyAlignment="1">
      <alignment horizontal="center"/>
    </xf>
    <xf numFmtId="4" fontId="1" fillId="3" borderId="6" xfId="0" applyNumberFormat="1" applyFont="1" applyFill="1" applyBorder="1" applyAlignment="1">
      <alignment horizontal="center"/>
    </xf>
    <xf numFmtId="4" fontId="5" fillId="3" borderId="8" xfId="0" applyNumberFormat="1" applyFont="1" applyFill="1" applyBorder="1" applyAlignment="1">
      <alignment horizontal="center"/>
    </xf>
    <xf numFmtId="4" fontId="1" fillId="3" borderId="17" xfId="0" applyNumberFormat="1" applyFont="1" applyFill="1" applyBorder="1" applyAlignment="1">
      <alignment horizontal="center"/>
    </xf>
    <xf numFmtId="4" fontId="5" fillId="3" borderId="18" xfId="0" applyNumberFormat="1" applyFont="1" applyFill="1" applyBorder="1" applyAlignment="1">
      <alignment horizontal="center"/>
    </xf>
    <xf numFmtId="4" fontId="1" fillId="2" borderId="6" xfId="0" applyNumberFormat="1" applyFont="1" applyFill="1" applyBorder="1" applyAlignment="1">
      <alignment horizontal="center" vertical="top"/>
    </xf>
    <xf numFmtId="4" fontId="5" fillId="2" borderId="30" xfId="0" applyNumberFormat="1" applyFont="1" applyFill="1" applyBorder="1" applyAlignment="1">
      <alignment horizontal="center" vertical="top"/>
    </xf>
    <xf numFmtId="4" fontId="5" fillId="0" borderId="0" xfId="0" applyNumberFormat="1" applyFont="1" applyFill="1" applyBorder="1" applyAlignment="1">
      <alignment horizontal="right"/>
    </xf>
    <xf numFmtId="17" fontId="8" fillId="0" borderId="0" xfId="0" applyNumberFormat="1" applyFont="1" applyFill="1" applyBorder="1" applyAlignment="1">
      <alignment horizontal="left"/>
    </xf>
    <xf numFmtId="0" fontId="19" fillId="0" borderId="33" xfId="0" applyFont="1" applyFill="1" applyBorder="1"/>
    <xf numFmtId="0" fontId="19" fillId="0" borderId="16" xfId="0" applyFont="1" applyFill="1" applyBorder="1"/>
    <xf numFmtId="0" fontId="1" fillId="0" borderId="9" xfId="0" applyFont="1" applyFill="1" applyBorder="1"/>
    <xf numFmtId="0" fontId="18" fillId="5" borderId="0" xfId="0" applyFont="1" applyFill="1" applyBorder="1" applyAlignment="1">
      <alignment horizontal="center" wrapText="1"/>
    </xf>
    <xf numFmtId="0" fontId="12" fillId="9" borderId="0" xfId="0" applyFont="1" applyFill="1" applyAlignment="1">
      <alignment horizontal="center"/>
    </xf>
    <xf numFmtId="0" fontId="1" fillId="0" borderId="0" xfId="0" applyFont="1" applyAlignment="1">
      <alignment horizontal="center"/>
    </xf>
    <xf numFmtId="0" fontId="19" fillId="5" borderId="21" xfId="0" applyFont="1" applyFill="1" applyBorder="1" applyAlignment="1">
      <alignment horizontal="center"/>
    </xf>
    <xf numFmtId="0" fontId="19" fillId="5" borderId="23" xfId="0" applyFont="1" applyFill="1" applyBorder="1" applyAlignment="1">
      <alignment horizontal="center"/>
    </xf>
    <xf numFmtId="0" fontId="19" fillId="5" borderId="0" xfId="0" applyFont="1" applyFill="1" applyBorder="1" applyAlignment="1">
      <alignment horizontal="center"/>
    </xf>
    <xf numFmtId="0" fontId="19" fillId="5" borderId="25" xfId="0" applyFont="1" applyFill="1" applyBorder="1" applyAlignment="1">
      <alignment horizontal="center"/>
    </xf>
    <xf numFmtId="0" fontId="18" fillId="5" borderId="25" xfId="0" applyFont="1" applyFill="1" applyBorder="1" applyAlignment="1">
      <alignment horizontal="center"/>
    </xf>
    <xf numFmtId="4" fontId="19" fillId="5" borderId="0" xfId="0" applyNumberFormat="1" applyFont="1" applyFill="1" applyBorder="1" applyAlignment="1">
      <alignment horizontal="center"/>
    </xf>
    <xf numFmtId="4" fontId="19" fillId="5" borderId="25" xfId="0" applyNumberFormat="1" applyFont="1" applyFill="1" applyBorder="1" applyAlignment="1">
      <alignment horizontal="center"/>
    </xf>
    <xf numFmtId="4" fontId="19" fillId="5" borderId="15" xfId="0" applyNumberFormat="1" applyFont="1" applyFill="1" applyBorder="1" applyAlignment="1">
      <alignment horizontal="center"/>
    </xf>
    <xf numFmtId="4" fontId="19" fillId="5" borderId="36" xfId="0" applyNumberFormat="1" applyFont="1" applyFill="1" applyBorder="1" applyAlignment="1">
      <alignment horizontal="center"/>
    </xf>
    <xf numFmtId="0" fontId="19" fillId="5" borderId="33" xfId="0" applyFont="1" applyFill="1" applyBorder="1" applyAlignment="1">
      <alignment horizontal="center"/>
    </xf>
    <xf numFmtId="0" fontId="19" fillId="5" borderId="10" xfId="0" applyFont="1" applyFill="1" applyBorder="1" applyAlignment="1">
      <alignment horizontal="center"/>
    </xf>
    <xf numFmtId="0" fontId="19" fillId="5" borderId="12" xfId="0" applyFont="1" applyFill="1" applyBorder="1" applyAlignment="1">
      <alignment horizontal="center"/>
    </xf>
    <xf numFmtId="4" fontId="19" fillId="5" borderId="12" xfId="0" applyNumberFormat="1" applyFont="1" applyFill="1" applyBorder="1" applyAlignment="1">
      <alignment horizontal="center"/>
    </xf>
    <xf numFmtId="0" fontId="19" fillId="5" borderId="16" xfId="0" applyFont="1" applyFill="1" applyBorder="1" applyAlignment="1">
      <alignment horizontal="center"/>
    </xf>
    <xf numFmtId="0" fontId="19" fillId="5" borderId="14" xfId="0" applyFont="1" applyFill="1" applyBorder="1" applyAlignment="1">
      <alignment horizontal="center"/>
    </xf>
    <xf numFmtId="4" fontId="19" fillId="5" borderId="39" xfId="0" applyNumberFormat="1" applyFont="1" applyFill="1" applyBorder="1" applyAlignment="1">
      <alignment horizontal="center"/>
    </xf>
    <xf numFmtId="4" fontId="19" fillId="5" borderId="16" xfId="0" applyNumberFormat="1" applyFont="1" applyFill="1" applyBorder="1" applyAlignment="1">
      <alignment horizontal="center"/>
    </xf>
    <xf numFmtId="4" fontId="19" fillId="5" borderId="14" xfId="0" applyNumberFormat="1" applyFont="1" applyFill="1" applyBorder="1" applyAlignment="1">
      <alignment horizontal="center"/>
    </xf>
    <xf numFmtId="0" fontId="20" fillId="5" borderId="0" xfId="0" applyFont="1" applyFill="1" applyBorder="1" applyAlignment="1">
      <alignment horizontal="center"/>
    </xf>
    <xf numFmtId="0" fontId="20" fillId="5" borderId="12" xfId="0" applyFont="1" applyFill="1" applyBorder="1" applyAlignment="1">
      <alignment horizontal="center"/>
    </xf>
    <xf numFmtId="0" fontId="20" fillId="5" borderId="16" xfId="0" applyFont="1" applyFill="1" applyBorder="1" applyAlignment="1">
      <alignment horizontal="center"/>
    </xf>
    <xf numFmtId="0" fontId="20" fillId="5" borderId="14" xfId="0" applyFont="1" applyFill="1" applyBorder="1" applyAlignment="1">
      <alignment horizontal="center"/>
    </xf>
    <xf numFmtId="4" fontId="19" fillId="5" borderId="33" xfId="0" applyNumberFormat="1" applyFont="1" applyFill="1" applyBorder="1" applyAlignment="1">
      <alignment horizontal="center"/>
    </xf>
    <xf numFmtId="4" fontId="19" fillId="5" borderId="10" xfId="0" applyNumberFormat="1" applyFont="1" applyFill="1" applyBorder="1" applyAlignment="1">
      <alignment horizontal="center"/>
    </xf>
    <xf numFmtId="0" fontId="12" fillId="0" borderId="0" xfId="0" applyFont="1" applyAlignment="1">
      <alignment horizontal="center"/>
    </xf>
    <xf numFmtId="0" fontId="19" fillId="5" borderId="0" xfId="0" applyFont="1" applyFill="1" applyAlignment="1">
      <alignment horizontal="center"/>
    </xf>
    <xf numFmtId="10" fontId="1" fillId="0" borderId="17" xfId="0" applyNumberFormat="1" applyFont="1" applyBorder="1" applyAlignment="1">
      <alignment horizontal="right"/>
    </xf>
    <xf numFmtId="0" fontId="42" fillId="0" borderId="8" xfId="0" applyFont="1" applyFill="1" applyBorder="1" applyAlignment="1">
      <alignment vertical="center" wrapText="1"/>
    </xf>
    <xf numFmtId="0" fontId="1" fillId="2" borderId="43" xfId="0" applyFont="1" applyFill="1" applyBorder="1" applyAlignment="1">
      <alignment horizontal="left" vertical="top" wrapText="1"/>
    </xf>
    <xf numFmtId="0" fontId="1" fillId="2" borderId="44" xfId="0" applyFont="1" applyFill="1" applyBorder="1" applyAlignment="1">
      <alignment horizontal="left" vertical="top"/>
    </xf>
    <xf numFmtId="0" fontId="1" fillId="2" borderId="45" xfId="0" applyFont="1" applyFill="1" applyBorder="1" applyAlignment="1">
      <alignment horizontal="left" vertical="top"/>
    </xf>
    <xf numFmtId="0" fontId="5" fillId="0" borderId="0" xfId="0" applyFont="1" applyAlignment="1">
      <alignment horizontal="left"/>
    </xf>
    <xf numFmtId="0" fontId="1" fillId="0" borderId="16" xfId="0" applyFont="1" applyBorder="1" applyAlignment="1">
      <alignment horizontal="center"/>
    </xf>
    <xf numFmtId="0" fontId="22" fillId="0" borderId="0" xfId="0" applyFont="1" applyBorder="1" applyAlignment="1">
      <alignment horizontal="center" vertical="top" wrapText="1"/>
    </xf>
    <xf numFmtId="0" fontId="29" fillId="0" borderId="53" xfId="0" applyFont="1" applyBorder="1" applyAlignment="1">
      <alignment horizontal="left" wrapText="1"/>
    </xf>
    <xf numFmtId="0" fontId="0" fillId="0" borderId="53" xfId="0" applyFont="1" applyBorder="1" applyAlignment="1">
      <alignment horizontal="left" wrapText="1"/>
    </xf>
    <xf numFmtId="0" fontId="2" fillId="0" borderId="0" xfId="0" applyFont="1" applyAlignment="1">
      <alignment horizontal="left"/>
    </xf>
    <xf numFmtId="0" fontId="3" fillId="0" borderId="0" xfId="0" applyFont="1" applyAlignment="1">
      <alignment horizontal="left"/>
    </xf>
    <xf numFmtId="0" fontId="27" fillId="0" borderId="0" xfId="0" applyFont="1" applyAlignment="1">
      <alignment horizontal="left"/>
    </xf>
    <xf numFmtId="0" fontId="28" fillId="0" borderId="46" xfId="0" applyFont="1" applyFill="1" applyBorder="1" applyAlignment="1">
      <alignment horizontal="left"/>
    </xf>
    <xf numFmtId="0" fontId="31" fillId="0" borderId="47" xfId="0" applyNumberFormat="1" applyFont="1" applyBorder="1" applyAlignment="1">
      <alignment horizontal="left" vertical="top" wrapText="1"/>
    </xf>
    <xf numFmtId="0" fontId="29" fillId="0" borderId="52" xfId="0" applyFont="1" applyBorder="1" applyAlignment="1">
      <alignment horizontal="left" vertical="top" wrapText="1"/>
    </xf>
    <xf numFmtId="0" fontId="0" fillId="0" borderId="52" xfId="0" applyBorder="1" applyAlignment="1">
      <alignment horizontal="left" vertical="top" wrapText="1"/>
    </xf>
    <xf numFmtId="0" fontId="0" fillId="0" borderId="52" xfId="0" applyBorder="1" applyAlignment="1">
      <alignment horizontal="left" vertical="top"/>
    </xf>
    <xf numFmtId="0" fontId="0" fillId="0" borderId="52" xfId="0" applyFill="1" applyBorder="1" applyAlignment="1">
      <alignment horizontal="left" vertical="top" wrapText="1"/>
    </xf>
    <xf numFmtId="0" fontId="0" fillId="0" borderId="52" xfId="0" applyFill="1" applyBorder="1" applyAlignment="1">
      <alignment horizontal="left" vertical="top"/>
    </xf>
    <xf numFmtId="0" fontId="29" fillId="0" borderId="52" xfId="0" applyFont="1" applyFill="1" applyBorder="1" applyAlignment="1">
      <alignment horizontal="left" vertical="top" wrapText="1"/>
    </xf>
    <xf numFmtId="0" fontId="31" fillId="0" borderId="52" xfId="0" applyFont="1" applyBorder="1" applyAlignment="1">
      <alignment horizontal="left" vertical="top" wrapText="1"/>
    </xf>
    <xf numFmtId="0" fontId="5" fillId="10" borderId="2" xfId="0" applyFont="1" applyFill="1" applyBorder="1" applyAlignment="1">
      <alignment horizontal="center"/>
    </xf>
    <xf numFmtId="0" fontId="5" fillId="10" borderId="3" xfId="0" applyFont="1" applyFill="1" applyBorder="1" applyAlignment="1">
      <alignment horizontal="center"/>
    </xf>
    <xf numFmtId="0" fontId="5" fillId="10" borderId="4" xfId="0" applyFont="1" applyFill="1" applyBorder="1" applyAlignment="1">
      <alignment horizontal="center"/>
    </xf>
    <xf numFmtId="0" fontId="5" fillId="2" borderId="1" xfId="0" applyFont="1" applyFill="1" applyBorder="1" applyAlignment="1">
      <alignment horizontal="center"/>
    </xf>
    <xf numFmtId="0" fontId="5" fillId="2" borderId="29" xfId="0" applyFont="1" applyFill="1" applyBorder="1" applyAlignment="1">
      <alignment horizontal="center"/>
    </xf>
    <xf numFmtId="0" fontId="5" fillId="3" borderId="1" xfId="0" applyFont="1" applyFill="1" applyBorder="1" applyAlignment="1">
      <alignment horizontal="center"/>
    </xf>
    <xf numFmtId="0" fontId="5" fillId="3" borderId="5" xfId="0" applyFont="1" applyFill="1" applyBorder="1" applyAlignment="1">
      <alignment horizontal="center"/>
    </xf>
    <xf numFmtId="0" fontId="21" fillId="7" borderId="9" xfId="0" applyFont="1" applyFill="1" applyBorder="1" applyAlignment="1">
      <alignment horizontal="center" vertical="top" wrapText="1"/>
    </xf>
    <xf numFmtId="0" fontId="21" fillId="7" borderId="10" xfId="0" applyFont="1" applyFill="1" applyBorder="1" applyAlignment="1">
      <alignment horizontal="center" vertical="top"/>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15" fillId="6" borderId="11" xfId="0" applyFont="1" applyFill="1" applyBorder="1" applyAlignment="1">
      <alignment horizontal="center" vertical="center"/>
    </xf>
    <xf numFmtId="0" fontId="15" fillId="6" borderId="0" xfId="0" applyFont="1" applyFill="1" applyBorder="1" applyAlignment="1">
      <alignment horizontal="center" vertical="center"/>
    </xf>
    <xf numFmtId="0" fontId="15" fillId="3" borderId="37" xfId="0" applyFont="1" applyFill="1" applyBorder="1" applyAlignment="1">
      <alignment horizontal="left" vertical="center"/>
    </xf>
    <xf numFmtId="0" fontId="15" fillId="3" borderId="38" xfId="0" applyFont="1" applyFill="1" applyBorder="1" applyAlignment="1">
      <alignment horizontal="left" vertical="center"/>
    </xf>
    <xf numFmtId="0" fontId="10" fillId="4" borderId="9" xfId="0" applyFont="1" applyFill="1" applyBorder="1" applyAlignment="1">
      <alignment horizontal="center"/>
    </xf>
    <xf numFmtId="0" fontId="10" fillId="4" borderId="33" xfId="0" applyFont="1" applyFill="1" applyBorder="1" applyAlignment="1">
      <alignment horizontal="center"/>
    </xf>
    <xf numFmtId="0" fontId="16" fillId="6" borderId="11" xfId="0" applyFont="1" applyFill="1" applyBorder="1" applyAlignment="1">
      <alignment horizontal="center" vertical="center"/>
    </xf>
    <xf numFmtId="0" fontId="16" fillId="6" borderId="0" xfId="0" applyFont="1" applyFill="1" applyBorder="1" applyAlignment="1">
      <alignment horizontal="center" vertical="center"/>
    </xf>
    <xf numFmtId="0" fontId="16" fillId="2" borderId="31" xfId="0" applyFont="1" applyFill="1" applyBorder="1" applyAlignment="1">
      <alignment horizontal="left" vertical="top"/>
    </xf>
    <xf numFmtId="0" fontId="16" fillId="2" borderId="32" xfId="0" applyFont="1" applyFill="1" applyBorder="1" applyAlignment="1">
      <alignment horizontal="left" vertical="top"/>
    </xf>
    <xf numFmtId="0" fontId="16" fillId="3" borderId="34" xfId="0" applyFont="1" applyFill="1" applyBorder="1" applyAlignment="1">
      <alignment horizontal="left" vertical="top"/>
    </xf>
    <xf numFmtId="0" fontId="16" fillId="3" borderId="5" xfId="0" applyFont="1" applyFill="1" applyBorder="1" applyAlignment="1">
      <alignment horizontal="left" vertical="top"/>
    </xf>
    <xf numFmtId="0" fontId="5" fillId="10" borderId="6" xfId="0" applyFont="1" applyFill="1" applyBorder="1" applyAlignment="1">
      <alignment horizontal="center"/>
    </xf>
    <xf numFmtId="0" fontId="5" fillId="2" borderId="6" xfId="0" applyFont="1" applyFill="1" applyBorder="1" applyAlignment="1">
      <alignment horizontal="center"/>
    </xf>
    <xf numFmtId="0" fontId="5" fillId="3" borderId="6" xfId="0" applyFont="1" applyFill="1" applyBorder="1" applyAlignment="1">
      <alignment horizontal="center"/>
    </xf>
    <xf numFmtId="0" fontId="21" fillId="7" borderId="9" xfId="0" applyFont="1" applyFill="1" applyBorder="1" applyAlignment="1">
      <alignment horizontal="center" vertical="center"/>
    </xf>
    <xf numFmtId="0" fontId="21" fillId="7" borderId="10" xfId="0" applyFont="1" applyFill="1" applyBorder="1" applyAlignment="1">
      <alignment horizontal="center" vertical="center"/>
    </xf>
    <xf numFmtId="0" fontId="10" fillId="4" borderId="9" xfId="0" applyFont="1" applyFill="1" applyBorder="1" applyAlignment="1">
      <alignment horizontal="left"/>
    </xf>
    <xf numFmtId="0" fontId="10" fillId="4" borderId="33" xfId="0" applyFont="1" applyFill="1" applyBorder="1" applyAlignment="1">
      <alignment horizontal="left"/>
    </xf>
    <xf numFmtId="0" fontId="17" fillId="0" borderId="0" xfId="0" applyFont="1" applyFill="1" applyBorder="1" applyAlignment="1">
      <alignment horizontal="center" vertical="top" textRotation="90"/>
    </xf>
    <xf numFmtId="0" fontId="17" fillId="0" borderId="0" xfId="0" applyFont="1" applyFill="1" applyBorder="1" applyAlignment="1">
      <alignment horizontal="right" vertical="top" textRotation="90"/>
    </xf>
    <xf numFmtId="0" fontId="16" fillId="2" borderId="31" xfId="0" applyFont="1" applyFill="1" applyBorder="1" applyAlignment="1">
      <alignment horizontal="left" vertical="center"/>
    </xf>
    <xf numFmtId="0" fontId="16" fillId="2" borderId="32" xfId="0" applyFont="1" applyFill="1" applyBorder="1" applyAlignment="1">
      <alignment horizontal="left" vertical="center"/>
    </xf>
    <xf numFmtId="0" fontId="18" fillId="5" borderId="0" xfId="0" applyFont="1" applyFill="1" applyBorder="1" applyAlignment="1">
      <alignment horizontal="center" wrapText="1"/>
    </xf>
    <xf numFmtId="0" fontId="5" fillId="2" borderId="5" xfId="0" applyFont="1" applyFill="1" applyBorder="1" applyAlignment="1">
      <alignment horizontal="center"/>
    </xf>
    <xf numFmtId="0" fontId="5" fillId="10" borderId="31" xfId="0" applyFont="1" applyFill="1" applyBorder="1" applyAlignment="1">
      <alignment horizontal="center"/>
    </xf>
    <xf numFmtId="0" fontId="5" fillId="10" borderId="41" xfId="0" applyFont="1" applyFill="1" applyBorder="1" applyAlignment="1">
      <alignment horizontal="center"/>
    </xf>
    <xf numFmtId="0" fontId="5" fillId="10" borderId="42" xfId="0" applyFont="1" applyFill="1" applyBorder="1" applyAlignment="1">
      <alignment horizontal="center"/>
    </xf>
    <xf numFmtId="0" fontId="16" fillId="3" borderId="34" xfId="0" applyFont="1" applyFill="1" applyBorder="1" applyAlignment="1">
      <alignment horizontal="left" vertical="center"/>
    </xf>
    <xf numFmtId="0" fontId="16" fillId="3" borderId="5" xfId="0" applyFont="1" applyFill="1" applyBorder="1" applyAlignment="1">
      <alignment horizontal="left" vertical="center"/>
    </xf>
    <xf numFmtId="0" fontId="44" fillId="11" borderId="54" xfId="0" applyFont="1" applyFill="1" applyBorder="1" applyAlignment="1">
      <alignment vertical="center" wrapText="1"/>
    </xf>
    <xf numFmtId="0" fontId="44" fillId="11" borderId="55" xfId="0" applyFont="1" applyFill="1" applyBorder="1" applyAlignment="1">
      <alignment vertical="center" wrapText="1"/>
    </xf>
    <xf numFmtId="0" fontId="42" fillId="0" borderId="37" xfId="0" applyFont="1" applyBorder="1" applyAlignment="1">
      <alignment vertical="center" wrapText="1"/>
    </xf>
    <xf numFmtId="0" fontId="42" fillId="0" borderId="58" xfId="0" applyFont="1" applyBorder="1" applyAlignment="1">
      <alignment vertical="center"/>
    </xf>
    <xf numFmtId="0" fontId="42" fillId="0" borderId="56" xfId="0" applyFont="1" applyBorder="1" applyAlignment="1">
      <alignment horizontal="left" vertical="center" wrapText="1"/>
    </xf>
    <xf numFmtId="0" fontId="42" fillId="0" borderId="57"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00CC"/>
      <color rgb="FF2C17A9"/>
      <color rgb="FFCCFF99"/>
      <color rgb="FFCCFF66"/>
      <color rgb="FF371DD5"/>
      <color rgb="FFCCFFCC"/>
      <color rgb="FFCC00FF"/>
      <color rgb="FFAE78D6"/>
      <color rgb="FFDDDDD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67034</xdr:rowOff>
    </xdr:from>
    <xdr:to>
      <xdr:col>1</xdr:col>
      <xdr:colOff>40823</xdr:colOff>
      <xdr:row>9</xdr:row>
      <xdr:rowOff>344707</xdr:rowOff>
    </xdr:to>
    <xdr:sp macro="" textlink="">
      <xdr:nvSpPr>
        <xdr:cNvPr id="28" name="Striped Right Arrow 27"/>
        <xdr:cNvSpPr/>
      </xdr:nvSpPr>
      <xdr:spPr>
        <a:xfrm rot="5400000">
          <a:off x="-2178206" y="2578615"/>
          <a:ext cx="5611673" cy="1255261"/>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E" sz="4000"/>
            <a:t>G  U  I  D  A  N  C  E</a:t>
          </a:r>
        </a:p>
      </xdr:txBody>
    </xdr:sp>
    <xdr:clientData/>
  </xdr:twoCellAnchor>
  <xdr:twoCellAnchor editAs="oneCell">
    <xdr:from>
      <xdr:col>1</xdr:col>
      <xdr:colOff>114300</xdr:colOff>
      <xdr:row>10</xdr:row>
      <xdr:rowOff>1569589</xdr:rowOff>
    </xdr:from>
    <xdr:to>
      <xdr:col>4</xdr:col>
      <xdr:colOff>209551</xdr:colOff>
      <xdr:row>10</xdr:row>
      <xdr:rowOff>2724019</xdr:rowOff>
    </xdr:to>
    <xdr:pic>
      <xdr:nvPicPr>
        <xdr:cNvPr id="6" name="Picture 5"/>
        <xdr:cNvPicPr>
          <a:picLocks noChangeAspect="1"/>
        </xdr:cNvPicPr>
      </xdr:nvPicPr>
      <xdr:blipFill>
        <a:blip xmlns:r="http://schemas.openxmlformats.org/officeDocument/2006/relationships" r:embed="rId1"/>
        <a:stretch>
          <a:fillRect/>
        </a:stretch>
      </xdr:blipFill>
      <xdr:spPr>
        <a:xfrm>
          <a:off x="723900" y="11942314"/>
          <a:ext cx="1924050" cy="1154430"/>
        </a:xfrm>
        <a:prstGeom prst="rect">
          <a:avLst/>
        </a:prstGeom>
      </xdr:spPr>
    </xdr:pic>
    <xdr:clientData/>
  </xdr:twoCellAnchor>
  <xdr:twoCellAnchor editAs="oneCell">
    <xdr:from>
      <xdr:col>1</xdr:col>
      <xdr:colOff>223405</xdr:colOff>
      <xdr:row>12</xdr:row>
      <xdr:rowOff>1328617</xdr:rowOff>
    </xdr:from>
    <xdr:to>
      <xdr:col>6</xdr:col>
      <xdr:colOff>2</xdr:colOff>
      <xdr:row>12</xdr:row>
      <xdr:rowOff>3284179</xdr:rowOff>
    </xdr:to>
    <xdr:pic>
      <xdr:nvPicPr>
        <xdr:cNvPr id="13" name="Picture 12"/>
        <xdr:cNvPicPr>
          <a:picLocks noChangeAspect="1"/>
        </xdr:cNvPicPr>
      </xdr:nvPicPr>
      <xdr:blipFill>
        <a:blip xmlns:r="http://schemas.openxmlformats.org/officeDocument/2006/relationships" r:embed="rId2"/>
        <a:stretch>
          <a:fillRect/>
        </a:stretch>
      </xdr:blipFill>
      <xdr:spPr>
        <a:xfrm>
          <a:off x="829541" y="19027799"/>
          <a:ext cx="2807278" cy="1955562"/>
        </a:xfrm>
        <a:prstGeom prst="rect">
          <a:avLst/>
        </a:prstGeom>
      </xdr:spPr>
    </xdr:pic>
    <xdr:clientData/>
  </xdr:twoCellAnchor>
  <xdr:twoCellAnchor editAs="oneCell">
    <xdr:from>
      <xdr:col>1</xdr:col>
      <xdr:colOff>85725</xdr:colOff>
      <xdr:row>11</xdr:row>
      <xdr:rowOff>1638299</xdr:rowOff>
    </xdr:from>
    <xdr:to>
      <xdr:col>7</xdr:col>
      <xdr:colOff>208284</xdr:colOff>
      <xdr:row>11</xdr:row>
      <xdr:rowOff>3324224</xdr:rowOff>
    </xdr:to>
    <xdr:pic>
      <xdr:nvPicPr>
        <xdr:cNvPr id="11" name="Picture 10"/>
        <xdr:cNvPicPr>
          <a:picLocks noChangeAspect="1"/>
        </xdr:cNvPicPr>
      </xdr:nvPicPr>
      <xdr:blipFill>
        <a:blip xmlns:r="http://schemas.openxmlformats.org/officeDocument/2006/relationships" r:embed="rId3"/>
        <a:stretch>
          <a:fillRect/>
        </a:stretch>
      </xdr:blipFill>
      <xdr:spPr>
        <a:xfrm>
          <a:off x="690843" y="14110446"/>
          <a:ext cx="3753264" cy="1685925"/>
        </a:xfrm>
        <a:prstGeom prst="rect">
          <a:avLst/>
        </a:prstGeom>
      </xdr:spPr>
    </xdr:pic>
    <xdr:clientData/>
  </xdr:twoCellAnchor>
  <xdr:twoCellAnchor editAs="oneCell">
    <xdr:from>
      <xdr:col>1</xdr:col>
      <xdr:colOff>246529</xdr:colOff>
      <xdr:row>15</xdr:row>
      <xdr:rowOff>470647</xdr:rowOff>
    </xdr:from>
    <xdr:to>
      <xdr:col>18</xdr:col>
      <xdr:colOff>130958</xdr:colOff>
      <xdr:row>15</xdr:row>
      <xdr:rowOff>975409</xdr:rowOff>
    </xdr:to>
    <xdr:pic>
      <xdr:nvPicPr>
        <xdr:cNvPr id="18" name="Picture 17"/>
        <xdr:cNvPicPr>
          <a:picLocks noChangeAspect="1"/>
        </xdr:cNvPicPr>
      </xdr:nvPicPr>
      <xdr:blipFill>
        <a:blip xmlns:r="http://schemas.openxmlformats.org/officeDocument/2006/relationships" r:embed="rId4"/>
        <a:stretch>
          <a:fillRect/>
        </a:stretch>
      </xdr:blipFill>
      <xdr:spPr>
        <a:xfrm>
          <a:off x="851647" y="25908000"/>
          <a:ext cx="10171428" cy="504762"/>
        </a:xfrm>
        <a:prstGeom prst="rect">
          <a:avLst/>
        </a:prstGeom>
      </xdr:spPr>
    </xdr:pic>
    <xdr:clientData/>
  </xdr:twoCellAnchor>
  <xdr:twoCellAnchor editAs="oneCell">
    <xdr:from>
      <xdr:col>1</xdr:col>
      <xdr:colOff>246528</xdr:colOff>
      <xdr:row>19</xdr:row>
      <xdr:rowOff>806823</xdr:rowOff>
    </xdr:from>
    <xdr:to>
      <xdr:col>16</xdr:col>
      <xdr:colOff>395811</xdr:colOff>
      <xdr:row>19</xdr:row>
      <xdr:rowOff>2241176</xdr:rowOff>
    </xdr:to>
    <xdr:pic>
      <xdr:nvPicPr>
        <xdr:cNvPr id="25" name="Picture 24"/>
        <xdr:cNvPicPr>
          <a:picLocks noChangeAspect="1"/>
        </xdr:cNvPicPr>
      </xdr:nvPicPr>
      <xdr:blipFill>
        <a:blip xmlns:r="http://schemas.openxmlformats.org/officeDocument/2006/relationships" r:embed="rId5"/>
        <a:stretch>
          <a:fillRect/>
        </a:stretch>
      </xdr:blipFill>
      <xdr:spPr>
        <a:xfrm>
          <a:off x="1453028" y="37636823"/>
          <a:ext cx="9198033" cy="1434353"/>
        </a:xfrm>
        <a:prstGeom prst="rect">
          <a:avLst/>
        </a:prstGeom>
      </xdr:spPr>
    </xdr:pic>
    <xdr:clientData/>
  </xdr:twoCellAnchor>
  <xdr:twoCellAnchor>
    <xdr:from>
      <xdr:col>0</xdr:col>
      <xdr:colOff>1</xdr:colOff>
      <xdr:row>9</xdr:row>
      <xdr:rowOff>776007</xdr:rowOff>
    </xdr:from>
    <xdr:to>
      <xdr:col>1</xdr:col>
      <xdr:colOff>40824</xdr:colOff>
      <xdr:row>10</xdr:row>
      <xdr:rowOff>2768180</xdr:rowOff>
    </xdr:to>
    <xdr:sp macro="" textlink="">
      <xdr:nvSpPr>
        <xdr:cNvPr id="29" name="Striped Right Arrow 28"/>
        <xdr:cNvSpPr/>
      </xdr:nvSpPr>
      <xdr:spPr>
        <a:xfrm rot="5400000">
          <a:off x="-2178205" y="8621588"/>
          <a:ext cx="5611673" cy="1255261"/>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E" sz="4000"/>
            <a:t>G  U  I  D  A  N  C  E</a:t>
          </a:r>
        </a:p>
      </xdr:txBody>
    </xdr:sp>
    <xdr:clientData/>
  </xdr:twoCellAnchor>
  <xdr:twoCellAnchor>
    <xdr:from>
      <xdr:col>0</xdr:col>
      <xdr:colOff>0</xdr:colOff>
      <xdr:row>11</xdr:row>
      <xdr:rowOff>0</xdr:rowOff>
    </xdr:from>
    <xdr:to>
      <xdr:col>1</xdr:col>
      <xdr:colOff>40823</xdr:colOff>
      <xdr:row>12</xdr:row>
      <xdr:rowOff>1723232</xdr:rowOff>
    </xdr:to>
    <xdr:sp macro="" textlink="">
      <xdr:nvSpPr>
        <xdr:cNvPr id="30" name="Striped Right Arrow 29"/>
        <xdr:cNvSpPr/>
      </xdr:nvSpPr>
      <xdr:spPr>
        <a:xfrm rot="5400000">
          <a:off x="-2174704" y="14747704"/>
          <a:ext cx="5628482" cy="1279073"/>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E" sz="4000"/>
            <a:t>G  U  I  D  A  N  C  E</a:t>
          </a:r>
        </a:p>
      </xdr:txBody>
    </xdr:sp>
    <xdr:clientData/>
  </xdr:twoCellAnchor>
  <xdr:twoCellAnchor>
    <xdr:from>
      <xdr:col>0</xdr:col>
      <xdr:colOff>23813</xdr:colOff>
      <xdr:row>15</xdr:row>
      <xdr:rowOff>1333500</xdr:rowOff>
    </xdr:from>
    <xdr:to>
      <xdr:col>1</xdr:col>
      <xdr:colOff>64636</xdr:colOff>
      <xdr:row>16</xdr:row>
      <xdr:rowOff>3373298</xdr:rowOff>
    </xdr:to>
    <xdr:sp macro="" textlink="">
      <xdr:nvSpPr>
        <xdr:cNvPr id="33" name="Striped Right Arrow 32"/>
        <xdr:cNvSpPr/>
      </xdr:nvSpPr>
      <xdr:spPr>
        <a:xfrm rot="5400000">
          <a:off x="-2202018" y="27895706"/>
          <a:ext cx="5706923" cy="1255261"/>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E" sz="4000"/>
            <a:t>G  U  I  D  A  N  C  E</a:t>
          </a:r>
        </a:p>
      </xdr:txBody>
    </xdr:sp>
    <xdr:clientData/>
  </xdr:twoCellAnchor>
  <xdr:twoCellAnchor>
    <xdr:from>
      <xdr:col>0</xdr:col>
      <xdr:colOff>23813</xdr:colOff>
      <xdr:row>17</xdr:row>
      <xdr:rowOff>657225</xdr:rowOff>
    </xdr:from>
    <xdr:to>
      <xdr:col>1</xdr:col>
      <xdr:colOff>64636</xdr:colOff>
      <xdr:row>19</xdr:row>
      <xdr:rowOff>1315898</xdr:rowOff>
    </xdr:to>
    <xdr:sp macro="" textlink="">
      <xdr:nvSpPr>
        <xdr:cNvPr id="34" name="Striped Right Arrow 33"/>
        <xdr:cNvSpPr/>
      </xdr:nvSpPr>
      <xdr:spPr>
        <a:xfrm rot="5400000">
          <a:off x="-2190112" y="34637025"/>
          <a:ext cx="5683111" cy="1255261"/>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E" sz="4000"/>
            <a:t>G  U  I  D  A  N  C  E</a:t>
          </a:r>
        </a:p>
      </xdr:txBody>
    </xdr:sp>
    <xdr:clientData/>
  </xdr:twoCellAnchor>
  <xdr:twoCellAnchor>
    <xdr:from>
      <xdr:col>0</xdr:col>
      <xdr:colOff>0</xdr:colOff>
      <xdr:row>12</xdr:row>
      <xdr:rowOff>2690814</xdr:rowOff>
    </xdr:from>
    <xdr:to>
      <xdr:col>1</xdr:col>
      <xdr:colOff>40823</xdr:colOff>
      <xdr:row>15</xdr:row>
      <xdr:rowOff>318296</xdr:rowOff>
    </xdr:to>
    <xdr:sp macro="" textlink="">
      <xdr:nvSpPr>
        <xdr:cNvPr id="35" name="Striped Right Arrow 34"/>
        <xdr:cNvSpPr/>
      </xdr:nvSpPr>
      <xdr:spPr>
        <a:xfrm rot="5400000">
          <a:off x="-2186610" y="21212799"/>
          <a:ext cx="5628482" cy="1255261"/>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E" sz="4000"/>
            <a:t>G  U  I  D  A  N  C  E</a:t>
          </a:r>
        </a:p>
      </xdr:txBody>
    </xdr:sp>
    <xdr:clientData/>
  </xdr:twoCellAnchor>
  <xdr:twoCellAnchor editAs="oneCell">
    <xdr:from>
      <xdr:col>1</xdr:col>
      <xdr:colOff>79375</xdr:colOff>
      <xdr:row>9</xdr:row>
      <xdr:rowOff>1717675</xdr:rowOff>
    </xdr:from>
    <xdr:to>
      <xdr:col>6</xdr:col>
      <xdr:colOff>44077</xdr:colOff>
      <xdr:row>9</xdr:row>
      <xdr:rowOff>3212913</xdr:rowOff>
    </xdr:to>
    <xdr:pic>
      <xdr:nvPicPr>
        <xdr:cNvPr id="2" name="Picture 1"/>
        <xdr:cNvPicPr>
          <a:picLocks noChangeAspect="1"/>
        </xdr:cNvPicPr>
      </xdr:nvPicPr>
      <xdr:blipFill>
        <a:blip xmlns:r="http://schemas.openxmlformats.org/officeDocument/2006/relationships" r:embed="rId6"/>
        <a:stretch>
          <a:fillRect/>
        </a:stretch>
      </xdr:blipFill>
      <xdr:spPr>
        <a:xfrm>
          <a:off x="1289050" y="7413625"/>
          <a:ext cx="3012702" cy="1495238"/>
        </a:xfrm>
        <a:prstGeom prst="rect">
          <a:avLst/>
        </a:prstGeom>
      </xdr:spPr>
    </xdr:pic>
    <xdr:clientData/>
  </xdr:twoCellAnchor>
  <xdr:twoCellAnchor editAs="oneCell">
    <xdr:from>
      <xdr:col>1</xdr:col>
      <xdr:colOff>238124</xdr:colOff>
      <xdr:row>13</xdr:row>
      <xdr:rowOff>809624</xdr:rowOff>
    </xdr:from>
    <xdr:to>
      <xdr:col>7</xdr:col>
      <xdr:colOff>114299</xdr:colOff>
      <xdr:row>13</xdr:row>
      <xdr:rowOff>1419225</xdr:rowOff>
    </xdr:to>
    <xdr:pic>
      <xdr:nvPicPr>
        <xdr:cNvPr id="7" name="Picture 6"/>
        <xdr:cNvPicPr>
          <a:picLocks noChangeAspect="1"/>
        </xdr:cNvPicPr>
      </xdr:nvPicPr>
      <xdr:blipFill rotWithShape="1">
        <a:blip xmlns:r="http://schemas.openxmlformats.org/officeDocument/2006/relationships" r:embed="rId7"/>
        <a:srcRect b="77979"/>
        <a:stretch/>
      </xdr:blipFill>
      <xdr:spPr>
        <a:xfrm>
          <a:off x="1447799" y="20754974"/>
          <a:ext cx="3533775" cy="609601"/>
        </a:xfrm>
        <a:prstGeom prst="rect">
          <a:avLst/>
        </a:prstGeom>
      </xdr:spPr>
    </xdr:pic>
    <xdr:clientData/>
  </xdr:twoCellAnchor>
  <xdr:twoCellAnchor editAs="oneCell">
    <xdr:from>
      <xdr:col>1</xdr:col>
      <xdr:colOff>28575</xdr:colOff>
      <xdr:row>16</xdr:row>
      <xdr:rowOff>742951</xdr:rowOff>
    </xdr:from>
    <xdr:to>
      <xdr:col>20</xdr:col>
      <xdr:colOff>492327</xdr:colOff>
      <xdr:row>16</xdr:row>
      <xdr:rowOff>3076575</xdr:rowOff>
    </xdr:to>
    <xdr:pic>
      <xdr:nvPicPr>
        <xdr:cNvPr id="8" name="Picture 7"/>
        <xdr:cNvPicPr>
          <a:picLocks noChangeAspect="1"/>
        </xdr:cNvPicPr>
      </xdr:nvPicPr>
      <xdr:blipFill>
        <a:blip xmlns:r="http://schemas.openxmlformats.org/officeDocument/2006/relationships" r:embed="rId8"/>
        <a:stretch>
          <a:fillRect/>
        </a:stretch>
      </xdr:blipFill>
      <xdr:spPr>
        <a:xfrm>
          <a:off x="1238250" y="29898976"/>
          <a:ext cx="12046152" cy="2333624"/>
        </a:xfrm>
        <a:prstGeom prst="rect">
          <a:avLst/>
        </a:prstGeom>
      </xdr:spPr>
    </xdr:pic>
    <xdr:clientData/>
  </xdr:twoCellAnchor>
  <xdr:twoCellAnchor editAs="oneCell">
    <xdr:from>
      <xdr:col>0</xdr:col>
      <xdr:colOff>1123950</xdr:colOff>
      <xdr:row>17</xdr:row>
      <xdr:rowOff>552451</xdr:rowOff>
    </xdr:from>
    <xdr:to>
      <xdr:col>20</xdr:col>
      <xdr:colOff>473718</xdr:colOff>
      <xdr:row>17</xdr:row>
      <xdr:rowOff>3152775</xdr:rowOff>
    </xdr:to>
    <xdr:pic>
      <xdr:nvPicPr>
        <xdr:cNvPr id="9" name="Picture 8"/>
        <xdr:cNvPicPr>
          <a:picLocks noChangeAspect="1"/>
        </xdr:cNvPicPr>
      </xdr:nvPicPr>
      <xdr:blipFill>
        <a:blip xmlns:r="http://schemas.openxmlformats.org/officeDocument/2006/relationships" r:embed="rId9"/>
        <a:stretch>
          <a:fillRect/>
        </a:stretch>
      </xdr:blipFill>
      <xdr:spPr>
        <a:xfrm>
          <a:off x="1123950" y="33251776"/>
          <a:ext cx="12141843" cy="2600324"/>
        </a:xfrm>
        <a:prstGeom prst="rect">
          <a:avLst/>
        </a:prstGeom>
      </xdr:spPr>
    </xdr:pic>
    <xdr:clientData/>
  </xdr:twoCellAnchor>
  <xdr:twoCellAnchor editAs="oneCell">
    <xdr:from>
      <xdr:col>1</xdr:col>
      <xdr:colOff>276225</xdr:colOff>
      <xdr:row>15</xdr:row>
      <xdr:rowOff>1695450</xdr:rowOff>
    </xdr:from>
    <xdr:to>
      <xdr:col>14</xdr:col>
      <xdr:colOff>457200</xdr:colOff>
      <xdr:row>15</xdr:row>
      <xdr:rowOff>3580513</xdr:rowOff>
    </xdr:to>
    <xdr:pic>
      <xdr:nvPicPr>
        <xdr:cNvPr id="20" name="Picture 19"/>
        <xdr:cNvPicPr>
          <a:picLocks noChangeAspect="1"/>
        </xdr:cNvPicPr>
      </xdr:nvPicPr>
      <xdr:blipFill>
        <a:blip xmlns:r="http://schemas.openxmlformats.org/officeDocument/2006/relationships" r:embed="rId10"/>
        <a:stretch>
          <a:fillRect/>
        </a:stretch>
      </xdr:blipFill>
      <xdr:spPr>
        <a:xfrm>
          <a:off x="1485900" y="25012650"/>
          <a:ext cx="8105775" cy="18850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219075</xdr:colOff>
      <xdr:row>5</xdr:row>
      <xdr:rowOff>66675</xdr:rowOff>
    </xdr:from>
    <xdr:to>
      <xdr:col>3</xdr:col>
      <xdr:colOff>466725</xdr:colOff>
      <xdr:row>6</xdr:row>
      <xdr:rowOff>142875</xdr:rowOff>
    </xdr:to>
    <xdr:sp macro="" textlink="">
      <xdr:nvSpPr>
        <xdr:cNvPr id="2" name="Down Arrow 1"/>
        <xdr:cNvSpPr/>
      </xdr:nvSpPr>
      <xdr:spPr>
        <a:xfrm>
          <a:off x="828675" y="4238625"/>
          <a:ext cx="247650" cy="266700"/>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5</xdr:row>
      <xdr:rowOff>57150</xdr:rowOff>
    </xdr:from>
    <xdr:to>
      <xdr:col>4</xdr:col>
      <xdr:colOff>695325</xdr:colOff>
      <xdr:row>6</xdr:row>
      <xdr:rowOff>133350</xdr:rowOff>
    </xdr:to>
    <xdr:sp macro="" textlink="">
      <xdr:nvSpPr>
        <xdr:cNvPr id="3" name="Down Arrow 2"/>
        <xdr:cNvSpPr/>
      </xdr:nvSpPr>
      <xdr:spPr>
        <a:xfrm>
          <a:off x="1666875" y="4229100"/>
          <a:ext cx="247650" cy="266700"/>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5</xdr:row>
      <xdr:rowOff>57150</xdr:rowOff>
    </xdr:from>
    <xdr:to>
      <xdr:col>5</xdr:col>
      <xdr:colOff>628650</xdr:colOff>
      <xdr:row>6</xdr:row>
      <xdr:rowOff>133350</xdr:rowOff>
    </xdr:to>
    <xdr:sp macro="" textlink="">
      <xdr:nvSpPr>
        <xdr:cNvPr id="4" name="Down Arrow 3"/>
        <xdr:cNvSpPr/>
      </xdr:nvSpPr>
      <xdr:spPr>
        <a:xfrm>
          <a:off x="2571750" y="4229100"/>
          <a:ext cx="247650" cy="266700"/>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3</xdr:col>
      <xdr:colOff>219075</xdr:colOff>
      <xdr:row>31</xdr:row>
      <xdr:rowOff>66675</xdr:rowOff>
    </xdr:from>
    <xdr:to>
      <xdr:col>3</xdr:col>
      <xdr:colOff>466725</xdr:colOff>
      <xdr:row>32</xdr:row>
      <xdr:rowOff>142875</xdr:rowOff>
    </xdr:to>
    <xdr:sp macro="" textlink="">
      <xdr:nvSpPr>
        <xdr:cNvPr id="5" name="Down Arrow 4"/>
        <xdr:cNvSpPr/>
      </xdr:nvSpPr>
      <xdr:spPr>
        <a:xfrm>
          <a:off x="828675" y="4419600"/>
          <a:ext cx="247650" cy="266700"/>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31</xdr:row>
      <xdr:rowOff>57150</xdr:rowOff>
    </xdr:from>
    <xdr:to>
      <xdr:col>4</xdr:col>
      <xdr:colOff>695325</xdr:colOff>
      <xdr:row>32</xdr:row>
      <xdr:rowOff>133350</xdr:rowOff>
    </xdr:to>
    <xdr:sp macro="" textlink="">
      <xdr:nvSpPr>
        <xdr:cNvPr id="6" name="Down Arrow 5"/>
        <xdr:cNvSpPr/>
      </xdr:nvSpPr>
      <xdr:spPr>
        <a:xfrm>
          <a:off x="1666875" y="4410075"/>
          <a:ext cx="247650" cy="266700"/>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31</xdr:row>
      <xdr:rowOff>57150</xdr:rowOff>
    </xdr:from>
    <xdr:to>
      <xdr:col>5</xdr:col>
      <xdr:colOff>628650</xdr:colOff>
      <xdr:row>32</xdr:row>
      <xdr:rowOff>133350</xdr:rowOff>
    </xdr:to>
    <xdr:sp macro="" textlink="">
      <xdr:nvSpPr>
        <xdr:cNvPr id="7" name="Down Arrow 6"/>
        <xdr:cNvSpPr/>
      </xdr:nvSpPr>
      <xdr:spPr>
        <a:xfrm>
          <a:off x="2571750" y="4410075"/>
          <a:ext cx="247650" cy="266700"/>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3</xdr:col>
      <xdr:colOff>219075</xdr:colOff>
      <xdr:row>56</xdr:row>
      <xdr:rowOff>66675</xdr:rowOff>
    </xdr:from>
    <xdr:to>
      <xdr:col>3</xdr:col>
      <xdr:colOff>466725</xdr:colOff>
      <xdr:row>57</xdr:row>
      <xdr:rowOff>142875</xdr:rowOff>
    </xdr:to>
    <xdr:sp macro="" textlink="">
      <xdr:nvSpPr>
        <xdr:cNvPr id="8" name="Down Arrow 7"/>
        <xdr:cNvSpPr/>
      </xdr:nvSpPr>
      <xdr:spPr>
        <a:xfrm>
          <a:off x="832908" y="9792758"/>
          <a:ext cx="247650" cy="266700"/>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56</xdr:row>
      <xdr:rowOff>57150</xdr:rowOff>
    </xdr:from>
    <xdr:to>
      <xdr:col>4</xdr:col>
      <xdr:colOff>695325</xdr:colOff>
      <xdr:row>57</xdr:row>
      <xdr:rowOff>133350</xdr:rowOff>
    </xdr:to>
    <xdr:sp macro="" textlink="">
      <xdr:nvSpPr>
        <xdr:cNvPr id="9" name="Down Arrow 8"/>
        <xdr:cNvSpPr/>
      </xdr:nvSpPr>
      <xdr:spPr>
        <a:xfrm>
          <a:off x="1675342" y="9783233"/>
          <a:ext cx="247650" cy="266700"/>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56</xdr:row>
      <xdr:rowOff>57150</xdr:rowOff>
    </xdr:from>
    <xdr:to>
      <xdr:col>5</xdr:col>
      <xdr:colOff>628650</xdr:colOff>
      <xdr:row>57</xdr:row>
      <xdr:rowOff>133350</xdr:rowOff>
    </xdr:to>
    <xdr:sp macro="" textlink="">
      <xdr:nvSpPr>
        <xdr:cNvPr id="10" name="Down Arrow 9"/>
        <xdr:cNvSpPr/>
      </xdr:nvSpPr>
      <xdr:spPr>
        <a:xfrm>
          <a:off x="2582333" y="9783233"/>
          <a:ext cx="247650" cy="266700"/>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3</xdr:col>
      <xdr:colOff>219075</xdr:colOff>
      <xdr:row>80</xdr:row>
      <xdr:rowOff>66675</xdr:rowOff>
    </xdr:from>
    <xdr:to>
      <xdr:col>3</xdr:col>
      <xdr:colOff>466725</xdr:colOff>
      <xdr:row>81</xdr:row>
      <xdr:rowOff>142875</xdr:rowOff>
    </xdr:to>
    <xdr:sp macro="" textlink="">
      <xdr:nvSpPr>
        <xdr:cNvPr id="11" name="Down Arrow 10"/>
        <xdr:cNvSpPr/>
      </xdr:nvSpPr>
      <xdr:spPr>
        <a:xfrm>
          <a:off x="832908" y="14830425"/>
          <a:ext cx="247650" cy="266700"/>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80</xdr:row>
      <xdr:rowOff>57150</xdr:rowOff>
    </xdr:from>
    <xdr:to>
      <xdr:col>4</xdr:col>
      <xdr:colOff>695325</xdr:colOff>
      <xdr:row>81</xdr:row>
      <xdr:rowOff>133350</xdr:rowOff>
    </xdr:to>
    <xdr:sp macro="" textlink="">
      <xdr:nvSpPr>
        <xdr:cNvPr id="12" name="Down Arrow 11"/>
        <xdr:cNvSpPr/>
      </xdr:nvSpPr>
      <xdr:spPr>
        <a:xfrm>
          <a:off x="1675342" y="14820900"/>
          <a:ext cx="247650" cy="266700"/>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80</xdr:row>
      <xdr:rowOff>57150</xdr:rowOff>
    </xdr:from>
    <xdr:to>
      <xdr:col>5</xdr:col>
      <xdr:colOff>628650</xdr:colOff>
      <xdr:row>81</xdr:row>
      <xdr:rowOff>133350</xdr:rowOff>
    </xdr:to>
    <xdr:sp macro="" textlink="">
      <xdr:nvSpPr>
        <xdr:cNvPr id="13" name="Down Arrow 12"/>
        <xdr:cNvSpPr/>
      </xdr:nvSpPr>
      <xdr:spPr>
        <a:xfrm>
          <a:off x="2582333" y="14820900"/>
          <a:ext cx="247650" cy="266700"/>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3</xdr:col>
      <xdr:colOff>219075</xdr:colOff>
      <xdr:row>183</xdr:row>
      <xdr:rowOff>66675</xdr:rowOff>
    </xdr:from>
    <xdr:to>
      <xdr:col>3</xdr:col>
      <xdr:colOff>466725</xdr:colOff>
      <xdr:row>184</xdr:row>
      <xdr:rowOff>142875</xdr:rowOff>
    </xdr:to>
    <xdr:sp macro="" textlink="">
      <xdr:nvSpPr>
        <xdr:cNvPr id="17" name="Down Arrow 16"/>
        <xdr:cNvSpPr/>
      </xdr:nvSpPr>
      <xdr:spPr>
        <a:xfrm>
          <a:off x="832908" y="19159008"/>
          <a:ext cx="247650" cy="266700"/>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183</xdr:row>
      <xdr:rowOff>57150</xdr:rowOff>
    </xdr:from>
    <xdr:to>
      <xdr:col>4</xdr:col>
      <xdr:colOff>695325</xdr:colOff>
      <xdr:row>184</xdr:row>
      <xdr:rowOff>133350</xdr:rowOff>
    </xdr:to>
    <xdr:sp macro="" textlink="">
      <xdr:nvSpPr>
        <xdr:cNvPr id="18" name="Down Arrow 17"/>
        <xdr:cNvSpPr/>
      </xdr:nvSpPr>
      <xdr:spPr>
        <a:xfrm>
          <a:off x="1961092" y="19149483"/>
          <a:ext cx="247650" cy="266700"/>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183</xdr:row>
      <xdr:rowOff>57150</xdr:rowOff>
    </xdr:from>
    <xdr:to>
      <xdr:col>5</xdr:col>
      <xdr:colOff>628650</xdr:colOff>
      <xdr:row>184</xdr:row>
      <xdr:rowOff>133350</xdr:rowOff>
    </xdr:to>
    <xdr:sp macro="" textlink="">
      <xdr:nvSpPr>
        <xdr:cNvPr id="19" name="Down Arrow 18"/>
        <xdr:cNvSpPr/>
      </xdr:nvSpPr>
      <xdr:spPr>
        <a:xfrm>
          <a:off x="2995083" y="19149483"/>
          <a:ext cx="247650" cy="266700"/>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0</xdr:col>
      <xdr:colOff>0</xdr:colOff>
      <xdr:row>5</xdr:row>
      <xdr:rowOff>0</xdr:rowOff>
    </xdr:from>
    <xdr:to>
      <xdr:col>0</xdr:col>
      <xdr:colOff>560916</xdr:colOff>
      <xdr:row>183</xdr:row>
      <xdr:rowOff>0</xdr:rowOff>
    </xdr:to>
    <xdr:sp macro="" textlink="">
      <xdr:nvSpPr>
        <xdr:cNvPr id="31" name="Down Arrow 30"/>
        <xdr:cNvSpPr/>
      </xdr:nvSpPr>
      <xdr:spPr>
        <a:xfrm>
          <a:off x="0" y="4691063"/>
          <a:ext cx="560916" cy="23817791"/>
        </a:xfrm>
        <a:prstGeom prst="down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Annual Benefit Statement       Annual Benefit Statement       Annual Benefit Statement      Annual</a:t>
          </a:r>
          <a:r>
            <a:rPr lang="en-IE" sz="1600"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 Benefit Statement</a:t>
          </a: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      Annual Benefit Statement      Annual Benefit Statement       Annual Benefit Statement</a:t>
          </a:r>
          <a:endParaRPr lang="en-IE" sz="1600">
            <a:effectLst/>
            <a:latin typeface="Verdana" panose="020B0604030504040204" pitchFamily="34" charset="0"/>
            <a:ea typeface="Verdana" panose="020B0604030504040204" pitchFamily="34" charset="0"/>
            <a:cs typeface="Verdana" panose="020B0604030504040204" pitchFamily="34" charset="0"/>
          </a:endParaRPr>
        </a:p>
        <a:p>
          <a:pPr algn="r"/>
          <a:endParaRPr lang="en-IE" sz="1600"/>
        </a:p>
      </xdr:txBody>
    </xdr:sp>
    <xdr:clientData/>
  </xdr:twoCellAnchor>
  <xdr:twoCellAnchor>
    <xdr:from>
      <xdr:col>1</xdr:col>
      <xdr:colOff>0</xdr:colOff>
      <xdr:row>5</xdr:row>
      <xdr:rowOff>0</xdr:rowOff>
    </xdr:from>
    <xdr:to>
      <xdr:col>1</xdr:col>
      <xdr:colOff>603250</xdr:colOff>
      <xdr:row>218</xdr:row>
      <xdr:rowOff>158750</xdr:rowOff>
    </xdr:to>
    <xdr:sp macro="" textlink="">
      <xdr:nvSpPr>
        <xdr:cNvPr id="32" name="Down Arrow 31"/>
        <xdr:cNvSpPr/>
      </xdr:nvSpPr>
      <xdr:spPr>
        <a:xfrm>
          <a:off x="607219" y="4691063"/>
          <a:ext cx="603250" cy="31353125"/>
        </a:xfrm>
        <a:prstGeom prst="downArrow">
          <a:avLst/>
        </a:prstGeom>
        <a:solidFill>
          <a:srgbClr val="AE78D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Leaver Statement</a:t>
          </a:r>
          <a:r>
            <a:rPr lang="en-IE" sz="1600"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          Leaver Statement          Leaver Statement          Leaver Statement          Leaver Statement           Leaver Statement        Leaver Statement        Leaver Statement        Leaver Statement        Leaver Statement       Leaver Statement         Leaver Statement</a:t>
          </a:r>
          <a:endParaRPr lang="en-IE" sz="1600">
            <a:effectLst/>
            <a:latin typeface="Verdana" panose="020B0604030504040204" pitchFamily="34" charset="0"/>
            <a:ea typeface="Verdana" panose="020B0604030504040204" pitchFamily="34" charset="0"/>
            <a:cs typeface="Verdana" panose="020B0604030504040204"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en-IE" sz="1600"/>
        </a:p>
      </xdr:txBody>
    </xdr:sp>
    <xdr:clientData/>
  </xdr:twoCellAnchor>
  <xdr:twoCellAnchor>
    <xdr:from>
      <xdr:col>2</xdr:col>
      <xdr:colOff>31751</xdr:colOff>
      <xdr:row>204</xdr:row>
      <xdr:rowOff>31751</xdr:rowOff>
    </xdr:from>
    <xdr:to>
      <xdr:col>9</xdr:col>
      <xdr:colOff>984252</xdr:colOff>
      <xdr:row>219</xdr:row>
      <xdr:rowOff>0</xdr:rowOff>
    </xdr:to>
    <xdr:sp macro="" textlink="">
      <xdr:nvSpPr>
        <xdr:cNvPr id="36" name="Striped Right Arrow 35"/>
        <xdr:cNvSpPr/>
      </xdr:nvSpPr>
      <xdr:spPr>
        <a:xfrm>
          <a:off x="1246189" y="32535814"/>
          <a:ext cx="6929438" cy="3147217"/>
        </a:xfrm>
        <a:prstGeom prst="stripedRightArrow">
          <a:avLst/>
        </a:prstGeom>
        <a:solidFill>
          <a:srgbClr val="CC00FF"/>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r>
            <a:rPr lang="en-IE" sz="2400">
              <a:solidFill>
                <a:schemeClr val="bg1"/>
              </a:solidFill>
              <a:effectLst/>
              <a:latin typeface="Verdana" panose="020B0604030504040204" pitchFamily="34" charset="0"/>
              <a:ea typeface="Verdana" panose="020B0604030504040204" pitchFamily="34" charset="0"/>
              <a:cs typeface="Verdana" panose="020B0604030504040204" pitchFamily="34" charset="0"/>
            </a:rPr>
            <a:t>Leaver</a:t>
          </a:r>
          <a:r>
            <a:rPr lang="en-IE" sz="2400" baseline="0">
              <a:solidFill>
                <a:schemeClr val="bg1"/>
              </a:solidFill>
              <a:effectLst/>
              <a:latin typeface="Verdana" panose="020B0604030504040204" pitchFamily="34" charset="0"/>
              <a:ea typeface="Verdana" panose="020B0604030504040204" pitchFamily="34" charset="0"/>
              <a:cs typeface="Verdana" panose="020B0604030504040204" pitchFamily="34" charset="0"/>
            </a:rPr>
            <a:t> </a:t>
          </a:r>
          <a:r>
            <a:rPr lang="en-IE" sz="2400">
              <a:solidFill>
                <a:schemeClr val="bg1"/>
              </a:solidFill>
              <a:effectLst/>
              <a:latin typeface="Verdana" panose="020B0604030504040204" pitchFamily="34" charset="0"/>
              <a:ea typeface="Verdana" panose="020B0604030504040204" pitchFamily="34" charset="0"/>
              <a:cs typeface="Verdana" panose="020B0604030504040204" pitchFamily="34" charset="0"/>
            </a:rPr>
            <a:t>Statement Data</a:t>
          </a:r>
          <a:br>
            <a:rPr lang="en-IE" sz="2400">
              <a:solidFill>
                <a:schemeClr val="bg1"/>
              </a:solidFill>
              <a:effectLst/>
              <a:latin typeface="Verdana" panose="020B0604030504040204" pitchFamily="34" charset="0"/>
              <a:ea typeface="Verdana" panose="020B0604030504040204" pitchFamily="34" charset="0"/>
              <a:cs typeface="Verdana" panose="020B0604030504040204" pitchFamily="34" charset="0"/>
            </a:rPr>
          </a:br>
          <a:r>
            <a:rPr lang="en-IE" sz="2400" i="1">
              <a:solidFill>
                <a:schemeClr val="bg1"/>
              </a:solidFill>
              <a:effectLst/>
              <a:latin typeface="Verdana" panose="020B0604030504040204" pitchFamily="34" charset="0"/>
              <a:ea typeface="Verdana" panose="020B0604030504040204" pitchFamily="34" charset="0"/>
              <a:cs typeface="Verdana" panose="020B0604030504040204" pitchFamily="34" charset="0"/>
            </a:rPr>
            <a:t>(Based</a:t>
          </a:r>
          <a:r>
            <a:rPr lang="en-IE" sz="2400" i="1" baseline="0">
              <a:solidFill>
                <a:schemeClr val="bg1"/>
              </a:solidFill>
              <a:effectLst/>
              <a:latin typeface="Verdana" panose="020B0604030504040204" pitchFamily="34" charset="0"/>
              <a:ea typeface="Verdana" panose="020B0604030504040204" pitchFamily="34" charset="0"/>
              <a:cs typeface="Verdana" panose="020B0604030504040204" pitchFamily="34" charset="0"/>
            </a:rPr>
            <a:t> on all outputs above)</a:t>
          </a:r>
          <a:br>
            <a:rPr lang="en-IE" sz="2400" i="1" baseline="0">
              <a:solidFill>
                <a:schemeClr val="bg1"/>
              </a:solidFill>
              <a:effectLst/>
              <a:latin typeface="Verdana" panose="020B0604030504040204" pitchFamily="34" charset="0"/>
              <a:ea typeface="Verdana" panose="020B0604030504040204" pitchFamily="34" charset="0"/>
              <a:cs typeface="Verdana" panose="020B0604030504040204" pitchFamily="34" charset="0"/>
            </a:rPr>
          </a:br>
          <a:r>
            <a:rPr lang="en-IE" sz="2400" i="1" baseline="0">
              <a:solidFill>
                <a:schemeClr val="bg1"/>
              </a:solidFill>
              <a:effectLst/>
              <a:latin typeface="Verdana" panose="020B0604030504040204" pitchFamily="34" charset="0"/>
              <a:ea typeface="Verdana" panose="020B0604030504040204" pitchFamily="34" charset="0"/>
              <a:cs typeface="Verdana" panose="020B0604030504040204" pitchFamily="34" charset="0"/>
            </a:rPr>
            <a:t>(Adjusted for CPI to 31/12/2018)</a:t>
          </a:r>
        </a:p>
        <a:p>
          <a:endParaRPr lang="en-IE" sz="5400">
            <a:solidFill>
              <a:schemeClr val="bg1"/>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219075</xdr:colOff>
      <xdr:row>103</xdr:row>
      <xdr:rowOff>66675</xdr:rowOff>
    </xdr:from>
    <xdr:to>
      <xdr:col>3</xdr:col>
      <xdr:colOff>466725</xdr:colOff>
      <xdr:row>104</xdr:row>
      <xdr:rowOff>142875</xdr:rowOff>
    </xdr:to>
    <xdr:sp macro="" textlink="">
      <xdr:nvSpPr>
        <xdr:cNvPr id="35" name="Down Arrow 34"/>
        <xdr:cNvSpPr/>
      </xdr:nvSpPr>
      <xdr:spPr>
        <a:xfrm>
          <a:off x="2034428" y="30580293"/>
          <a:ext cx="247650" cy="255494"/>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103</xdr:row>
      <xdr:rowOff>57150</xdr:rowOff>
    </xdr:from>
    <xdr:to>
      <xdr:col>4</xdr:col>
      <xdr:colOff>695325</xdr:colOff>
      <xdr:row>104</xdr:row>
      <xdr:rowOff>133350</xdr:rowOff>
    </xdr:to>
    <xdr:sp macro="" textlink="">
      <xdr:nvSpPr>
        <xdr:cNvPr id="38" name="Down Arrow 37"/>
        <xdr:cNvSpPr/>
      </xdr:nvSpPr>
      <xdr:spPr>
        <a:xfrm>
          <a:off x="3159499" y="30570768"/>
          <a:ext cx="247650" cy="255494"/>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103</xdr:row>
      <xdr:rowOff>57150</xdr:rowOff>
    </xdr:from>
    <xdr:to>
      <xdr:col>5</xdr:col>
      <xdr:colOff>628650</xdr:colOff>
      <xdr:row>104</xdr:row>
      <xdr:rowOff>133350</xdr:rowOff>
    </xdr:to>
    <xdr:sp macro="" textlink="">
      <xdr:nvSpPr>
        <xdr:cNvPr id="39" name="Down Arrow 38"/>
        <xdr:cNvSpPr/>
      </xdr:nvSpPr>
      <xdr:spPr>
        <a:xfrm>
          <a:off x="4202206" y="30570768"/>
          <a:ext cx="247650" cy="255494"/>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2</xdr:col>
      <xdr:colOff>52914</xdr:colOff>
      <xdr:row>168</xdr:row>
      <xdr:rowOff>95250</xdr:rowOff>
    </xdr:from>
    <xdr:to>
      <xdr:col>9</xdr:col>
      <xdr:colOff>1005415</xdr:colOff>
      <xdr:row>182</xdr:row>
      <xdr:rowOff>63500</xdr:rowOff>
    </xdr:to>
    <xdr:sp macro="" textlink="">
      <xdr:nvSpPr>
        <xdr:cNvPr id="40" name="Striped Right Arrow 39"/>
        <xdr:cNvSpPr/>
      </xdr:nvSpPr>
      <xdr:spPr>
        <a:xfrm>
          <a:off x="1263149" y="30989868"/>
          <a:ext cx="7283825" cy="3173132"/>
        </a:xfrm>
        <a:prstGeom prst="striped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IE" sz="2800">
              <a:solidFill>
                <a:schemeClr val="bg1"/>
              </a:solidFill>
            </a:rPr>
            <a:t>2019 Annual Benefit Statement Data</a:t>
          </a:r>
          <a:br>
            <a:rPr lang="en-IE" sz="2800">
              <a:solidFill>
                <a:schemeClr val="bg1"/>
              </a:solidFill>
            </a:rPr>
          </a:br>
          <a:r>
            <a:rPr lang="en-IE" sz="2800" i="1">
              <a:solidFill>
                <a:schemeClr val="bg1"/>
              </a:solidFill>
            </a:rPr>
            <a:t>(Based</a:t>
          </a:r>
          <a:r>
            <a:rPr lang="en-IE" sz="2800" i="1" baseline="0">
              <a:solidFill>
                <a:schemeClr val="bg1"/>
              </a:solidFill>
            </a:rPr>
            <a:t> on all outputs above)</a:t>
          </a:r>
          <a:br>
            <a:rPr lang="en-IE" sz="2800" i="1" baseline="0">
              <a:solidFill>
                <a:schemeClr val="bg1"/>
              </a:solidFill>
            </a:rPr>
          </a:br>
          <a:r>
            <a:rPr lang="en-IE" sz="2800" i="1" baseline="0">
              <a:solidFill>
                <a:schemeClr val="bg1"/>
              </a:solidFill>
            </a:rPr>
            <a:t>(Adjusted for CPI to 31/12/2018)</a:t>
          </a:r>
          <a:endParaRPr lang="en-IE" sz="2800" i="1">
            <a:solidFill>
              <a:schemeClr val="bg1"/>
            </a:solidFill>
          </a:endParaRPr>
        </a:p>
      </xdr:txBody>
    </xdr:sp>
    <xdr:clientData/>
  </xdr:twoCellAnchor>
  <xdr:twoCellAnchor>
    <xdr:from>
      <xdr:col>3</xdr:col>
      <xdr:colOff>219075</xdr:colOff>
      <xdr:row>125</xdr:row>
      <xdr:rowOff>66675</xdr:rowOff>
    </xdr:from>
    <xdr:to>
      <xdr:col>3</xdr:col>
      <xdr:colOff>466725</xdr:colOff>
      <xdr:row>126</xdr:row>
      <xdr:rowOff>142875</xdr:rowOff>
    </xdr:to>
    <xdr:sp macro="" textlink="">
      <xdr:nvSpPr>
        <xdr:cNvPr id="34" name="Down Arrow 33"/>
        <xdr:cNvSpPr/>
      </xdr:nvSpPr>
      <xdr:spPr>
        <a:xfrm>
          <a:off x="2034428" y="34984204"/>
          <a:ext cx="247650" cy="25549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125</xdr:row>
      <xdr:rowOff>57150</xdr:rowOff>
    </xdr:from>
    <xdr:to>
      <xdr:col>4</xdr:col>
      <xdr:colOff>695325</xdr:colOff>
      <xdr:row>126</xdr:row>
      <xdr:rowOff>133350</xdr:rowOff>
    </xdr:to>
    <xdr:sp macro="" textlink="">
      <xdr:nvSpPr>
        <xdr:cNvPr id="43" name="Down Arrow 42"/>
        <xdr:cNvSpPr/>
      </xdr:nvSpPr>
      <xdr:spPr>
        <a:xfrm>
          <a:off x="3159499" y="34974679"/>
          <a:ext cx="247650" cy="25549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125</xdr:row>
      <xdr:rowOff>57150</xdr:rowOff>
    </xdr:from>
    <xdr:to>
      <xdr:col>5</xdr:col>
      <xdr:colOff>628650</xdr:colOff>
      <xdr:row>126</xdr:row>
      <xdr:rowOff>133350</xdr:rowOff>
    </xdr:to>
    <xdr:sp macro="" textlink="">
      <xdr:nvSpPr>
        <xdr:cNvPr id="46" name="Down Arrow 45"/>
        <xdr:cNvSpPr/>
      </xdr:nvSpPr>
      <xdr:spPr>
        <a:xfrm>
          <a:off x="4202206" y="34974679"/>
          <a:ext cx="247650" cy="25549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15</xdr:col>
      <xdr:colOff>112059</xdr:colOff>
      <xdr:row>121</xdr:row>
      <xdr:rowOff>694766</xdr:rowOff>
    </xdr:from>
    <xdr:to>
      <xdr:col>16</xdr:col>
      <xdr:colOff>885277</xdr:colOff>
      <xdr:row>124</xdr:row>
      <xdr:rowOff>112562</xdr:rowOff>
    </xdr:to>
    <xdr:sp macro="" textlink="">
      <xdr:nvSpPr>
        <xdr:cNvPr id="47" name="Down Arrow 46"/>
        <xdr:cNvSpPr/>
      </xdr:nvSpPr>
      <xdr:spPr>
        <a:xfrm rot="5400000">
          <a:off x="14623431" y="26390100"/>
          <a:ext cx="459943"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123264</xdr:colOff>
      <xdr:row>143</xdr:row>
      <xdr:rowOff>448237</xdr:rowOff>
    </xdr:from>
    <xdr:to>
      <xdr:col>16</xdr:col>
      <xdr:colOff>896482</xdr:colOff>
      <xdr:row>145</xdr:row>
      <xdr:rowOff>112561</xdr:rowOff>
    </xdr:to>
    <xdr:sp macro="" textlink="">
      <xdr:nvSpPr>
        <xdr:cNvPr id="48" name="Down Arrow 47"/>
        <xdr:cNvSpPr/>
      </xdr:nvSpPr>
      <xdr:spPr>
        <a:xfrm rot="5400000">
          <a:off x="14617828" y="30878055"/>
          <a:ext cx="493559"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112059</xdr:colOff>
      <xdr:row>177</xdr:row>
      <xdr:rowOff>571499</xdr:rowOff>
    </xdr:from>
    <xdr:to>
      <xdr:col>16</xdr:col>
      <xdr:colOff>885277</xdr:colOff>
      <xdr:row>180</xdr:row>
      <xdr:rowOff>45323</xdr:rowOff>
    </xdr:to>
    <xdr:sp macro="" textlink="">
      <xdr:nvSpPr>
        <xdr:cNvPr id="50" name="Down Arrow 49"/>
        <xdr:cNvSpPr/>
      </xdr:nvSpPr>
      <xdr:spPr>
        <a:xfrm rot="5400000">
          <a:off x="14617829" y="38262729"/>
          <a:ext cx="471147"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112059</xdr:colOff>
      <xdr:row>212</xdr:row>
      <xdr:rowOff>425824</xdr:rowOff>
    </xdr:from>
    <xdr:to>
      <xdr:col>16</xdr:col>
      <xdr:colOff>885277</xdr:colOff>
      <xdr:row>215</xdr:row>
      <xdr:rowOff>56531</xdr:rowOff>
    </xdr:to>
    <xdr:sp macro="" textlink="">
      <xdr:nvSpPr>
        <xdr:cNvPr id="51" name="Down Arrow 50"/>
        <xdr:cNvSpPr/>
      </xdr:nvSpPr>
      <xdr:spPr>
        <a:xfrm rot="5400000">
          <a:off x="14617829" y="45255201"/>
          <a:ext cx="471148"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3</xdr:col>
      <xdr:colOff>219075</xdr:colOff>
      <xdr:row>146</xdr:row>
      <xdr:rowOff>66675</xdr:rowOff>
    </xdr:from>
    <xdr:to>
      <xdr:col>3</xdr:col>
      <xdr:colOff>466725</xdr:colOff>
      <xdr:row>147</xdr:row>
      <xdr:rowOff>142875</xdr:rowOff>
    </xdr:to>
    <xdr:sp macro="" textlink="">
      <xdr:nvSpPr>
        <xdr:cNvPr id="37" name="Down Arrow 36"/>
        <xdr:cNvSpPr/>
      </xdr:nvSpPr>
      <xdr:spPr>
        <a:xfrm>
          <a:off x="2034428" y="38043410"/>
          <a:ext cx="247650" cy="255494"/>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146</xdr:row>
      <xdr:rowOff>57150</xdr:rowOff>
    </xdr:from>
    <xdr:to>
      <xdr:col>4</xdr:col>
      <xdr:colOff>695325</xdr:colOff>
      <xdr:row>147</xdr:row>
      <xdr:rowOff>133350</xdr:rowOff>
    </xdr:to>
    <xdr:sp macro="" textlink="">
      <xdr:nvSpPr>
        <xdr:cNvPr id="41" name="Down Arrow 40"/>
        <xdr:cNvSpPr/>
      </xdr:nvSpPr>
      <xdr:spPr>
        <a:xfrm>
          <a:off x="3159499" y="38033885"/>
          <a:ext cx="247650" cy="255494"/>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146</xdr:row>
      <xdr:rowOff>57150</xdr:rowOff>
    </xdr:from>
    <xdr:to>
      <xdr:col>5</xdr:col>
      <xdr:colOff>628650</xdr:colOff>
      <xdr:row>147</xdr:row>
      <xdr:rowOff>133350</xdr:rowOff>
    </xdr:to>
    <xdr:sp macro="" textlink="">
      <xdr:nvSpPr>
        <xdr:cNvPr id="49" name="Down Arrow 48"/>
        <xdr:cNvSpPr/>
      </xdr:nvSpPr>
      <xdr:spPr>
        <a:xfrm>
          <a:off x="4202206" y="38033885"/>
          <a:ext cx="247650" cy="255494"/>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15</xdr:col>
      <xdr:colOff>67235</xdr:colOff>
      <xdr:row>28</xdr:row>
      <xdr:rowOff>67236</xdr:rowOff>
    </xdr:from>
    <xdr:to>
      <xdr:col>16</xdr:col>
      <xdr:colOff>840453</xdr:colOff>
      <xdr:row>30</xdr:row>
      <xdr:rowOff>134972</xdr:rowOff>
    </xdr:to>
    <xdr:sp macro="" textlink="">
      <xdr:nvSpPr>
        <xdr:cNvPr id="53" name="Down Arrow 52"/>
        <xdr:cNvSpPr/>
      </xdr:nvSpPr>
      <xdr:spPr>
        <a:xfrm rot="5400000">
          <a:off x="14573005" y="6460436"/>
          <a:ext cx="471148"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112058</xdr:colOff>
      <xdr:row>53</xdr:row>
      <xdr:rowOff>56029</xdr:rowOff>
    </xdr:from>
    <xdr:to>
      <xdr:col>16</xdr:col>
      <xdr:colOff>885276</xdr:colOff>
      <xdr:row>55</xdr:row>
      <xdr:rowOff>123765</xdr:rowOff>
    </xdr:to>
    <xdr:sp macro="" textlink="">
      <xdr:nvSpPr>
        <xdr:cNvPr id="45" name="Down Arrow 44"/>
        <xdr:cNvSpPr/>
      </xdr:nvSpPr>
      <xdr:spPr>
        <a:xfrm rot="5400000">
          <a:off x="14617828" y="11828053"/>
          <a:ext cx="471148"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145676</xdr:colOff>
      <xdr:row>76</xdr:row>
      <xdr:rowOff>134471</xdr:rowOff>
    </xdr:from>
    <xdr:to>
      <xdr:col>16</xdr:col>
      <xdr:colOff>918894</xdr:colOff>
      <xdr:row>79</xdr:row>
      <xdr:rowOff>123766</xdr:rowOff>
    </xdr:to>
    <xdr:sp macro="" textlink="">
      <xdr:nvSpPr>
        <xdr:cNvPr id="54" name="Down Arrow 53"/>
        <xdr:cNvSpPr/>
      </xdr:nvSpPr>
      <xdr:spPr>
        <a:xfrm rot="5400000">
          <a:off x="14651446" y="16825877"/>
          <a:ext cx="471148"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145676</xdr:colOff>
      <xdr:row>100</xdr:row>
      <xdr:rowOff>0</xdr:rowOff>
    </xdr:from>
    <xdr:to>
      <xdr:col>16</xdr:col>
      <xdr:colOff>918894</xdr:colOff>
      <xdr:row>102</xdr:row>
      <xdr:rowOff>146178</xdr:rowOff>
    </xdr:to>
    <xdr:sp macro="" textlink="">
      <xdr:nvSpPr>
        <xdr:cNvPr id="56" name="Down Arrow 55"/>
        <xdr:cNvSpPr/>
      </xdr:nvSpPr>
      <xdr:spPr>
        <a:xfrm rot="5400000">
          <a:off x="14651446" y="21689230"/>
          <a:ext cx="471148"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145676</xdr:colOff>
      <xdr:row>197</xdr:row>
      <xdr:rowOff>134470</xdr:rowOff>
    </xdr:from>
    <xdr:to>
      <xdr:col>16</xdr:col>
      <xdr:colOff>918894</xdr:colOff>
      <xdr:row>200</xdr:row>
      <xdr:rowOff>134971</xdr:rowOff>
    </xdr:to>
    <xdr:sp macro="" textlink="">
      <xdr:nvSpPr>
        <xdr:cNvPr id="42" name="Down Arrow 41"/>
        <xdr:cNvSpPr/>
      </xdr:nvSpPr>
      <xdr:spPr>
        <a:xfrm rot="5400000">
          <a:off x="14651446" y="42207200"/>
          <a:ext cx="471148"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134471</xdr:colOff>
      <xdr:row>164</xdr:row>
      <xdr:rowOff>302559</xdr:rowOff>
    </xdr:from>
    <xdr:to>
      <xdr:col>16</xdr:col>
      <xdr:colOff>907689</xdr:colOff>
      <xdr:row>166</xdr:row>
      <xdr:rowOff>123766</xdr:rowOff>
    </xdr:to>
    <xdr:sp macro="" textlink="">
      <xdr:nvSpPr>
        <xdr:cNvPr id="52" name="Down Arrow 51"/>
        <xdr:cNvSpPr/>
      </xdr:nvSpPr>
      <xdr:spPr>
        <a:xfrm rot="5400000">
          <a:off x="14640241" y="35237142"/>
          <a:ext cx="471148"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219075</xdr:colOff>
      <xdr:row>5</xdr:row>
      <xdr:rowOff>66675</xdr:rowOff>
    </xdr:from>
    <xdr:to>
      <xdr:col>3</xdr:col>
      <xdr:colOff>466725</xdr:colOff>
      <xdr:row>6</xdr:row>
      <xdr:rowOff>142875</xdr:rowOff>
    </xdr:to>
    <xdr:sp macro="" textlink="">
      <xdr:nvSpPr>
        <xdr:cNvPr id="2" name="Down Arrow 1"/>
        <xdr:cNvSpPr/>
      </xdr:nvSpPr>
      <xdr:spPr>
        <a:xfrm>
          <a:off x="2047875" y="4448175"/>
          <a:ext cx="247650" cy="266700"/>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5</xdr:row>
      <xdr:rowOff>57150</xdr:rowOff>
    </xdr:from>
    <xdr:to>
      <xdr:col>4</xdr:col>
      <xdr:colOff>695325</xdr:colOff>
      <xdr:row>6</xdr:row>
      <xdr:rowOff>133350</xdr:rowOff>
    </xdr:to>
    <xdr:sp macro="" textlink="">
      <xdr:nvSpPr>
        <xdr:cNvPr id="3" name="Down Arrow 2"/>
        <xdr:cNvSpPr/>
      </xdr:nvSpPr>
      <xdr:spPr>
        <a:xfrm>
          <a:off x="3171825" y="4438650"/>
          <a:ext cx="247650" cy="266700"/>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5</xdr:row>
      <xdr:rowOff>57150</xdr:rowOff>
    </xdr:from>
    <xdr:to>
      <xdr:col>5</xdr:col>
      <xdr:colOff>628650</xdr:colOff>
      <xdr:row>6</xdr:row>
      <xdr:rowOff>133350</xdr:rowOff>
    </xdr:to>
    <xdr:sp macro="" textlink="">
      <xdr:nvSpPr>
        <xdr:cNvPr id="4" name="Down Arrow 3"/>
        <xdr:cNvSpPr/>
      </xdr:nvSpPr>
      <xdr:spPr>
        <a:xfrm>
          <a:off x="4210050" y="4438650"/>
          <a:ext cx="247650" cy="266700"/>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3</xdr:col>
      <xdr:colOff>219075</xdr:colOff>
      <xdr:row>45</xdr:row>
      <xdr:rowOff>66675</xdr:rowOff>
    </xdr:from>
    <xdr:to>
      <xdr:col>3</xdr:col>
      <xdr:colOff>466725</xdr:colOff>
      <xdr:row>46</xdr:row>
      <xdr:rowOff>142875</xdr:rowOff>
    </xdr:to>
    <xdr:sp macro="" textlink="">
      <xdr:nvSpPr>
        <xdr:cNvPr id="5" name="Down Arrow 4"/>
        <xdr:cNvSpPr/>
      </xdr:nvSpPr>
      <xdr:spPr>
        <a:xfrm>
          <a:off x="2047875" y="9686925"/>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45</xdr:row>
      <xdr:rowOff>57150</xdr:rowOff>
    </xdr:from>
    <xdr:to>
      <xdr:col>4</xdr:col>
      <xdr:colOff>695325</xdr:colOff>
      <xdr:row>46</xdr:row>
      <xdr:rowOff>133350</xdr:rowOff>
    </xdr:to>
    <xdr:sp macro="" textlink="">
      <xdr:nvSpPr>
        <xdr:cNvPr id="6" name="Down Arrow 5"/>
        <xdr:cNvSpPr/>
      </xdr:nvSpPr>
      <xdr:spPr>
        <a:xfrm>
          <a:off x="3171825" y="9677400"/>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45</xdr:row>
      <xdr:rowOff>57150</xdr:rowOff>
    </xdr:from>
    <xdr:to>
      <xdr:col>5</xdr:col>
      <xdr:colOff>628650</xdr:colOff>
      <xdr:row>46</xdr:row>
      <xdr:rowOff>133350</xdr:rowOff>
    </xdr:to>
    <xdr:sp macro="" textlink="">
      <xdr:nvSpPr>
        <xdr:cNvPr id="7" name="Down Arrow 6"/>
        <xdr:cNvSpPr/>
      </xdr:nvSpPr>
      <xdr:spPr>
        <a:xfrm>
          <a:off x="4210050" y="9677400"/>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3</xdr:col>
      <xdr:colOff>219075</xdr:colOff>
      <xdr:row>84</xdr:row>
      <xdr:rowOff>66675</xdr:rowOff>
    </xdr:from>
    <xdr:to>
      <xdr:col>3</xdr:col>
      <xdr:colOff>466725</xdr:colOff>
      <xdr:row>85</xdr:row>
      <xdr:rowOff>142875</xdr:rowOff>
    </xdr:to>
    <xdr:sp macro="" textlink="">
      <xdr:nvSpPr>
        <xdr:cNvPr id="8" name="Down Arrow 7"/>
        <xdr:cNvSpPr/>
      </xdr:nvSpPr>
      <xdr:spPr>
        <a:xfrm>
          <a:off x="2047875" y="14763750"/>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84</xdr:row>
      <xdr:rowOff>57150</xdr:rowOff>
    </xdr:from>
    <xdr:to>
      <xdr:col>4</xdr:col>
      <xdr:colOff>695325</xdr:colOff>
      <xdr:row>85</xdr:row>
      <xdr:rowOff>133350</xdr:rowOff>
    </xdr:to>
    <xdr:sp macro="" textlink="">
      <xdr:nvSpPr>
        <xdr:cNvPr id="9" name="Down Arrow 8"/>
        <xdr:cNvSpPr/>
      </xdr:nvSpPr>
      <xdr:spPr>
        <a:xfrm>
          <a:off x="3171825" y="14754225"/>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84</xdr:row>
      <xdr:rowOff>57150</xdr:rowOff>
    </xdr:from>
    <xdr:to>
      <xdr:col>5</xdr:col>
      <xdr:colOff>628650</xdr:colOff>
      <xdr:row>85</xdr:row>
      <xdr:rowOff>133350</xdr:rowOff>
    </xdr:to>
    <xdr:sp macro="" textlink="">
      <xdr:nvSpPr>
        <xdr:cNvPr id="10" name="Down Arrow 9"/>
        <xdr:cNvSpPr/>
      </xdr:nvSpPr>
      <xdr:spPr>
        <a:xfrm>
          <a:off x="4210050" y="14754225"/>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3</xdr:col>
      <xdr:colOff>219075</xdr:colOff>
      <xdr:row>122</xdr:row>
      <xdr:rowOff>66675</xdr:rowOff>
    </xdr:from>
    <xdr:to>
      <xdr:col>3</xdr:col>
      <xdr:colOff>466725</xdr:colOff>
      <xdr:row>123</xdr:row>
      <xdr:rowOff>142875</xdr:rowOff>
    </xdr:to>
    <xdr:sp macro="" textlink="">
      <xdr:nvSpPr>
        <xdr:cNvPr id="11" name="Down Arrow 10"/>
        <xdr:cNvSpPr/>
      </xdr:nvSpPr>
      <xdr:spPr>
        <a:xfrm>
          <a:off x="2047875" y="19535775"/>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122</xdr:row>
      <xdr:rowOff>57150</xdr:rowOff>
    </xdr:from>
    <xdr:to>
      <xdr:col>4</xdr:col>
      <xdr:colOff>695325</xdr:colOff>
      <xdr:row>123</xdr:row>
      <xdr:rowOff>133350</xdr:rowOff>
    </xdr:to>
    <xdr:sp macro="" textlink="">
      <xdr:nvSpPr>
        <xdr:cNvPr id="12" name="Down Arrow 11"/>
        <xdr:cNvSpPr/>
      </xdr:nvSpPr>
      <xdr:spPr>
        <a:xfrm>
          <a:off x="3171825" y="19526250"/>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122</xdr:row>
      <xdr:rowOff>57150</xdr:rowOff>
    </xdr:from>
    <xdr:to>
      <xdr:col>5</xdr:col>
      <xdr:colOff>628650</xdr:colOff>
      <xdr:row>123</xdr:row>
      <xdr:rowOff>133350</xdr:rowOff>
    </xdr:to>
    <xdr:sp macro="" textlink="">
      <xdr:nvSpPr>
        <xdr:cNvPr id="13" name="Down Arrow 12"/>
        <xdr:cNvSpPr/>
      </xdr:nvSpPr>
      <xdr:spPr>
        <a:xfrm>
          <a:off x="4210050" y="19526250"/>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3</xdr:col>
      <xdr:colOff>219075</xdr:colOff>
      <xdr:row>281</xdr:row>
      <xdr:rowOff>66675</xdr:rowOff>
    </xdr:from>
    <xdr:to>
      <xdr:col>3</xdr:col>
      <xdr:colOff>466725</xdr:colOff>
      <xdr:row>282</xdr:row>
      <xdr:rowOff>142875</xdr:rowOff>
    </xdr:to>
    <xdr:sp macro="" textlink="">
      <xdr:nvSpPr>
        <xdr:cNvPr id="14" name="Down Arrow 13"/>
        <xdr:cNvSpPr/>
      </xdr:nvSpPr>
      <xdr:spPr>
        <a:xfrm>
          <a:off x="2047875" y="27746325"/>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281</xdr:row>
      <xdr:rowOff>57150</xdr:rowOff>
    </xdr:from>
    <xdr:to>
      <xdr:col>4</xdr:col>
      <xdr:colOff>695325</xdr:colOff>
      <xdr:row>282</xdr:row>
      <xdr:rowOff>133350</xdr:rowOff>
    </xdr:to>
    <xdr:sp macro="" textlink="">
      <xdr:nvSpPr>
        <xdr:cNvPr id="15" name="Down Arrow 14"/>
        <xdr:cNvSpPr/>
      </xdr:nvSpPr>
      <xdr:spPr>
        <a:xfrm>
          <a:off x="3171825" y="27736800"/>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281</xdr:row>
      <xdr:rowOff>57150</xdr:rowOff>
    </xdr:from>
    <xdr:to>
      <xdr:col>5</xdr:col>
      <xdr:colOff>628650</xdr:colOff>
      <xdr:row>282</xdr:row>
      <xdr:rowOff>133350</xdr:rowOff>
    </xdr:to>
    <xdr:sp macro="" textlink="">
      <xdr:nvSpPr>
        <xdr:cNvPr id="16" name="Down Arrow 15"/>
        <xdr:cNvSpPr/>
      </xdr:nvSpPr>
      <xdr:spPr>
        <a:xfrm>
          <a:off x="4210050" y="27736800"/>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0</xdr:col>
      <xdr:colOff>0</xdr:colOff>
      <xdr:row>5</xdr:row>
      <xdr:rowOff>0</xdr:rowOff>
    </xdr:from>
    <xdr:to>
      <xdr:col>0</xdr:col>
      <xdr:colOff>560916</xdr:colOff>
      <xdr:row>280</xdr:row>
      <xdr:rowOff>119062</xdr:rowOff>
    </xdr:to>
    <xdr:sp macro="" textlink="">
      <xdr:nvSpPr>
        <xdr:cNvPr id="18" name="Down Arrow 17"/>
        <xdr:cNvSpPr/>
      </xdr:nvSpPr>
      <xdr:spPr>
        <a:xfrm>
          <a:off x="0" y="4381500"/>
          <a:ext cx="560916" cy="31718250"/>
        </a:xfrm>
        <a:prstGeom prst="down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     Annual Benefit Statement       Annual Benefit Statement       Annual Benefit Statement       Annual Benefit Statement          Annual Benefit Statement       Annual Benefit Statement       Annual Benefit Statement      Annual</a:t>
          </a:r>
          <a:r>
            <a:rPr lang="en-IE" sz="1600"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 Benefit Statement</a:t>
          </a: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      Annual Benefit Statement      Annual Benefit Statement       Annual Benefit Statement</a:t>
          </a:r>
          <a:endParaRPr lang="en-IE" sz="1600">
            <a:effectLst/>
            <a:latin typeface="Verdana" panose="020B0604030504040204" pitchFamily="34" charset="0"/>
            <a:ea typeface="Verdana" panose="020B0604030504040204" pitchFamily="34" charset="0"/>
            <a:cs typeface="Verdana" panose="020B0604030504040204" pitchFamily="34" charset="0"/>
          </a:endParaRPr>
        </a:p>
        <a:p>
          <a:pPr algn="r"/>
          <a:endParaRPr lang="en-IE" sz="1600"/>
        </a:p>
      </xdr:txBody>
    </xdr:sp>
    <xdr:clientData/>
  </xdr:twoCellAnchor>
  <xdr:twoCellAnchor>
    <xdr:from>
      <xdr:col>1</xdr:col>
      <xdr:colOff>0</xdr:colOff>
      <xdr:row>5</xdr:row>
      <xdr:rowOff>0</xdr:rowOff>
    </xdr:from>
    <xdr:to>
      <xdr:col>1</xdr:col>
      <xdr:colOff>603250</xdr:colOff>
      <xdr:row>330</xdr:row>
      <xdr:rowOff>142874</xdr:rowOff>
    </xdr:to>
    <xdr:sp macro="" textlink="">
      <xdr:nvSpPr>
        <xdr:cNvPr id="19" name="Down Arrow 18"/>
        <xdr:cNvSpPr/>
      </xdr:nvSpPr>
      <xdr:spPr>
        <a:xfrm>
          <a:off x="607219" y="4381500"/>
          <a:ext cx="603250" cy="41552812"/>
        </a:xfrm>
        <a:prstGeom prst="downArrow">
          <a:avLst/>
        </a:prstGeom>
        <a:solidFill>
          <a:srgbClr val="AE78D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IE" sz="1100" baseline="0">
              <a:solidFill>
                <a:schemeClr val="lt1"/>
              </a:solidFill>
              <a:effectLst/>
              <a:latin typeface="+mn-lt"/>
              <a:ea typeface="+mn-ea"/>
              <a:cs typeface="+mn-cs"/>
            </a:rPr>
            <a:t>      </a:t>
          </a:r>
          <a:r>
            <a:rPr lang="en-IE" sz="1600"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Leaver Statement         Leaver Statement          Leaver Statement       Leaver Statement         Leaver Statement       Leaver Statement       </a:t>
          </a:r>
          <a:r>
            <a:rPr lang="en-IE" sz="1100" baseline="0">
              <a:solidFill>
                <a:schemeClr val="lt1"/>
              </a:solidFill>
              <a:effectLst/>
              <a:latin typeface="+mn-lt"/>
              <a:ea typeface="+mn-ea"/>
              <a:cs typeface="+mn-cs"/>
            </a:rPr>
            <a:t>    </a:t>
          </a: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Leaver Statement</a:t>
          </a:r>
          <a:r>
            <a:rPr lang="en-IE" sz="1600"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          Leaver Statement          Leaver Statement          Leaver Statement          Leaver Statement           Leaver Statement        Leaver Statement        Leaver Statement        Leaver Statement       Leaver Statement         Leaver Statement</a:t>
          </a:r>
          <a:endParaRPr lang="en-IE" sz="1600">
            <a:effectLst/>
            <a:latin typeface="Verdana" panose="020B0604030504040204" pitchFamily="34" charset="0"/>
            <a:ea typeface="Verdana" panose="020B0604030504040204" pitchFamily="34" charset="0"/>
            <a:cs typeface="Verdana" panose="020B0604030504040204"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en-IE" sz="1600"/>
        </a:p>
      </xdr:txBody>
    </xdr:sp>
    <xdr:clientData/>
  </xdr:twoCellAnchor>
  <xdr:twoCellAnchor>
    <xdr:from>
      <xdr:col>2</xdr:col>
      <xdr:colOff>52914</xdr:colOff>
      <xdr:row>266</xdr:row>
      <xdr:rowOff>95250</xdr:rowOff>
    </xdr:from>
    <xdr:to>
      <xdr:col>9</xdr:col>
      <xdr:colOff>1005415</xdr:colOff>
      <xdr:row>280</xdr:row>
      <xdr:rowOff>63500</xdr:rowOff>
    </xdr:to>
    <xdr:sp macro="" textlink="">
      <xdr:nvSpPr>
        <xdr:cNvPr id="23" name="Striped Right Arrow 22"/>
        <xdr:cNvSpPr/>
      </xdr:nvSpPr>
      <xdr:spPr>
        <a:xfrm>
          <a:off x="1272114" y="24355425"/>
          <a:ext cx="6943726" cy="3216275"/>
        </a:xfrm>
        <a:prstGeom prst="striped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IE" sz="2800">
              <a:solidFill>
                <a:schemeClr val="bg1"/>
              </a:solidFill>
            </a:rPr>
            <a:t>2019 Annual Benefit Statement Data</a:t>
          </a:r>
          <a:br>
            <a:rPr lang="en-IE" sz="2800">
              <a:solidFill>
                <a:schemeClr val="bg1"/>
              </a:solidFill>
            </a:rPr>
          </a:br>
          <a:r>
            <a:rPr lang="en-IE" sz="2800" i="1">
              <a:solidFill>
                <a:schemeClr val="bg1"/>
              </a:solidFill>
            </a:rPr>
            <a:t>(Based</a:t>
          </a:r>
          <a:r>
            <a:rPr lang="en-IE" sz="2800" i="1" baseline="0">
              <a:solidFill>
                <a:schemeClr val="bg1"/>
              </a:solidFill>
            </a:rPr>
            <a:t> on all outputs above)</a:t>
          </a:r>
          <a:br>
            <a:rPr lang="en-IE" sz="2800" i="1" baseline="0">
              <a:solidFill>
                <a:schemeClr val="bg1"/>
              </a:solidFill>
            </a:rPr>
          </a:br>
          <a:r>
            <a:rPr lang="en-IE" sz="2800" i="1" baseline="0">
              <a:solidFill>
                <a:schemeClr val="bg1"/>
              </a:solidFill>
            </a:rPr>
            <a:t>(Adjusted for CPI to 31/12/2018)</a:t>
          </a:r>
          <a:endParaRPr lang="en-IE" sz="2800" i="1">
            <a:solidFill>
              <a:schemeClr val="bg1"/>
            </a:solidFill>
          </a:endParaRPr>
        </a:p>
      </xdr:txBody>
    </xdr:sp>
    <xdr:clientData/>
  </xdr:twoCellAnchor>
  <xdr:twoCellAnchor>
    <xdr:from>
      <xdr:col>2</xdr:col>
      <xdr:colOff>31751</xdr:colOff>
      <xdr:row>316</xdr:row>
      <xdr:rowOff>31751</xdr:rowOff>
    </xdr:from>
    <xdr:to>
      <xdr:col>9</xdr:col>
      <xdr:colOff>984252</xdr:colOff>
      <xdr:row>331</xdr:row>
      <xdr:rowOff>0</xdr:rowOff>
    </xdr:to>
    <xdr:sp macro="" textlink="">
      <xdr:nvSpPr>
        <xdr:cNvPr id="25" name="Striped Right Arrow 24"/>
        <xdr:cNvSpPr/>
      </xdr:nvSpPr>
      <xdr:spPr>
        <a:xfrm>
          <a:off x="1250951" y="32007176"/>
          <a:ext cx="6943726" cy="3101974"/>
        </a:xfrm>
        <a:prstGeom prst="stripedRightArrow">
          <a:avLst/>
        </a:prstGeom>
        <a:solidFill>
          <a:srgbClr val="CC00FF"/>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indent="0" algn="l"/>
          <a:r>
            <a:rPr lang="en-IE" sz="2400">
              <a:solidFill>
                <a:schemeClr val="bg1"/>
              </a:solidFill>
              <a:latin typeface="Verdana" panose="020B0604030504040204" pitchFamily="34" charset="0"/>
              <a:ea typeface="Verdana" panose="020B0604030504040204" pitchFamily="34" charset="0"/>
              <a:cs typeface="Verdana" panose="020B0604030504040204" pitchFamily="34" charset="0"/>
            </a:rPr>
            <a:t>Leaver Statement Data</a:t>
          </a:r>
          <a:br>
            <a:rPr lang="en-IE" sz="2400">
              <a:solidFill>
                <a:schemeClr val="bg1"/>
              </a:solidFill>
              <a:latin typeface="Verdana" panose="020B0604030504040204" pitchFamily="34" charset="0"/>
              <a:ea typeface="Verdana" panose="020B0604030504040204" pitchFamily="34" charset="0"/>
              <a:cs typeface="Verdana" panose="020B0604030504040204" pitchFamily="34" charset="0"/>
            </a:rPr>
          </a:br>
          <a:r>
            <a:rPr lang="en-IE" sz="2400">
              <a:solidFill>
                <a:schemeClr val="bg1"/>
              </a:solidFill>
              <a:latin typeface="Verdana" panose="020B0604030504040204" pitchFamily="34" charset="0"/>
              <a:ea typeface="Verdana" panose="020B0604030504040204" pitchFamily="34" charset="0"/>
              <a:cs typeface="Verdana" panose="020B0604030504040204" pitchFamily="34" charset="0"/>
            </a:rPr>
            <a:t>(Based on all outputs above)</a:t>
          </a:r>
          <a:br>
            <a:rPr lang="en-IE" sz="2400">
              <a:solidFill>
                <a:schemeClr val="bg1"/>
              </a:solidFill>
              <a:latin typeface="Verdana" panose="020B0604030504040204" pitchFamily="34" charset="0"/>
              <a:ea typeface="Verdana" panose="020B0604030504040204" pitchFamily="34" charset="0"/>
              <a:cs typeface="Verdana" panose="020B0604030504040204" pitchFamily="34" charset="0"/>
            </a:rPr>
          </a:br>
          <a:r>
            <a:rPr lang="en-IE" sz="2400">
              <a:solidFill>
                <a:schemeClr val="bg1"/>
              </a:solidFill>
              <a:latin typeface="Verdana" panose="020B0604030504040204" pitchFamily="34" charset="0"/>
              <a:ea typeface="Verdana" panose="020B0604030504040204" pitchFamily="34" charset="0"/>
              <a:cs typeface="Verdana" panose="020B0604030504040204" pitchFamily="34" charset="0"/>
            </a:rPr>
            <a:t>(Adjusted for CPI to 31/12/2018)</a:t>
          </a:r>
        </a:p>
      </xdr:txBody>
    </xdr:sp>
    <xdr:clientData/>
  </xdr:twoCellAnchor>
  <xdr:twoCellAnchor>
    <xdr:from>
      <xdr:col>3</xdr:col>
      <xdr:colOff>219075</xdr:colOff>
      <xdr:row>159</xdr:row>
      <xdr:rowOff>66675</xdr:rowOff>
    </xdr:from>
    <xdr:to>
      <xdr:col>3</xdr:col>
      <xdr:colOff>466725</xdr:colOff>
      <xdr:row>160</xdr:row>
      <xdr:rowOff>142875</xdr:rowOff>
    </xdr:to>
    <xdr:sp macro="" textlink="">
      <xdr:nvSpPr>
        <xdr:cNvPr id="28" name="Down Arrow 27"/>
        <xdr:cNvSpPr/>
      </xdr:nvSpPr>
      <xdr:spPr>
        <a:xfrm>
          <a:off x="2040731" y="41583769"/>
          <a:ext cx="247650" cy="254794"/>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159</xdr:row>
      <xdr:rowOff>57150</xdr:rowOff>
    </xdr:from>
    <xdr:to>
      <xdr:col>4</xdr:col>
      <xdr:colOff>695325</xdr:colOff>
      <xdr:row>160</xdr:row>
      <xdr:rowOff>133350</xdr:rowOff>
    </xdr:to>
    <xdr:sp macro="" textlink="">
      <xdr:nvSpPr>
        <xdr:cNvPr id="32" name="Down Arrow 31"/>
        <xdr:cNvSpPr/>
      </xdr:nvSpPr>
      <xdr:spPr>
        <a:xfrm>
          <a:off x="3162300" y="41574244"/>
          <a:ext cx="247650" cy="254794"/>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159</xdr:row>
      <xdr:rowOff>57150</xdr:rowOff>
    </xdr:from>
    <xdr:to>
      <xdr:col>5</xdr:col>
      <xdr:colOff>628650</xdr:colOff>
      <xdr:row>160</xdr:row>
      <xdr:rowOff>133350</xdr:rowOff>
    </xdr:to>
    <xdr:sp macro="" textlink="">
      <xdr:nvSpPr>
        <xdr:cNvPr id="33" name="Down Arrow 32"/>
        <xdr:cNvSpPr/>
      </xdr:nvSpPr>
      <xdr:spPr>
        <a:xfrm>
          <a:off x="4202906" y="41574244"/>
          <a:ext cx="247650" cy="254794"/>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3</xdr:col>
      <xdr:colOff>219075</xdr:colOff>
      <xdr:row>195</xdr:row>
      <xdr:rowOff>66675</xdr:rowOff>
    </xdr:from>
    <xdr:to>
      <xdr:col>3</xdr:col>
      <xdr:colOff>466725</xdr:colOff>
      <xdr:row>196</xdr:row>
      <xdr:rowOff>142875</xdr:rowOff>
    </xdr:to>
    <xdr:sp macro="" textlink="">
      <xdr:nvSpPr>
        <xdr:cNvPr id="37" name="Down Arrow 36"/>
        <xdr:cNvSpPr/>
      </xdr:nvSpPr>
      <xdr:spPr>
        <a:xfrm>
          <a:off x="2034428" y="56140910"/>
          <a:ext cx="247650" cy="255494"/>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195</xdr:row>
      <xdr:rowOff>57150</xdr:rowOff>
    </xdr:from>
    <xdr:to>
      <xdr:col>4</xdr:col>
      <xdr:colOff>695325</xdr:colOff>
      <xdr:row>196</xdr:row>
      <xdr:rowOff>133350</xdr:rowOff>
    </xdr:to>
    <xdr:sp macro="" textlink="">
      <xdr:nvSpPr>
        <xdr:cNvPr id="39" name="Down Arrow 38"/>
        <xdr:cNvSpPr/>
      </xdr:nvSpPr>
      <xdr:spPr>
        <a:xfrm>
          <a:off x="3159499" y="56131385"/>
          <a:ext cx="247650" cy="255494"/>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195</xdr:row>
      <xdr:rowOff>57150</xdr:rowOff>
    </xdr:from>
    <xdr:to>
      <xdr:col>5</xdr:col>
      <xdr:colOff>628650</xdr:colOff>
      <xdr:row>196</xdr:row>
      <xdr:rowOff>133350</xdr:rowOff>
    </xdr:to>
    <xdr:sp macro="" textlink="">
      <xdr:nvSpPr>
        <xdr:cNvPr id="41" name="Down Arrow 40"/>
        <xdr:cNvSpPr/>
      </xdr:nvSpPr>
      <xdr:spPr>
        <a:xfrm>
          <a:off x="4202206" y="56131385"/>
          <a:ext cx="247650" cy="255494"/>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15</xdr:col>
      <xdr:colOff>201706</xdr:colOff>
      <xdr:row>227</xdr:row>
      <xdr:rowOff>302560</xdr:rowOff>
    </xdr:from>
    <xdr:to>
      <xdr:col>16</xdr:col>
      <xdr:colOff>974924</xdr:colOff>
      <xdr:row>229</xdr:row>
      <xdr:rowOff>123766</xdr:rowOff>
    </xdr:to>
    <xdr:sp macro="" textlink="">
      <xdr:nvSpPr>
        <xdr:cNvPr id="50" name="Down Arrow 49"/>
        <xdr:cNvSpPr/>
      </xdr:nvSpPr>
      <xdr:spPr>
        <a:xfrm rot="5400000">
          <a:off x="14707476" y="42991613"/>
          <a:ext cx="471148"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156882</xdr:colOff>
      <xdr:row>275</xdr:row>
      <xdr:rowOff>862853</xdr:rowOff>
    </xdr:from>
    <xdr:to>
      <xdr:col>16</xdr:col>
      <xdr:colOff>930100</xdr:colOff>
      <xdr:row>278</xdr:row>
      <xdr:rowOff>134971</xdr:rowOff>
    </xdr:to>
    <xdr:sp macro="" textlink="">
      <xdr:nvSpPr>
        <xdr:cNvPr id="51" name="Down Arrow 50"/>
        <xdr:cNvSpPr/>
      </xdr:nvSpPr>
      <xdr:spPr>
        <a:xfrm rot="5400000">
          <a:off x="14662652" y="46330965"/>
          <a:ext cx="471148"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201706</xdr:colOff>
      <xdr:row>324</xdr:row>
      <xdr:rowOff>448235</xdr:rowOff>
    </xdr:from>
    <xdr:to>
      <xdr:col>16</xdr:col>
      <xdr:colOff>974924</xdr:colOff>
      <xdr:row>327</xdr:row>
      <xdr:rowOff>112559</xdr:rowOff>
    </xdr:to>
    <xdr:sp macro="" textlink="">
      <xdr:nvSpPr>
        <xdr:cNvPr id="53" name="Down Arrow 52"/>
        <xdr:cNvSpPr/>
      </xdr:nvSpPr>
      <xdr:spPr>
        <a:xfrm rot="5400000">
          <a:off x="14707476" y="55900788"/>
          <a:ext cx="471148"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3</xdr:col>
      <xdr:colOff>219075</xdr:colOff>
      <xdr:row>230</xdr:row>
      <xdr:rowOff>66675</xdr:rowOff>
    </xdr:from>
    <xdr:to>
      <xdr:col>3</xdr:col>
      <xdr:colOff>466725</xdr:colOff>
      <xdr:row>231</xdr:row>
      <xdr:rowOff>142875</xdr:rowOff>
    </xdr:to>
    <xdr:sp macro="" textlink="">
      <xdr:nvSpPr>
        <xdr:cNvPr id="35" name="Down Arrow 34"/>
        <xdr:cNvSpPr/>
      </xdr:nvSpPr>
      <xdr:spPr>
        <a:xfrm>
          <a:off x="2034428" y="53417881"/>
          <a:ext cx="247650" cy="255494"/>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230</xdr:row>
      <xdr:rowOff>57150</xdr:rowOff>
    </xdr:from>
    <xdr:to>
      <xdr:col>4</xdr:col>
      <xdr:colOff>695325</xdr:colOff>
      <xdr:row>231</xdr:row>
      <xdr:rowOff>133350</xdr:rowOff>
    </xdr:to>
    <xdr:sp macro="" textlink="">
      <xdr:nvSpPr>
        <xdr:cNvPr id="36" name="Down Arrow 35"/>
        <xdr:cNvSpPr/>
      </xdr:nvSpPr>
      <xdr:spPr>
        <a:xfrm>
          <a:off x="3159499" y="53408356"/>
          <a:ext cx="247650" cy="255494"/>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230</xdr:row>
      <xdr:rowOff>57150</xdr:rowOff>
    </xdr:from>
    <xdr:to>
      <xdr:col>5</xdr:col>
      <xdr:colOff>628650</xdr:colOff>
      <xdr:row>231</xdr:row>
      <xdr:rowOff>133350</xdr:rowOff>
    </xdr:to>
    <xdr:sp macro="" textlink="">
      <xdr:nvSpPr>
        <xdr:cNvPr id="38" name="Down Arrow 37"/>
        <xdr:cNvSpPr/>
      </xdr:nvSpPr>
      <xdr:spPr>
        <a:xfrm>
          <a:off x="4202206" y="53408356"/>
          <a:ext cx="247650" cy="255494"/>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15</xdr:col>
      <xdr:colOff>156882</xdr:colOff>
      <xdr:row>41</xdr:row>
      <xdr:rowOff>145676</xdr:rowOff>
    </xdr:from>
    <xdr:to>
      <xdr:col>16</xdr:col>
      <xdr:colOff>930100</xdr:colOff>
      <xdr:row>44</xdr:row>
      <xdr:rowOff>134971</xdr:rowOff>
    </xdr:to>
    <xdr:sp macro="" textlink="">
      <xdr:nvSpPr>
        <xdr:cNvPr id="40" name="Down Arrow 39"/>
        <xdr:cNvSpPr/>
      </xdr:nvSpPr>
      <xdr:spPr>
        <a:xfrm rot="5400000">
          <a:off x="14662652" y="8455082"/>
          <a:ext cx="471148"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179295</xdr:colOff>
      <xdr:row>80</xdr:row>
      <xdr:rowOff>145678</xdr:rowOff>
    </xdr:from>
    <xdr:to>
      <xdr:col>16</xdr:col>
      <xdr:colOff>952513</xdr:colOff>
      <xdr:row>83</xdr:row>
      <xdr:rowOff>134973</xdr:rowOff>
    </xdr:to>
    <xdr:sp macro="" textlink="">
      <xdr:nvSpPr>
        <xdr:cNvPr id="43" name="Down Arrow 42"/>
        <xdr:cNvSpPr/>
      </xdr:nvSpPr>
      <xdr:spPr>
        <a:xfrm rot="5400000">
          <a:off x="14685065" y="15906996"/>
          <a:ext cx="471148"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168089</xdr:colOff>
      <xdr:row>155</xdr:row>
      <xdr:rowOff>145678</xdr:rowOff>
    </xdr:from>
    <xdr:to>
      <xdr:col>16</xdr:col>
      <xdr:colOff>941307</xdr:colOff>
      <xdr:row>158</xdr:row>
      <xdr:rowOff>134973</xdr:rowOff>
    </xdr:to>
    <xdr:sp macro="" textlink="">
      <xdr:nvSpPr>
        <xdr:cNvPr id="44" name="Down Arrow 43"/>
        <xdr:cNvSpPr/>
      </xdr:nvSpPr>
      <xdr:spPr>
        <a:xfrm rot="5400000">
          <a:off x="14673859" y="30250525"/>
          <a:ext cx="471148"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190500</xdr:colOff>
      <xdr:row>118</xdr:row>
      <xdr:rowOff>145676</xdr:rowOff>
    </xdr:from>
    <xdr:to>
      <xdr:col>16</xdr:col>
      <xdr:colOff>963718</xdr:colOff>
      <xdr:row>121</xdr:row>
      <xdr:rowOff>134971</xdr:rowOff>
    </xdr:to>
    <xdr:sp macro="" textlink="">
      <xdr:nvSpPr>
        <xdr:cNvPr id="45" name="Down Arrow 44"/>
        <xdr:cNvSpPr/>
      </xdr:nvSpPr>
      <xdr:spPr>
        <a:xfrm rot="5400000">
          <a:off x="14696270" y="23179612"/>
          <a:ext cx="471148"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212912</xdr:colOff>
      <xdr:row>192</xdr:row>
      <xdr:rowOff>-1</xdr:rowOff>
    </xdr:from>
    <xdr:to>
      <xdr:col>16</xdr:col>
      <xdr:colOff>986130</xdr:colOff>
      <xdr:row>194</xdr:row>
      <xdr:rowOff>146177</xdr:rowOff>
    </xdr:to>
    <xdr:sp macro="" textlink="">
      <xdr:nvSpPr>
        <xdr:cNvPr id="49" name="Down Arrow 48"/>
        <xdr:cNvSpPr/>
      </xdr:nvSpPr>
      <xdr:spPr>
        <a:xfrm rot="5400000">
          <a:off x="14718682" y="37242994"/>
          <a:ext cx="471148"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179294</xdr:colOff>
      <xdr:row>262</xdr:row>
      <xdr:rowOff>280148</xdr:rowOff>
    </xdr:from>
    <xdr:to>
      <xdr:col>16</xdr:col>
      <xdr:colOff>952512</xdr:colOff>
      <xdr:row>264</xdr:row>
      <xdr:rowOff>101354</xdr:rowOff>
    </xdr:to>
    <xdr:sp macro="" textlink="">
      <xdr:nvSpPr>
        <xdr:cNvPr id="42" name="Down Arrow 41"/>
        <xdr:cNvSpPr/>
      </xdr:nvSpPr>
      <xdr:spPr>
        <a:xfrm rot="5400000">
          <a:off x="14685064" y="50309054"/>
          <a:ext cx="471147"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201706</xdr:colOff>
      <xdr:row>310</xdr:row>
      <xdr:rowOff>1</xdr:rowOff>
    </xdr:from>
    <xdr:to>
      <xdr:col>16</xdr:col>
      <xdr:colOff>974924</xdr:colOff>
      <xdr:row>312</xdr:row>
      <xdr:rowOff>157383</xdr:rowOff>
    </xdr:to>
    <xdr:sp macro="" textlink="">
      <xdr:nvSpPr>
        <xdr:cNvPr id="47" name="Down Arrow 46"/>
        <xdr:cNvSpPr/>
      </xdr:nvSpPr>
      <xdr:spPr>
        <a:xfrm rot="5400000">
          <a:off x="14707476" y="59744407"/>
          <a:ext cx="471147"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219075</xdr:colOff>
      <xdr:row>5</xdr:row>
      <xdr:rowOff>66675</xdr:rowOff>
    </xdr:from>
    <xdr:to>
      <xdr:col>3</xdr:col>
      <xdr:colOff>466725</xdr:colOff>
      <xdr:row>6</xdr:row>
      <xdr:rowOff>142875</xdr:rowOff>
    </xdr:to>
    <xdr:sp macro="" textlink="">
      <xdr:nvSpPr>
        <xdr:cNvPr id="2" name="Down Arrow 1"/>
        <xdr:cNvSpPr/>
      </xdr:nvSpPr>
      <xdr:spPr>
        <a:xfrm>
          <a:off x="2047875" y="4448175"/>
          <a:ext cx="247650" cy="266700"/>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5</xdr:row>
      <xdr:rowOff>57150</xdr:rowOff>
    </xdr:from>
    <xdr:to>
      <xdr:col>4</xdr:col>
      <xdr:colOff>695325</xdr:colOff>
      <xdr:row>6</xdr:row>
      <xdr:rowOff>133350</xdr:rowOff>
    </xdr:to>
    <xdr:sp macro="" textlink="">
      <xdr:nvSpPr>
        <xdr:cNvPr id="3" name="Down Arrow 2"/>
        <xdr:cNvSpPr/>
      </xdr:nvSpPr>
      <xdr:spPr>
        <a:xfrm>
          <a:off x="3171825" y="4438650"/>
          <a:ext cx="247650" cy="266700"/>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5</xdr:row>
      <xdr:rowOff>57150</xdr:rowOff>
    </xdr:from>
    <xdr:to>
      <xdr:col>5</xdr:col>
      <xdr:colOff>628650</xdr:colOff>
      <xdr:row>6</xdr:row>
      <xdr:rowOff>133350</xdr:rowOff>
    </xdr:to>
    <xdr:sp macro="" textlink="">
      <xdr:nvSpPr>
        <xdr:cNvPr id="4" name="Down Arrow 3"/>
        <xdr:cNvSpPr/>
      </xdr:nvSpPr>
      <xdr:spPr>
        <a:xfrm>
          <a:off x="4210050" y="4438650"/>
          <a:ext cx="247650" cy="266700"/>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3</xdr:col>
      <xdr:colOff>219075</xdr:colOff>
      <xdr:row>71</xdr:row>
      <xdr:rowOff>66675</xdr:rowOff>
    </xdr:from>
    <xdr:to>
      <xdr:col>3</xdr:col>
      <xdr:colOff>466725</xdr:colOff>
      <xdr:row>72</xdr:row>
      <xdr:rowOff>142875</xdr:rowOff>
    </xdr:to>
    <xdr:sp macro="" textlink="">
      <xdr:nvSpPr>
        <xdr:cNvPr id="5" name="Down Arrow 4"/>
        <xdr:cNvSpPr/>
      </xdr:nvSpPr>
      <xdr:spPr>
        <a:xfrm>
          <a:off x="2047875" y="9686925"/>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71</xdr:row>
      <xdr:rowOff>57150</xdr:rowOff>
    </xdr:from>
    <xdr:to>
      <xdr:col>4</xdr:col>
      <xdr:colOff>695325</xdr:colOff>
      <xdr:row>72</xdr:row>
      <xdr:rowOff>133350</xdr:rowOff>
    </xdr:to>
    <xdr:sp macro="" textlink="">
      <xdr:nvSpPr>
        <xdr:cNvPr id="6" name="Down Arrow 5"/>
        <xdr:cNvSpPr/>
      </xdr:nvSpPr>
      <xdr:spPr>
        <a:xfrm>
          <a:off x="3171825" y="9677400"/>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71</xdr:row>
      <xdr:rowOff>57150</xdr:rowOff>
    </xdr:from>
    <xdr:to>
      <xdr:col>5</xdr:col>
      <xdr:colOff>628650</xdr:colOff>
      <xdr:row>72</xdr:row>
      <xdr:rowOff>133350</xdr:rowOff>
    </xdr:to>
    <xdr:sp macro="" textlink="">
      <xdr:nvSpPr>
        <xdr:cNvPr id="7" name="Down Arrow 6"/>
        <xdr:cNvSpPr/>
      </xdr:nvSpPr>
      <xdr:spPr>
        <a:xfrm>
          <a:off x="4210050" y="9677400"/>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3</xdr:col>
      <xdr:colOff>219075</xdr:colOff>
      <xdr:row>136</xdr:row>
      <xdr:rowOff>66675</xdr:rowOff>
    </xdr:from>
    <xdr:to>
      <xdr:col>3</xdr:col>
      <xdr:colOff>466725</xdr:colOff>
      <xdr:row>137</xdr:row>
      <xdr:rowOff>142875</xdr:rowOff>
    </xdr:to>
    <xdr:sp macro="" textlink="">
      <xdr:nvSpPr>
        <xdr:cNvPr id="8" name="Down Arrow 7"/>
        <xdr:cNvSpPr/>
      </xdr:nvSpPr>
      <xdr:spPr>
        <a:xfrm>
          <a:off x="2047875" y="14763750"/>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136</xdr:row>
      <xdr:rowOff>57150</xdr:rowOff>
    </xdr:from>
    <xdr:to>
      <xdr:col>4</xdr:col>
      <xdr:colOff>695325</xdr:colOff>
      <xdr:row>137</xdr:row>
      <xdr:rowOff>133350</xdr:rowOff>
    </xdr:to>
    <xdr:sp macro="" textlink="">
      <xdr:nvSpPr>
        <xdr:cNvPr id="9" name="Down Arrow 8"/>
        <xdr:cNvSpPr/>
      </xdr:nvSpPr>
      <xdr:spPr>
        <a:xfrm>
          <a:off x="3171825" y="14754225"/>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136</xdr:row>
      <xdr:rowOff>57150</xdr:rowOff>
    </xdr:from>
    <xdr:to>
      <xdr:col>5</xdr:col>
      <xdr:colOff>628650</xdr:colOff>
      <xdr:row>137</xdr:row>
      <xdr:rowOff>133350</xdr:rowOff>
    </xdr:to>
    <xdr:sp macro="" textlink="">
      <xdr:nvSpPr>
        <xdr:cNvPr id="10" name="Down Arrow 9"/>
        <xdr:cNvSpPr/>
      </xdr:nvSpPr>
      <xdr:spPr>
        <a:xfrm>
          <a:off x="4210050" y="14754225"/>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3</xdr:col>
      <xdr:colOff>219075</xdr:colOff>
      <xdr:row>200</xdr:row>
      <xdr:rowOff>66675</xdr:rowOff>
    </xdr:from>
    <xdr:to>
      <xdr:col>3</xdr:col>
      <xdr:colOff>466725</xdr:colOff>
      <xdr:row>201</xdr:row>
      <xdr:rowOff>142875</xdr:rowOff>
    </xdr:to>
    <xdr:sp macro="" textlink="">
      <xdr:nvSpPr>
        <xdr:cNvPr id="11" name="Down Arrow 10"/>
        <xdr:cNvSpPr/>
      </xdr:nvSpPr>
      <xdr:spPr>
        <a:xfrm>
          <a:off x="2047875" y="19535775"/>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200</xdr:row>
      <xdr:rowOff>57150</xdr:rowOff>
    </xdr:from>
    <xdr:to>
      <xdr:col>4</xdr:col>
      <xdr:colOff>695325</xdr:colOff>
      <xdr:row>201</xdr:row>
      <xdr:rowOff>133350</xdr:rowOff>
    </xdr:to>
    <xdr:sp macro="" textlink="">
      <xdr:nvSpPr>
        <xdr:cNvPr id="12" name="Down Arrow 11"/>
        <xdr:cNvSpPr/>
      </xdr:nvSpPr>
      <xdr:spPr>
        <a:xfrm>
          <a:off x="3171825" y="19526250"/>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200</xdr:row>
      <xdr:rowOff>57150</xdr:rowOff>
    </xdr:from>
    <xdr:to>
      <xdr:col>5</xdr:col>
      <xdr:colOff>628650</xdr:colOff>
      <xdr:row>201</xdr:row>
      <xdr:rowOff>133350</xdr:rowOff>
    </xdr:to>
    <xdr:sp macro="" textlink="">
      <xdr:nvSpPr>
        <xdr:cNvPr id="13" name="Down Arrow 12"/>
        <xdr:cNvSpPr/>
      </xdr:nvSpPr>
      <xdr:spPr>
        <a:xfrm>
          <a:off x="4210050" y="19526250"/>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3</xdr:col>
      <xdr:colOff>219075</xdr:colOff>
      <xdr:row>463</xdr:row>
      <xdr:rowOff>66675</xdr:rowOff>
    </xdr:from>
    <xdr:to>
      <xdr:col>3</xdr:col>
      <xdr:colOff>466725</xdr:colOff>
      <xdr:row>464</xdr:row>
      <xdr:rowOff>142875</xdr:rowOff>
    </xdr:to>
    <xdr:sp macro="" textlink="">
      <xdr:nvSpPr>
        <xdr:cNvPr id="14" name="Down Arrow 13"/>
        <xdr:cNvSpPr/>
      </xdr:nvSpPr>
      <xdr:spPr>
        <a:xfrm>
          <a:off x="2047875" y="27746325"/>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463</xdr:row>
      <xdr:rowOff>57150</xdr:rowOff>
    </xdr:from>
    <xdr:to>
      <xdr:col>4</xdr:col>
      <xdr:colOff>695325</xdr:colOff>
      <xdr:row>464</xdr:row>
      <xdr:rowOff>133350</xdr:rowOff>
    </xdr:to>
    <xdr:sp macro="" textlink="">
      <xdr:nvSpPr>
        <xdr:cNvPr id="15" name="Down Arrow 14"/>
        <xdr:cNvSpPr/>
      </xdr:nvSpPr>
      <xdr:spPr>
        <a:xfrm>
          <a:off x="3171825" y="27736800"/>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463</xdr:row>
      <xdr:rowOff>57150</xdr:rowOff>
    </xdr:from>
    <xdr:to>
      <xdr:col>5</xdr:col>
      <xdr:colOff>628650</xdr:colOff>
      <xdr:row>464</xdr:row>
      <xdr:rowOff>133350</xdr:rowOff>
    </xdr:to>
    <xdr:sp macro="" textlink="">
      <xdr:nvSpPr>
        <xdr:cNvPr id="16" name="Down Arrow 15"/>
        <xdr:cNvSpPr/>
      </xdr:nvSpPr>
      <xdr:spPr>
        <a:xfrm>
          <a:off x="4210050" y="27736800"/>
          <a:ext cx="247650" cy="257175"/>
        </a:xfrm>
        <a:prstGeom prst="down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0</xdr:col>
      <xdr:colOff>0</xdr:colOff>
      <xdr:row>4</xdr:row>
      <xdr:rowOff>761999</xdr:rowOff>
    </xdr:from>
    <xdr:to>
      <xdr:col>0</xdr:col>
      <xdr:colOff>560916</xdr:colOff>
      <xdr:row>463</xdr:row>
      <xdr:rowOff>11906</xdr:rowOff>
    </xdr:to>
    <xdr:sp macro="" textlink="">
      <xdr:nvSpPr>
        <xdr:cNvPr id="18" name="Down Arrow 17"/>
        <xdr:cNvSpPr/>
      </xdr:nvSpPr>
      <xdr:spPr>
        <a:xfrm>
          <a:off x="0" y="4381499"/>
          <a:ext cx="560916" cy="50065782"/>
        </a:xfrm>
        <a:prstGeom prst="down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 Annual Benefit Statement       Annual Benefit Statement       Annual Benefit Statement       Annual Benefit Statement       Annual Benefit Statement       Annual Benefit Statement       Annual Benefit Statement       Annual Benefit Statement       Annual Benefit Statement       Annual Benefit Statement       Annual Benefit Statement       Annual Benefit Statement       Annual Benefit Statement       Annual Benefit Statement       Annual Benefit Statement      Annual</a:t>
          </a:r>
          <a:r>
            <a:rPr lang="en-IE" sz="1600"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 Benefit Statement</a:t>
          </a: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      </a:t>
          </a:r>
          <a:endParaRPr lang="en-IE" sz="1600"/>
        </a:p>
      </xdr:txBody>
    </xdr:sp>
    <xdr:clientData/>
  </xdr:twoCellAnchor>
  <xdr:twoCellAnchor>
    <xdr:from>
      <xdr:col>1</xdr:col>
      <xdr:colOff>0</xdr:colOff>
      <xdr:row>4</xdr:row>
      <xdr:rowOff>761999</xdr:rowOff>
    </xdr:from>
    <xdr:to>
      <xdr:col>1</xdr:col>
      <xdr:colOff>603250</xdr:colOff>
      <xdr:row>538</xdr:row>
      <xdr:rowOff>130969</xdr:rowOff>
    </xdr:to>
    <xdr:sp macro="" textlink="">
      <xdr:nvSpPr>
        <xdr:cNvPr id="19" name="Down Arrow 18"/>
        <xdr:cNvSpPr/>
      </xdr:nvSpPr>
      <xdr:spPr>
        <a:xfrm>
          <a:off x="607219" y="1916905"/>
          <a:ext cx="603250" cy="64079439"/>
        </a:xfrm>
        <a:prstGeom prst="downArrow">
          <a:avLst/>
        </a:prstGeom>
        <a:solidFill>
          <a:srgbClr val="AE78D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IE" sz="1600"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 Leaver Statement       Leaver Statement          Leaver Statement       Leaver Statement          Leaver Statement       Leaver Statement         Leaver Statement       Leaver Statement         Leaver Statement       Leaver Statement         Leaver Statement       Leaver Statement         Leaver Statement       Leaver Statement         Leaver Statement       Leaver Statement         Leaver Statement       Leaver Statement      </a:t>
          </a:r>
          <a:r>
            <a:rPr lang="en-IE" sz="1100" baseline="0">
              <a:solidFill>
                <a:schemeClr val="lt1"/>
              </a:solidFill>
              <a:effectLst/>
              <a:latin typeface="+mn-lt"/>
              <a:ea typeface="+mn-ea"/>
              <a:cs typeface="+mn-cs"/>
            </a:rPr>
            <a:t>   </a:t>
          </a: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Leaver Statement</a:t>
          </a:r>
          <a:r>
            <a:rPr lang="en-IE" sz="1600"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          Leaver Statement          Leaver Statement          Leaver Statement           Leaver Statement        Leaver Statement        Leaver Statement        Leaver Statement</a:t>
          </a:r>
          <a:endParaRPr lang="en-IE" sz="1600">
            <a:effectLst/>
            <a:latin typeface="Verdana" panose="020B0604030504040204" pitchFamily="34" charset="0"/>
            <a:ea typeface="Verdana" panose="020B0604030504040204" pitchFamily="34" charset="0"/>
            <a:cs typeface="Verdana" panose="020B0604030504040204" pitchFamily="34" charset="0"/>
          </a:endParaRPr>
        </a:p>
        <a:p>
          <a:pPr marL="0" marR="0" indent="0" algn="r" defTabSz="914400" eaLnBrk="1" fontAlgn="auto" latinLnBrk="0" hangingPunct="1">
            <a:lnSpc>
              <a:spcPct val="100000"/>
            </a:lnSpc>
            <a:spcBef>
              <a:spcPts val="0"/>
            </a:spcBef>
            <a:spcAft>
              <a:spcPts val="0"/>
            </a:spcAft>
            <a:buClrTx/>
            <a:buSzTx/>
            <a:buFontTx/>
            <a:buNone/>
            <a:tabLst/>
            <a:defRPr/>
          </a:pPr>
          <a:endParaRPr lang="en-IE" sz="1050"/>
        </a:p>
      </xdr:txBody>
    </xdr:sp>
    <xdr:clientData/>
  </xdr:twoCellAnchor>
  <xdr:twoCellAnchor>
    <xdr:from>
      <xdr:col>2</xdr:col>
      <xdr:colOff>41708</xdr:colOff>
      <xdr:row>448</xdr:row>
      <xdr:rowOff>5604</xdr:rowOff>
    </xdr:from>
    <xdr:to>
      <xdr:col>9</xdr:col>
      <xdr:colOff>994209</xdr:colOff>
      <xdr:row>462</xdr:row>
      <xdr:rowOff>141942</xdr:rowOff>
    </xdr:to>
    <xdr:sp macro="" textlink="">
      <xdr:nvSpPr>
        <xdr:cNvPr id="23" name="Striped Right Arrow 22"/>
        <xdr:cNvSpPr/>
      </xdr:nvSpPr>
      <xdr:spPr>
        <a:xfrm>
          <a:off x="1251943" y="70188045"/>
          <a:ext cx="7250207" cy="3184338"/>
        </a:xfrm>
        <a:prstGeom prst="striped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IE" sz="2800">
              <a:solidFill>
                <a:schemeClr val="bg1"/>
              </a:solidFill>
            </a:rPr>
            <a:t>2019 Annual Benefit Statement Data</a:t>
          </a:r>
          <a:br>
            <a:rPr lang="en-IE" sz="2800">
              <a:solidFill>
                <a:schemeClr val="bg1"/>
              </a:solidFill>
            </a:rPr>
          </a:br>
          <a:r>
            <a:rPr lang="en-IE" sz="2800" i="1">
              <a:solidFill>
                <a:schemeClr val="bg1"/>
              </a:solidFill>
            </a:rPr>
            <a:t>(Based</a:t>
          </a:r>
          <a:r>
            <a:rPr lang="en-IE" sz="2800" i="1" baseline="0">
              <a:solidFill>
                <a:schemeClr val="bg1"/>
              </a:solidFill>
            </a:rPr>
            <a:t> on all outputs above)</a:t>
          </a:r>
          <a:br>
            <a:rPr lang="en-IE" sz="2800" i="1" baseline="0">
              <a:solidFill>
                <a:schemeClr val="bg1"/>
              </a:solidFill>
            </a:rPr>
          </a:br>
          <a:r>
            <a:rPr lang="en-IE" sz="2800" i="1" baseline="0">
              <a:solidFill>
                <a:schemeClr val="bg1"/>
              </a:solidFill>
            </a:rPr>
            <a:t>(Adjusted for CPI to 31/12/2018</a:t>
          </a:r>
        </a:p>
        <a:p>
          <a:pPr algn="l"/>
          <a:r>
            <a:rPr lang="en-IE" sz="2800" i="1" baseline="0">
              <a:solidFill>
                <a:schemeClr val="bg1"/>
              </a:solidFill>
            </a:rPr>
            <a:t>)</a:t>
          </a:r>
          <a:endParaRPr lang="en-IE" sz="2800" i="1">
            <a:solidFill>
              <a:schemeClr val="bg1"/>
            </a:solidFill>
          </a:endParaRPr>
        </a:p>
      </xdr:txBody>
    </xdr:sp>
    <xdr:clientData/>
  </xdr:twoCellAnchor>
  <xdr:twoCellAnchor>
    <xdr:from>
      <xdr:col>2</xdr:col>
      <xdr:colOff>31751</xdr:colOff>
      <xdr:row>524</xdr:row>
      <xdr:rowOff>31751</xdr:rowOff>
    </xdr:from>
    <xdr:to>
      <xdr:col>9</xdr:col>
      <xdr:colOff>984252</xdr:colOff>
      <xdr:row>539</xdr:row>
      <xdr:rowOff>0</xdr:rowOff>
    </xdr:to>
    <xdr:sp macro="" textlink="">
      <xdr:nvSpPr>
        <xdr:cNvPr id="25" name="Striped Right Arrow 24"/>
        <xdr:cNvSpPr/>
      </xdr:nvSpPr>
      <xdr:spPr>
        <a:xfrm>
          <a:off x="1250951" y="32007176"/>
          <a:ext cx="6943726" cy="3101974"/>
        </a:xfrm>
        <a:prstGeom prst="stripedRightArrow">
          <a:avLst/>
        </a:prstGeom>
        <a:solidFill>
          <a:srgbClr val="CC00FF"/>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IE" sz="2400">
              <a:solidFill>
                <a:schemeClr val="bg1"/>
              </a:solidFill>
              <a:latin typeface="Verdana" panose="020B0604030504040204" pitchFamily="34" charset="0"/>
              <a:ea typeface="Verdana" panose="020B0604030504040204" pitchFamily="34" charset="0"/>
              <a:cs typeface="Verdana" panose="020B0604030504040204" pitchFamily="34" charset="0"/>
            </a:rPr>
            <a:t>Leaver</a:t>
          </a:r>
          <a:r>
            <a:rPr lang="en-IE" sz="2400" baseline="0">
              <a:solidFill>
                <a:schemeClr val="bg1"/>
              </a:solidFill>
              <a:latin typeface="Verdana" panose="020B0604030504040204" pitchFamily="34" charset="0"/>
              <a:ea typeface="Verdana" panose="020B0604030504040204" pitchFamily="34" charset="0"/>
              <a:cs typeface="Verdana" panose="020B0604030504040204" pitchFamily="34" charset="0"/>
            </a:rPr>
            <a:t> </a:t>
          </a:r>
          <a:r>
            <a:rPr lang="en-IE" sz="2400">
              <a:solidFill>
                <a:schemeClr val="bg1"/>
              </a:solidFill>
              <a:latin typeface="Verdana" panose="020B0604030504040204" pitchFamily="34" charset="0"/>
              <a:ea typeface="Verdana" panose="020B0604030504040204" pitchFamily="34" charset="0"/>
              <a:cs typeface="Verdana" panose="020B0604030504040204" pitchFamily="34" charset="0"/>
            </a:rPr>
            <a:t>Statement Data</a:t>
          </a:r>
          <a:br>
            <a:rPr lang="en-IE" sz="2400">
              <a:solidFill>
                <a:schemeClr val="bg1"/>
              </a:solidFill>
              <a:latin typeface="Verdana" panose="020B0604030504040204" pitchFamily="34" charset="0"/>
              <a:ea typeface="Verdana" panose="020B0604030504040204" pitchFamily="34" charset="0"/>
              <a:cs typeface="Verdana" panose="020B0604030504040204" pitchFamily="34" charset="0"/>
            </a:rPr>
          </a:br>
          <a:r>
            <a:rPr lang="en-IE" sz="2400" i="1">
              <a:solidFill>
                <a:schemeClr val="bg1"/>
              </a:solidFill>
              <a:latin typeface="Verdana" panose="020B0604030504040204" pitchFamily="34" charset="0"/>
              <a:ea typeface="Verdana" panose="020B0604030504040204" pitchFamily="34" charset="0"/>
              <a:cs typeface="Verdana" panose="020B0604030504040204" pitchFamily="34" charset="0"/>
            </a:rPr>
            <a:t>(Based</a:t>
          </a:r>
          <a:r>
            <a:rPr lang="en-IE" sz="2400" i="1" baseline="0">
              <a:solidFill>
                <a:schemeClr val="bg1"/>
              </a:solidFill>
              <a:latin typeface="Verdana" panose="020B0604030504040204" pitchFamily="34" charset="0"/>
              <a:ea typeface="Verdana" panose="020B0604030504040204" pitchFamily="34" charset="0"/>
              <a:cs typeface="Verdana" panose="020B0604030504040204" pitchFamily="34" charset="0"/>
            </a:rPr>
            <a:t> on all outputs above)</a:t>
          </a:r>
          <a:br>
            <a:rPr lang="en-IE" sz="2400" i="1" baseline="0">
              <a:solidFill>
                <a:schemeClr val="bg1"/>
              </a:solidFill>
              <a:latin typeface="Verdana" panose="020B0604030504040204" pitchFamily="34" charset="0"/>
              <a:ea typeface="Verdana" panose="020B0604030504040204" pitchFamily="34" charset="0"/>
              <a:cs typeface="Verdana" panose="020B0604030504040204" pitchFamily="34" charset="0"/>
            </a:rPr>
          </a:br>
          <a:r>
            <a:rPr lang="en-IE" sz="2400" i="1" baseline="0">
              <a:solidFill>
                <a:schemeClr val="bg1"/>
              </a:solidFill>
              <a:latin typeface="Verdana" panose="020B0604030504040204" pitchFamily="34" charset="0"/>
              <a:ea typeface="Verdana" panose="020B0604030504040204" pitchFamily="34" charset="0"/>
              <a:cs typeface="Verdana" panose="020B0604030504040204" pitchFamily="34" charset="0"/>
            </a:rPr>
            <a:t>(Adjusted for CPI to 31/12/2018)</a:t>
          </a:r>
        </a:p>
        <a:p>
          <a:pPr algn="l"/>
          <a:endParaRPr lang="en-IE" sz="2400" i="1">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219075</xdr:colOff>
      <xdr:row>263</xdr:row>
      <xdr:rowOff>66675</xdr:rowOff>
    </xdr:from>
    <xdr:to>
      <xdr:col>3</xdr:col>
      <xdr:colOff>466725</xdr:colOff>
      <xdr:row>264</xdr:row>
      <xdr:rowOff>142875</xdr:rowOff>
    </xdr:to>
    <xdr:sp macro="" textlink="">
      <xdr:nvSpPr>
        <xdr:cNvPr id="27" name="Down Arrow 26"/>
        <xdr:cNvSpPr/>
      </xdr:nvSpPr>
      <xdr:spPr>
        <a:xfrm>
          <a:off x="2056039" y="61802282"/>
          <a:ext cx="247650" cy="253093"/>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263</xdr:row>
      <xdr:rowOff>57150</xdr:rowOff>
    </xdr:from>
    <xdr:to>
      <xdr:col>4</xdr:col>
      <xdr:colOff>695325</xdr:colOff>
      <xdr:row>264</xdr:row>
      <xdr:rowOff>133350</xdr:rowOff>
    </xdr:to>
    <xdr:sp macro="" textlink="">
      <xdr:nvSpPr>
        <xdr:cNvPr id="30" name="Down Arrow 29"/>
        <xdr:cNvSpPr/>
      </xdr:nvSpPr>
      <xdr:spPr>
        <a:xfrm>
          <a:off x="3182711" y="61792757"/>
          <a:ext cx="247650" cy="253093"/>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263</xdr:row>
      <xdr:rowOff>57150</xdr:rowOff>
    </xdr:from>
    <xdr:to>
      <xdr:col>5</xdr:col>
      <xdr:colOff>628650</xdr:colOff>
      <xdr:row>264</xdr:row>
      <xdr:rowOff>133350</xdr:rowOff>
    </xdr:to>
    <xdr:sp macro="" textlink="">
      <xdr:nvSpPr>
        <xdr:cNvPr id="32" name="Down Arrow 31"/>
        <xdr:cNvSpPr/>
      </xdr:nvSpPr>
      <xdr:spPr>
        <a:xfrm>
          <a:off x="4218214" y="61792757"/>
          <a:ext cx="247650" cy="253093"/>
        </a:xfrm>
        <a:prstGeom prst="down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3</xdr:col>
      <xdr:colOff>219075</xdr:colOff>
      <xdr:row>263</xdr:row>
      <xdr:rowOff>66675</xdr:rowOff>
    </xdr:from>
    <xdr:to>
      <xdr:col>3</xdr:col>
      <xdr:colOff>466725</xdr:colOff>
      <xdr:row>264</xdr:row>
      <xdr:rowOff>142875</xdr:rowOff>
    </xdr:to>
    <xdr:sp macro="" textlink="">
      <xdr:nvSpPr>
        <xdr:cNvPr id="33" name="Down Arrow 32"/>
        <xdr:cNvSpPr/>
      </xdr:nvSpPr>
      <xdr:spPr>
        <a:xfrm>
          <a:off x="2047875" y="51130200"/>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263</xdr:row>
      <xdr:rowOff>57150</xdr:rowOff>
    </xdr:from>
    <xdr:to>
      <xdr:col>4</xdr:col>
      <xdr:colOff>695325</xdr:colOff>
      <xdr:row>264</xdr:row>
      <xdr:rowOff>133350</xdr:rowOff>
    </xdr:to>
    <xdr:sp macro="" textlink="">
      <xdr:nvSpPr>
        <xdr:cNvPr id="34" name="Down Arrow 33"/>
        <xdr:cNvSpPr/>
      </xdr:nvSpPr>
      <xdr:spPr>
        <a:xfrm>
          <a:off x="3171825" y="51120675"/>
          <a:ext cx="247650" cy="25717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263</xdr:row>
      <xdr:rowOff>57150</xdr:rowOff>
    </xdr:from>
    <xdr:to>
      <xdr:col>5</xdr:col>
      <xdr:colOff>628650</xdr:colOff>
      <xdr:row>264</xdr:row>
      <xdr:rowOff>133350</xdr:rowOff>
    </xdr:to>
    <xdr:sp macro="" textlink="">
      <xdr:nvSpPr>
        <xdr:cNvPr id="35" name="Down Arrow 34"/>
        <xdr:cNvSpPr/>
      </xdr:nvSpPr>
      <xdr:spPr>
        <a:xfrm>
          <a:off x="4210050" y="51120675"/>
          <a:ext cx="247650" cy="257175"/>
        </a:xfrm>
        <a:prstGeom prst="down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3</xdr:col>
      <xdr:colOff>219075</xdr:colOff>
      <xdr:row>325</xdr:row>
      <xdr:rowOff>66675</xdr:rowOff>
    </xdr:from>
    <xdr:to>
      <xdr:col>3</xdr:col>
      <xdr:colOff>466725</xdr:colOff>
      <xdr:row>326</xdr:row>
      <xdr:rowOff>142875</xdr:rowOff>
    </xdr:to>
    <xdr:sp macro="" textlink="">
      <xdr:nvSpPr>
        <xdr:cNvPr id="37" name="Down Arrow 36"/>
        <xdr:cNvSpPr/>
      </xdr:nvSpPr>
      <xdr:spPr>
        <a:xfrm>
          <a:off x="2034428" y="70798204"/>
          <a:ext cx="247650" cy="25549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325</xdr:row>
      <xdr:rowOff>57150</xdr:rowOff>
    </xdr:from>
    <xdr:to>
      <xdr:col>4</xdr:col>
      <xdr:colOff>695325</xdr:colOff>
      <xdr:row>326</xdr:row>
      <xdr:rowOff>133350</xdr:rowOff>
    </xdr:to>
    <xdr:sp macro="" textlink="">
      <xdr:nvSpPr>
        <xdr:cNvPr id="40" name="Down Arrow 39"/>
        <xdr:cNvSpPr/>
      </xdr:nvSpPr>
      <xdr:spPr>
        <a:xfrm>
          <a:off x="3159499" y="70788679"/>
          <a:ext cx="247650" cy="255495"/>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325</xdr:row>
      <xdr:rowOff>57150</xdr:rowOff>
    </xdr:from>
    <xdr:to>
      <xdr:col>5</xdr:col>
      <xdr:colOff>628650</xdr:colOff>
      <xdr:row>326</xdr:row>
      <xdr:rowOff>133350</xdr:rowOff>
    </xdr:to>
    <xdr:sp macro="" textlink="">
      <xdr:nvSpPr>
        <xdr:cNvPr id="43" name="Down Arrow 42"/>
        <xdr:cNvSpPr/>
      </xdr:nvSpPr>
      <xdr:spPr>
        <a:xfrm>
          <a:off x="4202206" y="70788679"/>
          <a:ext cx="247650" cy="255495"/>
        </a:xfrm>
        <a:prstGeom prst="down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15</xdr:col>
      <xdr:colOff>156883</xdr:colOff>
      <xdr:row>383</xdr:row>
      <xdr:rowOff>302559</xdr:rowOff>
    </xdr:from>
    <xdr:to>
      <xdr:col>16</xdr:col>
      <xdr:colOff>930101</xdr:colOff>
      <xdr:row>385</xdr:row>
      <xdr:rowOff>123765</xdr:rowOff>
    </xdr:to>
    <xdr:sp macro="" textlink="">
      <xdr:nvSpPr>
        <xdr:cNvPr id="49" name="Down Arrow 48"/>
        <xdr:cNvSpPr/>
      </xdr:nvSpPr>
      <xdr:spPr>
        <a:xfrm rot="5400000">
          <a:off x="14629036" y="68137612"/>
          <a:ext cx="471148"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179294</xdr:colOff>
      <xdr:row>457</xdr:row>
      <xdr:rowOff>593912</xdr:rowOff>
    </xdr:from>
    <xdr:to>
      <xdr:col>16</xdr:col>
      <xdr:colOff>952512</xdr:colOff>
      <xdr:row>460</xdr:row>
      <xdr:rowOff>90148</xdr:rowOff>
    </xdr:to>
    <xdr:sp macro="" textlink="">
      <xdr:nvSpPr>
        <xdr:cNvPr id="51" name="Down Arrow 50"/>
        <xdr:cNvSpPr/>
      </xdr:nvSpPr>
      <xdr:spPr>
        <a:xfrm rot="5400000">
          <a:off x="14651447" y="71342495"/>
          <a:ext cx="471148"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212912</xdr:colOff>
      <xdr:row>532</xdr:row>
      <xdr:rowOff>369795</xdr:rowOff>
    </xdr:from>
    <xdr:to>
      <xdr:col>16</xdr:col>
      <xdr:colOff>986130</xdr:colOff>
      <xdr:row>535</xdr:row>
      <xdr:rowOff>34119</xdr:rowOff>
    </xdr:to>
    <xdr:sp macro="" textlink="">
      <xdr:nvSpPr>
        <xdr:cNvPr id="53" name="Down Arrow 52"/>
        <xdr:cNvSpPr/>
      </xdr:nvSpPr>
      <xdr:spPr>
        <a:xfrm rot="5400000">
          <a:off x="14685065" y="84498201"/>
          <a:ext cx="471148"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3</xdr:col>
      <xdr:colOff>219075</xdr:colOff>
      <xdr:row>386</xdr:row>
      <xdr:rowOff>66675</xdr:rowOff>
    </xdr:from>
    <xdr:to>
      <xdr:col>3</xdr:col>
      <xdr:colOff>466725</xdr:colOff>
      <xdr:row>387</xdr:row>
      <xdr:rowOff>142875</xdr:rowOff>
    </xdr:to>
    <xdr:sp macro="" textlink="">
      <xdr:nvSpPr>
        <xdr:cNvPr id="38" name="Down Arrow 37"/>
        <xdr:cNvSpPr/>
      </xdr:nvSpPr>
      <xdr:spPr>
        <a:xfrm>
          <a:off x="2034428" y="82732469"/>
          <a:ext cx="247650" cy="255494"/>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4</xdr:col>
      <xdr:colOff>447675</xdr:colOff>
      <xdr:row>386</xdr:row>
      <xdr:rowOff>57150</xdr:rowOff>
    </xdr:from>
    <xdr:to>
      <xdr:col>4</xdr:col>
      <xdr:colOff>695325</xdr:colOff>
      <xdr:row>387</xdr:row>
      <xdr:rowOff>133350</xdr:rowOff>
    </xdr:to>
    <xdr:sp macro="" textlink="">
      <xdr:nvSpPr>
        <xdr:cNvPr id="41" name="Down Arrow 40"/>
        <xdr:cNvSpPr/>
      </xdr:nvSpPr>
      <xdr:spPr>
        <a:xfrm>
          <a:off x="3159499" y="82722944"/>
          <a:ext cx="247650" cy="255494"/>
        </a:xfrm>
        <a:prstGeom prst="downArrow">
          <a:avLst/>
        </a:prstGeom>
        <a:solidFill>
          <a:srgbClr val="FFFF99"/>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5</xdr:col>
      <xdr:colOff>381000</xdr:colOff>
      <xdr:row>386</xdr:row>
      <xdr:rowOff>57150</xdr:rowOff>
    </xdr:from>
    <xdr:to>
      <xdr:col>5</xdr:col>
      <xdr:colOff>628650</xdr:colOff>
      <xdr:row>387</xdr:row>
      <xdr:rowOff>133350</xdr:rowOff>
    </xdr:to>
    <xdr:sp macro="" textlink="">
      <xdr:nvSpPr>
        <xdr:cNvPr id="45" name="Down Arrow 44"/>
        <xdr:cNvSpPr/>
      </xdr:nvSpPr>
      <xdr:spPr>
        <a:xfrm>
          <a:off x="4202206" y="82722944"/>
          <a:ext cx="247650" cy="255494"/>
        </a:xfrm>
        <a:prstGeom prst="down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IE" sz="1100"/>
        </a:p>
      </xdr:txBody>
    </xdr:sp>
    <xdr:clientData/>
  </xdr:twoCellAnchor>
  <xdr:twoCellAnchor>
    <xdr:from>
      <xdr:col>15</xdr:col>
      <xdr:colOff>190500</xdr:colOff>
      <xdr:row>444</xdr:row>
      <xdr:rowOff>313766</xdr:rowOff>
    </xdr:from>
    <xdr:to>
      <xdr:col>16</xdr:col>
      <xdr:colOff>963718</xdr:colOff>
      <xdr:row>446</xdr:row>
      <xdr:rowOff>134972</xdr:rowOff>
    </xdr:to>
    <xdr:sp macro="" textlink="">
      <xdr:nvSpPr>
        <xdr:cNvPr id="46" name="Down Arrow 45"/>
        <xdr:cNvSpPr/>
      </xdr:nvSpPr>
      <xdr:spPr>
        <a:xfrm rot="5400000">
          <a:off x="14662653" y="79332290"/>
          <a:ext cx="471147"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201706</xdr:colOff>
      <xdr:row>517</xdr:row>
      <xdr:rowOff>145677</xdr:rowOff>
    </xdr:from>
    <xdr:to>
      <xdr:col>16</xdr:col>
      <xdr:colOff>974924</xdr:colOff>
      <xdr:row>520</xdr:row>
      <xdr:rowOff>146178</xdr:rowOff>
    </xdr:to>
    <xdr:sp macro="" textlink="">
      <xdr:nvSpPr>
        <xdr:cNvPr id="52" name="Down Arrow 51"/>
        <xdr:cNvSpPr/>
      </xdr:nvSpPr>
      <xdr:spPr>
        <a:xfrm rot="5400000">
          <a:off x="14673859" y="92555230"/>
          <a:ext cx="471148"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190500</xdr:colOff>
      <xdr:row>322</xdr:row>
      <xdr:rowOff>22411</xdr:rowOff>
    </xdr:from>
    <xdr:to>
      <xdr:col>16</xdr:col>
      <xdr:colOff>963718</xdr:colOff>
      <xdr:row>325</xdr:row>
      <xdr:rowOff>500</xdr:rowOff>
    </xdr:to>
    <xdr:sp macro="" textlink="">
      <xdr:nvSpPr>
        <xdr:cNvPr id="54" name="Down Arrow 53"/>
        <xdr:cNvSpPr/>
      </xdr:nvSpPr>
      <xdr:spPr>
        <a:xfrm rot="5400000">
          <a:off x="14662653" y="58097141"/>
          <a:ext cx="471148"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179295</xdr:colOff>
      <xdr:row>260</xdr:row>
      <xdr:rowOff>0</xdr:rowOff>
    </xdr:from>
    <xdr:to>
      <xdr:col>16</xdr:col>
      <xdr:colOff>952513</xdr:colOff>
      <xdr:row>262</xdr:row>
      <xdr:rowOff>146177</xdr:rowOff>
    </xdr:to>
    <xdr:sp macro="" textlink="">
      <xdr:nvSpPr>
        <xdr:cNvPr id="55" name="Down Arrow 54"/>
        <xdr:cNvSpPr/>
      </xdr:nvSpPr>
      <xdr:spPr>
        <a:xfrm rot="5400000">
          <a:off x="14651448" y="47092965"/>
          <a:ext cx="471148"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224118</xdr:colOff>
      <xdr:row>197</xdr:row>
      <xdr:rowOff>11205</xdr:rowOff>
    </xdr:from>
    <xdr:to>
      <xdr:col>16</xdr:col>
      <xdr:colOff>997336</xdr:colOff>
      <xdr:row>199</xdr:row>
      <xdr:rowOff>157382</xdr:rowOff>
    </xdr:to>
    <xdr:sp macro="" textlink="">
      <xdr:nvSpPr>
        <xdr:cNvPr id="56" name="Down Arrow 55"/>
        <xdr:cNvSpPr/>
      </xdr:nvSpPr>
      <xdr:spPr>
        <a:xfrm rot="5400000">
          <a:off x="14696271" y="35853464"/>
          <a:ext cx="471148"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190501</xdr:colOff>
      <xdr:row>133</xdr:row>
      <xdr:rowOff>67235</xdr:rowOff>
    </xdr:from>
    <xdr:to>
      <xdr:col>16</xdr:col>
      <xdr:colOff>963719</xdr:colOff>
      <xdr:row>135</xdr:row>
      <xdr:rowOff>157383</xdr:rowOff>
    </xdr:to>
    <xdr:sp macro="" textlink="">
      <xdr:nvSpPr>
        <xdr:cNvPr id="57" name="Down Arrow 56"/>
        <xdr:cNvSpPr/>
      </xdr:nvSpPr>
      <xdr:spPr>
        <a:xfrm rot="5400000">
          <a:off x="14662654" y="24423465"/>
          <a:ext cx="471148"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179294</xdr:colOff>
      <xdr:row>68</xdr:row>
      <xdr:rowOff>89648</xdr:rowOff>
    </xdr:from>
    <xdr:to>
      <xdr:col>16</xdr:col>
      <xdr:colOff>952512</xdr:colOff>
      <xdr:row>70</xdr:row>
      <xdr:rowOff>157385</xdr:rowOff>
    </xdr:to>
    <xdr:sp macro="" textlink="">
      <xdr:nvSpPr>
        <xdr:cNvPr id="58" name="Down Arrow 57"/>
        <xdr:cNvSpPr/>
      </xdr:nvSpPr>
      <xdr:spPr>
        <a:xfrm rot="5400000">
          <a:off x="14651447" y="12746937"/>
          <a:ext cx="471148" cy="189380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P10"/>
  <sheetViews>
    <sheetView tabSelected="1" zoomScale="130" zoomScaleNormal="130" workbookViewId="0">
      <selection activeCell="C16" sqref="C16"/>
    </sheetView>
  </sheetViews>
  <sheetFormatPr defaultRowHeight="12.75"/>
  <cols>
    <col min="1" max="11" width="9.140625" style="150"/>
    <col min="12" max="12" width="23.5703125" style="150" customWidth="1"/>
    <col min="13" max="16384" width="9.140625" style="150"/>
  </cols>
  <sheetData>
    <row r="2" spans="2:16" ht="14.25" customHeight="1">
      <c r="B2" s="274" t="s">
        <v>39</v>
      </c>
      <c r="C2" s="274"/>
      <c r="D2" s="274"/>
      <c r="E2" s="274"/>
      <c r="F2" s="274"/>
      <c r="G2" s="274"/>
      <c r="H2" s="274"/>
      <c r="I2" s="274"/>
      <c r="J2" s="274"/>
      <c r="K2" s="274"/>
      <c r="L2" s="274"/>
    </row>
    <row r="3" spans="2:16" ht="13.5" thickBot="1">
      <c r="B3" s="275"/>
      <c r="C3" s="275"/>
      <c r="D3" s="275"/>
      <c r="E3" s="275"/>
      <c r="F3" s="275"/>
      <c r="G3" s="275"/>
      <c r="H3" s="275"/>
      <c r="I3" s="275"/>
      <c r="J3" s="275"/>
      <c r="K3" s="275"/>
      <c r="L3" s="275"/>
    </row>
    <row r="4" spans="2:16" s="1" customFormat="1" ht="171" customHeight="1" thickBot="1">
      <c r="B4" s="271" t="s">
        <v>56</v>
      </c>
      <c r="C4" s="272"/>
      <c r="D4" s="272"/>
      <c r="E4" s="272"/>
      <c r="F4" s="272"/>
      <c r="G4" s="272"/>
      <c r="H4" s="272"/>
      <c r="I4" s="272"/>
      <c r="J4" s="272"/>
      <c r="K4" s="272"/>
      <c r="L4" s="273"/>
    </row>
    <row r="5" spans="2:16" s="1" customFormat="1" ht="10.5" customHeight="1"/>
    <row r="6" spans="2:16" s="1" customFormat="1" ht="13.5" customHeight="1">
      <c r="B6" s="151" t="s">
        <v>55</v>
      </c>
      <c r="M6" s="10"/>
      <c r="N6" s="10"/>
      <c r="O6" s="10"/>
      <c r="P6" s="10"/>
    </row>
    <row r="7" spans="2:16" s="1" customFormat="1"/>
    <row r="8" spans="2:16" s="1" customFormat="1">
      <c r="B8" s="274" t="s">
        <v>59</v>
      </c>
      <c r="C8" s="274"/>
      <c r="D8" s="274"/>
      <c r="E8" s="274"/>
      <c r="F8" s="274"/>
      <c r="G8" s="274"/>
      <c r="H8" s="274"/>
      <c r="I8" s="274"/>
      <c r="J8" s="274"/>
      <c r="K8" s="274"/>
      <c r="L8" s="274"/>
    </row>
    <row r="9" spans="2:16">
      <c r="B9" s="152"/>
      <c r="C9" s="152"/>
      <c r="D9" s="152"/>
      <c r="E9" s="152"/>
      <c r="F9" s="152"/>
      <c r="G9" s="152"/>
      <c r="H9" s="152"/>
      <c r="I9" s="152"/>
      <c r="J9" s="152"/>
      <c r="K9" s="152"/>
      <c r="L9" s="152"/>
    </row>
    <row r="10" spans="2:16">
      <c r="B10" s="276"/>
      <c r="C10" s="276"/>
      <c r="D10" s="276"/>
      <c r="E10" s="276"/>
      <c r="F10" s="276"/>
      <c r="G10" s="276"/>
      <c r="H10" s="276"/>
      <c r="I10" s="276"/>
      <c r="J10" s="276"/>
      <c r="K10" s="276"/>
      <c r="L10" s="276"/>
    </row>
  </sheetData>
  <sheetProtection sheet="1" objects="1" scenarios="1" formatCells="0" formatColumns="0" formatRows="0" insertColumns="0" insertRows="0" insertHyperlinks="0" deleteColumns="0" deleteRows="0" sort="0" autoFilter="0" pivotTables="0"/>
  <mergeCells count="5">
    <mergeCell ref="B4:L4"/>
    <mergeCell ref="B2:L2"/>
    <mergeCell ref="B3:L3"/>
    <mergeCell ref="B10:L10"/>
    <mergeCell ref="B8:L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pageSetUpPr fitToPage="1"/>
  </sheetPr>
  <dimension ref="B1:U20"/>
  <sheetViews>
    <sheetView view="pageBreakPreview" topLeftCell="A19" zoomScaleNormal="100" zoomScaleSheetLayoutView="100" workbookViewId="0">
      <selection activeCell="B8" sqref="B8:U8"/>
    </sheetView>
  </sheetViews>
  <sheetFormatPr defaultRowHeight="15"/>
  <cols>
    <col min="1" max="1" width="18.140625" customWidth="1"/>
    <col min="21" max="21" width="12" customWidth="1"/>
  </cols>
  <sheetData>
    <row r="1" spans="2:21" s="1" customFormat="1" ht="27">
      <c r="B1" s="279" t="s">
        <v>0</v>
      </c>
      <c r="C1" s="279"/>
      <c r="D1" s="279"/>
      <c r="E1" s="279"/>
      <c r="F1" s="279"/>
      <c r="G1" s="279"/>
      <c r="H1" s="279"/>
      <c r="I1" s="279"/>
      <c r="J1" s="279"/>
      <c r="K1" s="279"/>
      <c r="L1" s="279"/>
      <c r="M1" s="279"/>
      <c r="N1" s="279"/>
      <c r="O1" s="279"/>
      <c r="P1" s="279"/>
      <c r="Q1" s="279"/>
      <c r="R1" s="279"/>
      <c r="S1" s="279"/>
      <c r="T1" s="279"/>
      <c r="U1" s="279"/>
    </row>
    <row r="2" spans="2:21" s="1" customFormat="1" ht="19.5">
      <c r="B2" s="280" t="s">
        <v>45</v>
      </c>
      <c r="C2" s="280"/>
      <c r="D2" s="280"/>
      <c r="E2" s="280"/>
      <c r="F2" s="280"/>
      <c r="G2" s="280"/>
      <c r="H2" s="280"/>
      <c r="I2" s="280"/>
      <c r="J2" s="280"/>
      <c r="K2" s="280"/>
      <c r="L2" s="280"/>
      <c r="M2" s="280"/>
      <c r="N2" s="280"/>
      <c r="O2" s="280"/>
      <c r="P2" s="280"/>
      <c r="Q2" s="280"/>
      <c r="R2" s="280"/>
      <c r="S2" s="280"/>
      <c r="T2" s="280"/>
      <c r="U2" s="280"/>
    </row>
    <row r="3" spans="2:21">
      <c r="B3" s="281"/>
      <c r="C3" s="281"/>
      <c r="D3" s="281"/>
      <c r="E3" s="281"/>
      <c r="F3" s="281"/>
      <c r="G3" s="281"/>
      <c r="H3" s="281"/>
      <c r="I3" s="281"/>
      <c r="J3" s="281"/>
      <c r="K3" s="281"/>
      <c r="L3" s="281"/>
      <c r="M3" s="281"/>
      <c r="N3" s="281"/>
      <c r="O3" s="281"/>
      <c r="P3" s="281"/>
      <c r="Q3" s="281"/>
      <c r="R3" s="281"/>
      <c r="S3" s="281"/>
      <c r="T3" s="281"/>
      <c r="U3" s="281"/>
    </row>
    <row r="4" spans="2:21" ht="18.75" thickBot="1">
      <c r="B4" s="282" t="s">
        <v>41</v>
      </c>
      <c r="C4" s="282"/>
      <c r="D4" s="282"/>
      <c r="E4" s="282"/>
      <c r="F4" s="282"/>
      <c r="G4" s="282"/>
      <c r="H4" s="282"/>
      <c r="I4" s="282"/>
      <c r="J4" s="282"/>
      <c r="K4" s="282"/>
      <c r="L4" s="282"/>
      <c r="M4" s="282"/>
      <c r="N4" s="282"/>
      <c r="O4" s="282"/>
      <c r="P4" s="282"/>
      <c r="Q4" s="282"/>
      <c r="R4" s="282"/>
      <c r="S4" s="282"/>
      <c r="T4" s="282"/>
      <c r="U4" s="282"/>
    </row>
    <row r="5" spans="2:21" ht="18" customHeight="1" thickTop="1">
      <c r="B5" s="283" t="s">
        <v>42</v>
      </c>
      <c r="C5" s="283"/>
      <c r="D5" s="283"/>
      <c r="E5" s="283"/>
      <c r="F5" s="283"/>
      <c r="G5" s="283"/>
      <c r="H5" s="283"/>
      <c r="I5" s="283"/>
      <c r="J5" s="283"/>
      <c r="K5" s="283"/>
      <c r="L5" s="283"/>
      <c r="M5" s="283"/>
      <c r="N5" s="283"/>
      <c r="O5" s="283"/>
      <c r="P5" s="283"/>
      <c r="Q5" s="283"/>
      <c r="R5" s="283"/>
      <c r="S5" s="283"/>
      <c r="T5" s="283"/>
      <c r="U5" s="283"/>
    </row>
    <row r="6" spans="2:21" ht="57" customHeight="1" thickBot="1">
      <c r="B6" s="277" t="s">
        <v>103</v>
      </c>
      <c r="C6" s="278"/>
      <c r="D6" s="278"/>
      <c r="E6" s="278"/>
      <c r="F6" s="278"/>
      <c r="G6" s="278"/>
      <c r="H6" s="278"/>
      <c r="I6" s="278"/>
      <c r="J6" s="278"/>
      <c r="K6" s="278"/>
      <c r="L6" s="278"/>
      <c r="M6" s="278"/>
      <c r="N6" s="278"/>
      <c r="O6" s="278"/>
      <c r="P6" s="278"/>
      <c r="Q6" s="278"/>
      <c r="R6" s="278"/>
      <c r="S6" s="278"/>
      <c r="T6" s="278"/>
      <c r="U6" s="278"/>
    </row>
    <row r="7" spans="2:21" ht="50.25" customHeight="1" thickBot="1">
      <c r="B7" s="284" t="s">
        <v>57</v>
      </c>
      <c r="C7" s="285"/>
      <c r="D7" s="285"/>
      <c r="E7" s="285"/>
      <c r="F7" s="285"/>
      <c r="G7" s="285"/>
      <c r="H7" s="285"/>
      <c r="I7" s="285"/>
      <c r="J7" s="285"/>
      <c r="K7" s="285"/>
      <c r="L7" s="285"/>
      <c r="M7" s="285"/>
      <c r="N7" s="285"/>
      <c r="O7" s="285"/>
      <c r="P7" s="285"/>
      <c r="Q7" s="285"/>
      <c r="R7" s="285"/>
      <c r="S7" s="285"/>
      <c r="T7" s="285"/>
      <c r="U7" s="285"/>
    </row>
    <row r="8" spans="2:21" ht="144.75" customHeight="1" thickBot="1">
      <c r="B8" s="284" t="s">
        <v>65</v>
      </c>
      <c r="C8" s="286"/>
      <c r="D8" s="286"/>
      <c r="E8" s="286"/>
      <c r="F8" s="286"/>
      <c r="G8" s="286"/>
      <c r="H8" s="286"/>
      <c r="I8" s="286"/>
      <c r="J8" s="286"/>
      <c r="K8" s="286"/>
      <c r="L8" s="286"/>
      <c r="M8" s="286"/>
      <c r="N8" s="286"/>
      <c r="O8" s="286"/>
      <c r="P8" s="286"/>
      <c r="Q8" s="286"/>
      <c r="R8" s="286"/>
      <c r="S8" s="286"/>
      <c r="T8" s="286"/>
      <c r="U8" s="286"/>
    </row>
    <row r="9" spans="2:21" ht="98.25" customHeight="1" thickBot="1">
      <c r="B9" s="287" t="s">
        <v>122</v>
      </c>
      <c r="C9" s="288"/>
      <c r="D9" s="288"/>
      <c r="E9" s="288"/>
      <c r="F9" s="288"/>
      <c r="G9" s="288"/>
      <c r="H9" s="288"/>
      <c r="I9" s="288"/>
      <c r="J9" s="288"/>
      <c r="K9" s="288"/>
      <c r="L9" s="288"/>
      <c r="M9" s="288"/>
      <c r="N9" s="288"/>
      <c r="O9" s="288"/>
      <c r="P9" s="288"/>
      <c r="Q9" s="288"/>
      <c r="R9" s="288"/>
      <c r="S9" s="288"/>
      <c r="T9" s="288"/>
      <c r="U9" s="288"/>
    </row>
    <row r="10" spans="2:21" ht="285.75" customHeight="1" thickBot="1">
      <c r="B10" s="284" t="s">
        <v>70</v>
      </c>
      <c r="C10" s="286"/>
      <c r="D10" s="286"/>
      <c r="E10" s="286"/>
      <c r="F10" s="286"/>
      <c r="G10" s="286"/>
      <c r="H10" s="286"/>
      <c r="I10" s="286"/>
      <c r="J10" s="286"/>
      <c r="K10" s="286"/>
      <c r="L10" s="286"/>
      <c r="M10" s="286"/>
      <c r="N10" s="286"/>
      <c r="O10" s="286"/>
      <c r="P10" s="286"/>
      <c r="Q10" s="286"/>
      <c r="R10" s="286"/>
      <c r="S10" s="286"/>
      <c r="T10" s="286"/>
      <c r="U10" s="286"/>
    </row>
    <row r="11" spans="2:21" ht="247.5" customHeight="1" thickBot="1">
      <c r="B11" s="284" t="s">
        <v>71</v>
      </c>
      <c r="C11" s="286"/>
      <c r="D11" s="286"/>
      <c r="E11" s="286"/>
      <c r="F11" s="286"/>
      <c r="G11" s="286"/>
      <c r="H11" s="286"/>
      <c r="I11" s="286"/>
      <c r="J11" s="286"/>
      <c r="K11" s="286"/>
      <c r="L11" s="286"/>
      <c r="M11" s="286"/>
      <c r="N11" s="286"/>
      <c r="O11" s="286"/>
      <c r="P11" s="286"/>
      <c r="Q11" s="286"/>
      <c r="R11" s="286"/>
      <c r="S11" s="286"/>
      <c r="T11" s="286"/>
      <c r="U11" s="286"/>
    </row>
    <row r="12" spans="2:21" ht="306.75" customHeight="1" thickBot="1">
      <c r="B12" s="284" t="s">
        <v>64</v>
      </c>
      <c r="C12" s="286"/>
      <c r="D12" s="286"/>
      <c r="E12" s="286"/>
      <c r="F12" s="286"/>
      <c r="G12" s="286"/>
      <c r="H12" s="286"/>
      <c r="I12" s="286"/>
      <c r="J12" s="286"/>
      <c r="K12" s="286"/>
      <c r="L12" s="286"/>
      <c r="M12" s="286"/>
      <c r="N12" s="286"/>
      <c r="O12" s="286"/>
      <c r="P12" s="286"/>
      <c r="Q12" s="286"/>
      <c r="R12" s="286"/>
      <c r="S12" s="286"/>
      <c r="T12" s="286"/>
      <c r="U12" s="286"/>
    </row>
    <row r="13" spans="2:21" ht="282" customHeight="1" thickBot="1">
      <c r="B13" s="284" t="s">
        <v>46</v>
      </c>
      <c r="C13" s="286"/>
      <c r="D13" s="286"/>
      <c r="E13" s="286"/>
      <c r="F13" s="286"/>
      <c r="G13" s="286"/>
      <c r="H13" s="286"/>
      <c r="I13" s="286"/>
      <c r="J13" s="286"/>
      <c r="K13" s="286"/>
      <c r="L13" s="286"/>
      <c r="M13" s="286"/>
      <c r="N13" s="286"/>
      <c r="O13" s="286"/>
      <c r="P13" s="286"/>
      <c r="Q13" s="286"/>
      <c r="R13" s="286"/>
      <c r="S13" s="286"/>
      <c r="T13" s="286"/>
      <c r="U13" s="286"/>
    </row>
    <row r="14" spans="2:21" ht="118.5" customHeight="1" thickBot="1">
      <c r="B14" s="289" t="s">
        <v>94</v>
      </c>
      <c r="C14" s="288"/>
      <c r="D14" s="288"/>
      <c r="E14" s="288"/>
      <c r="F14" s="288"/>
      <c r="G14" s="288"/>
      <c r="H14" s="288"/>
      <c r="I14" s="288"/>
      <c r="J14" s="288"/>
      <c r="K14" s="288"/>
      <c r="L14" s="288"/>
      <c r="M14" s="288"/>
      <c r="N14" s="288"/>
      <c r="O14" s="288"/>
      <c r="P14" s="288"/>
      <c r="Q14" s="288"/>
      <c r="R14" s="288"/>
      <c r="S14" s="288"/>
      <c r="T14" s="288"/>
      <c r="U14" s="288"/>
    </row>
    <row r="15" spans="2:21" ht="147" customHeight="1" thickBot="1">
      <c r="B15" s="284" t="s">
        <v>95</v>
      </c>
      <c r="C15" s="286"/>
      <c r="D15" s="286"/>
      <c r="E15" s="286"/>
      <c r="F15" s="286"/>
      <c r="G15" s="286"/>
      <c r="H15" s="286"/>
      <c r="I15" s="286"/>
      <c r="J15" s="286"/>
      <c r="K15" s="286"/>
      <c r="L15" s="286"/>
      <c r="M15" s="286"/>
      <c r="N15" s="286"/>
      <c r="O15" s="286"/>
      <c r="P15" s="286"/>
      <c r="Q15" s="286"/>
      <c r="R15" s="286"/>
      <c r="S15" s="286"/>
      <c r="T15" s="286"/>
      <c r="U15" s="286"/>
    </row>
    <row r="16" spans="2:21" ht="288" customHeight="1" thickBot="1">
      <c r="B16" s="284" t="s">
        <v>58</v>
      </c>
      <c r="C16" s="286"/>
      <c r="D16" s="286"/>
      <c r="E16" s="286"/>
      <c r="F16" s="286"/>
      <c r="G16" s="286"/>
      <c r="H16" s="286"/>
      <c r="I16" s="286"/>
      <c r="J16" s="286"/>
      <c r="K16" s="286"/>
      <c r="L16" s="286"/>
      <c r="M16" s="286"/>
      <c r="N16" s="286"/>
      <c r="O16" s="286"/>
      <c r="P16" s="286"/>
      <c r="Q16" s="286"/>
      <c r="R16" s="286"/>
      <c r="S16" s="286"/>
      <c r="T16" s="286"/>
      <c r="U16" s="286"/>
    </row>
    <row r="17" spans="2:21" ht="279" customHeight="1" thickBot="1">
      <c r="B17" s="289" t="s">
        <v>83</v>
      </c>
      <c r="C17" s="288"/>
      <c r="D17" s="288"/>
      <c r="E17" s="288"/>
      <c r="F17" s="288"/>
      <c r="G17" s="288"/>
      <c r="H17" s="288"/>
      <c r="I17" s="288"/>
      <c r="J17" s="288"/>
      <c r="K17" s="288"/>
      <c r="L17" s="288"/>
      <c r="M17" s="288"/>
      <c r="N17" s="288"/>
      <c r="O17" s="288"/>
      <c r="P17" s="288"/>
      <c r="Q17" s="288"/>
      <c r="R17" s="288"/>
      <c r="S17" s="288"/>
      <c r="T17" s="288"/>
      <c r="U17" s="288"/>
    </row>
    <row r="18" spans="2:21" ht="276.75" customHeight="1" thickBot="1">
      <c r="B18" s="289" t="s">
        <v>84</v>
      </c>
      <c r="C18" s="288"/>
      <c r="D18" s="288"/>
      <c r="E18" s="288"/>
      <c r="F18" s="288"/>
      <c r="G18" s="288"/>
      <c r="H18" s="288"/>
      <c r="I18" s="288"/>
      <c r="J18" s="288"/>
      <c r="K18" s="288"/>
      <c r="L18" s="288"/>
      <c r="M18" s="288"/>
      <c r="N18" s="288"/>
      <c r="O18" s="288"/>
      <c r="P18" s="288"/>
      <c r="Q18" s="288"/>
      <c r="R18" s="288"/>
      <c r="S18" s="288"/>
      <c r="T18" s="288"/>
      <c r="U18" s="288"/>
    </row>
    <row r="19" spans="2:21" ht="87.75" customHeight="1" thickBot="1">
      <c r="B19" s="284" t="s">
        <v>82</v>
      </c>
      <c r="C19" s="285"/>
      <c r="D19" s="285"/>
      <c r="E19" s="285"/>
      <c r="F19" s="285"/>
      <c r="G19" s="285"/>
      <c r="H19" s="285"/>
      <c r="I19" s="285"/>
      <c r="J19" s="285"/>
      <c r="K19" s="285"/>
      <c r="L19" s="285"/>
      <c r="M19" s="285"/>
      <c r="N19" s="285"/>
      <c r="O19" s="285"/>
      <c r="P19" s="285"/>
      <c r="Q19" s="285"/>
      <c r="R19" s="285"/>
      <c r="S19" s="285"/>
      <c r="T19" s="285"/>
      <c r="U19" s="285"/>
    </row>
    <row r="20" spans="2:21" ht="201" customHeight="1" thickBot="1">
      <c r="B20" s="290" t="s">
        <v>60</v>
      </c>
      <c r="C20" s="285"/>
      <c r="D20" s="285"/>
      <c r="E20" s="285"/>
      <c r="F20" s="285"/>
      <c r="G20" s="285"/>
      <c r="H20" s="285"/>
      <c r="I20" s="285"/>
      <c r="J20" s="285"/>
      <c r="K20" s="285"/>
      <c r="L20" s="285"/>
      <c r="M20" s="285"/>
      <c r="N20" s="285"/>
      <c r="O20" s="285"/>
      <c r="P20" s="285"/>
      <c r="Q20" s="285"/>
      <c r="R20" s="285"/>
      <c r="S20" s="285"/>
      <c r="T20" s="285"/>
      <c r="U20" s="285"/>
    </row>
  </sheetData>
  <sheetProtection formatCells="0" formatColumns="0" formatRows="0" insertColumns="0" insertRows="0" insertHyperlinks="0" deleteColumns="0" deleteRows="0" sort="0" autoFilter="0" pivotTables="0"/>
  <mergeCells count="20">
    <mergeCell ref="B20:U20"/>
    <mergeCell ref="B12:U12"/>
    <mergeCell ref="B13:U13"/>
    <mergeCell ref="B14:U14"/>
    <mergeCell ref="B15:U15"/>
    <mergeCell ref="B16:U16"/>
    <mergeCell ref="B18:U18"/>
    <mergeCell ref="B7:U7"/>
    <mergeCell ref="B8:U8"/>
    <mergeCell ref="B9:U9"/>
    <mergeCell ref="B19:U19"/>
    <mergeCell ref="B10:U10"/>
    <mergeCell ref="B11:U11"/>
    <mergeCell ref="B17:U17"/>
    <mergeCell ref="B6:U6"/>
    <mergeCell ref="B1:U1"/>
    <mergeCell ref="B2:U2"/>
    <mergeCell ref="B3:U3"/>
    <mergeCell ref="B4:U4"/>
    <mergeCell ref="B5:U5"/>
  </mergeCells>
  <pageMargins left="0.70866141732283472" right="0.70866141732283472" top="0.74803149606299213" bottom="0.74803149606299213" header="0.31496062992125984" footer="0.31496062992125984"/>
  <pageSetup paperSize="9" scale="2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W219"/>
  <sheetViews>
    <sheetView topLeftCell="A121" zoomScale="85" zoomScaleNormal="85" zoomScaleSheetLayoutView="100" workbookViewId="0">
      <selection activeCell="H165" sqref="H165"/>
    </sheetView>
  </sheetViews>
  <sheetFormatPr defaultRowHeight="12.75"/>
  <cols>
    <col min="1" max="3" width="9.140625" style="1"/>
    <col min="4" max="4" width="13.42578125" style="1" customWidth="1"/>
    <col min="5" max="5" width="16.5703125" style="1" customWidth="1"/>
    <col min="6" max="6" width="16.85546875" style="1" customWidth="1"/>
    <col min="7" max="7" width="15.140625" style="1" customWidth="1"/>
    <col min="8" max="8" width="16.28515625" style="1" customWidth="1"/>
    <col min="9" max="9" width="7.5703125" style="1" customWidth="1"/>
    <col min="10" max="10" width="15.5703125" style="1" customWidth="1"/>
    <col min="11" max="11" width="15.85546875" style="1" customWidth="1"/>
    <col min="12" max="12" width="16.5703125" style="1" customWidth="1"/>
    <col min="13" max="13" width="13.7109375" style="1" customWidth="1"/>
    <col min="14" max="14" width="15.5703125" style="1" customWidth="1"/>
    <col min="15" max="15" width="16.28515625" style="1" customWidth="1"/>
    <col min="16" max="16" width="16.85546875" style="20" customWidth="1"/>
    <col min="17" max="17" width="44.42578125" style="1" customWidth="1"/>
    <col min="18" max="18" width="10.140625" style="1" customWidth="1"/>
    <col min="19" max="19" width="10.140625" style="31" customWidth="1"/>
    <col min="20" max="20" width="4.28515625" style="30" customWidth="1"/>
    <col min="21" max="21" width="20.42578125" style="267" bestFit="1" customWidth="1"/>
    <col min="22" max="22" width="19.42578125" style="267" bestFit="1" customWidth="1"/>
    <col min="23" max="23" width="12.7109375" style="267" customWidth="1"/>
    <col min="24" max="16384" width="9.140625" style="1"/>
  </cols>
  <sheetData>
    <row r="1" spans="1:23" s="142" customFormat="1" ht="24" customHeight="1">
      <c r="A1" s="167" t="s">
        <v>113</v>
      </c>
      <c r="P1" s="143"/>
      <c r="T1" s="144"/>
      <c r="U1" s="241"/>
      <c r="V1" s="241"/>
      <c r="W1" s="241"/>
    </row>
    <row r="2" spans="1:23" ht="27">
      <c r="C2" s="2" t="s">
        <v>0</v>
      </c>
      <c r="T2" s="1"/>
      <c r="U2" s="242"/>
      <c r="V2" s="242"/>
      <c r="W2" s="242"/>
    </row>
    <row r="3" spans="1:23" ht="19.5">
      <c r="C3" s="3" t="s">
        <v>40</v>
      </c>
      <c r="T3" s="1"/>
      <c r="U3" s="242"/>
      <c r="V3" s="242"/>
      <c r="W3" s="242"/>
    </row>
    <row r="4" spans="1:23" ht="19.5">
      <c r="C4" s="166" t="s">
        <v>54</v>
      </c>
      <c r="T4" s="1"/>
      <c r="U4" s="242"/>
      <c r="V4" s="242"/>
      <c r="W4" s="242"/>
    </row>
    <row r="5" spans="1:23" ht="60" customHeight="1" thickBot="1">
      <c r="C5" s="4"/>
      <c r="T5" s="76"/>
      <c r="U5" s="325" t="s">
        <v>19</v>
      </c>
      <c r="V5" s="325"/>
      <c r="W5" s="325"/>
    </row>
    <row r="6" spans="1:23" ht="15" customHeight="1" thickTop="1">
      <c r="A6" s="321"/>
      <c r="B6" s="322"/>
      <c r="C6" s="22">
        <v>2013</v>
      </c>
      <c r="D6" s="19"/>
      <c r="E6" s="19"/>
      <c r="F6" s="19"/>
      <c r="G6" s="19"/>
      <c r="H6" s="19"/>
      <c r="I6" s="19"/>
      <c r="J6" s="19"/>
      <c r="K6" s="19"/>
      <c r="L6" s="19"/>
      <c r="M6" s="19"/>
      <c r="N6" s="19"/>
      <c r="O6" s="19"/>
      <c r="P6" s="21"/>
      <c r="Q6" s="19"/>
      <c r="R6" s="19"/>
      <c r="S6" s="82"/>
      <c r="T6" s="77"/>
      <c r="U6" s="243"/>
      <c r="V6" s="243"/>
      <c r="W6" s="244"/>
    </row>
    <row r="7" spans="1:23" ht="13.5" thickBot="1">
      <c r="A7" s="321"/>
      <c r="B7" s="322"/>
      <c r="C7" s="23"/>
      <c r="D7" s="9"/>
      <c r="E7" s="9"/>
      <c r="F7" s="9"/>
      <c r="G7" s="9"/>
      <c r="H7" s="9"/>
      <c r="I7" s="9"/>
      <c r="J7" s="9"/>
      <c r="K7" s="9"/>
      <c r="L7" s="9"/>
      <c r="M7" s="9"/>
      <c r="N7" s="9"/>
      <c r="O7" s="9"/>
      <c r="P7" s="24"/>
      <c r="Q7" s="9"/>
      <c r="R7" s="9"/>
      <c r="S7" s="47"/>
      <c r="T7" s="78"/>
      <c r="U7" s="245"/>
      <c r="V7" s="245"/>
      <c r="W7" s="246"/>
    </row>
    <row r="8" spans="1:23">
      <c r="A8" s="321"/>
      <c r="B8" s="322"/>
      <c r="C8" s="25"/>
      <c r="D8" s="291" t="s">
        <v>1</v>
      </c>
      <c r="E8" s="292"/>
      <c r="F8" s="293"/>
      <c r="G8" s="5"/>
      <c r="H8" s="6"/>
      <c r="I8" s="6"/>
      <c r="J8" s="294" t="s">
        <v>2</v>
      </c>
      <c r="K8" s="295"/>
      <c r="L8" s="326"/>
      <c r="M8" s="7"/>
      <c r="N8" s="316" t="s">
        <v>3</v>
      </c>
      <c r="O8" s="316"/>
      <c r="P8" s="24"/>
      <c r="Q8" s="9"/>
      <c r="R8" s="9"/>
      <c r="S8" s="47"/>
      <c r="T8" s="78"/>
      <c r="U8" s="245"/>
      <c r="V8" s="245"/>
      <c r="W8" s="246"/>
    </row>
    <row r="9" spans="1:23" ht="51.75" thickBot="1">
      <c r="A9" s="321"/>
      <c r="B9" s="322"/>
      <c r="C9" s="26" t="s">
        <v>4</v>
      </c>
      <c r="D9" s="148" t="s">
        <v>66</v>
      </c>
      <c r="E9" s="149" t="s">
        <v>67</v>
      </c>
      <c r="F9" s="141" t="s">
        <v>28</v>
      </c>
      <c r="G9" s="14" t="s">
        <v>68</v>
      </c>
      <c r="H9" s="15" t="s">
        <v>69</v>
      </c>
      <c r="I9" s="15"/>
      <c r="J9" s="16" t="s">
        <v>43</v>
      </c>
      <c r="K9" s="16" t="s">
        <v>44</v>
      </c>
      <c r="L9" s="17" t="s">
        <v>7</v>
      </c>
      <c r="M9" s="15"/>
      <c r="N9" s="18" t="s">
        <v>8</v>
      </c>
      <c r="O9" s="18" t="s">
        <v>9</v>
      </c>
      <c r="P9" s="24"/>
      <c r="Q9" s="9"/>
      <c r="R9" s="9"/>
      <c r="S9" s="47"/>
      <c r="T9" s="78"/>
      <c r="U9" s="240" t="s">
        <v>120</v>
      </c>
      <c r="V9" s="240" t="s">
        <v>121</v>
      </c>
      <c r="W9" s="247" t="s">
        <v>18</v>
      </c>
    </row>
    <row r="10" spans="1:23">
      <c r="A10" s="321"/>
      <c r="B10" s="322"/>
      <c r="C10" s="27">
        <v>1</v>
      </c>
      <c r="D10" s="145">
        <v>0</v>
      </c>
      <c r="E10" s="146">
        <v>0</v>
      </c>
      <c r="F10" s="147">
        <v>1</v>
      </c>
      <c r="G10" s="39">
        <f>D10+E10</f>
        <v>0</v>
      </c>
      <c r="H10" s="40">
        <f>ROUND((G10/F10),2)</f>
        <v>0</v>
      </c>
      <c r="I10" s="6"/>
      <c r="J10" s="36">
        <f t="shared" ref="J10:J21" si="0">ROUND((H10*3%)*F10,2)</f>
        <v>0</v>
      </c>
      <c r="K10" s="36">
        <f>ROUND((IF(H10-$R$12&lt;0,0,(H10-$R$12))*3.5%)*F10,2)</f>
        <v>0</v>
      </c>
      <c r="L10" s="37">
        <f t="shared" ref="L10:L21" si="1">J10+K10</f>
        <v>0</v>
      </c>
      <c r="M10" s="8"/>
      <c r="N10" s="44">
        <f>((MIN(H10,$R$13)*0.58%)+IF(H10&gt;$R$13,(H10-$R$13)*1.25%,0))*F10</f>
        <v>0</v>
      </c>
      <c r="O10" s="44">
        <f t="shared" ref="O10:O21" si="2">(H10*3.75%)*F10</f>
        <v>0</v>
      </c>
      <c r="P10" s="24" t="str">
        <f>IF(W10&lt;&gt;0, "Error - review!",".")</f>
        <v>.</v>
      </c>
      <c r="Q10" s="317" t="s">
        <v>10</v>
      </c>
      <c r="R10" s="318"/>
      <c r="S10" s="47"/>
      <c r="T10" s="78"/>
      <c r="U10" s="248">
        <f t="shared" ref="U10:U21" si="3">((MIN(H10,$R$13)*0.58%))*F10</f>
        <v>0</v>
      </c>
      <c r="V10" s="248">
        <f t="shared" ref="V10:V21" si="4">(IF(H10&gt;$R$13,(H10-$R$13)*1.25%,0))*F10</f>
        <v>0</v>
      </c>
      <c r="W10" s="249">
        <f t="shared" ref="W10:W21" si="5">(U10+V10)-N10</f>
        <v>0</v>
      </c>
    </row>
    <row r="11" spans="1:23">
      <c r="A11" s="321"/>
      <c r="B11" s="322"/>
      <c r="C11" s="27">
        <v>2</v>
      </c>
      <c r="D11" s="145">
        <v>0</v>
      </c>
      <c r="E11" s="146">
        <v>0</v>
      </c>
      <c r="F11" s="147">
        <v>1</v>
      </c>
      <c r="G11" s="39">
        <f t="shared" ref="G11:G21" si="6">D11+E11</f>
        <v>0</v>
      </c>
      <c r="H11" s="40">
        <f t="shared" ref="H11:H21" si="7">ROUND((G11/F11),2)</f>
        <v>0</v>
      </c>
      <c r="I11" s="6"/>
      <c r="J11" s="36">
        <f t="shared" si="0"/>
        <v>0</v>
      </c>
      <c r="K11" s="36">
        <f t="shared" ref="K11:K21" si="8">ROUND((IF(H11-$R$12&lt;0,0,(H11-$R$12))*3.5%)*F11,2)</f>
        <v>0</v>
      </c>
      <c r="L11" s="37">
        <f t="shared" si="1"/>
        <v>0</v>
      </c>
      <c r="M11" s="8"/>
      <c r="N11" s="44">
        <f t="shared" ref="N11:N21" si="9">((MIN(H11,$R$13)*0.58%)+IF(H11&gt;$R$13,(H11-$R$13)*1.25%,0))*F11</f>
        <v>0</v>
      </c>
      <c r="O11" s="44">
        <f t="shared" si="2"/>
        <v>0</v>
      </c>
      <c r="P11" s="24" t="str">
        <f t="shared" ref="P11:P22" si="10">IF(W11&lt;&gt;0, "Error - review!",".")</f>
        <v>.</v>
      </c>
      <c r="Q11" s="89" t="s">
        <v>11</v>
      </c>
      <c r="R11" s="125">
        <v>230.3</v>
      </c>
      <c r="S11" s="43"/>
      <c r="T11" s="78"/>
      <c r="U11" s="248">
        <f t="shared" si="3"/>
        <v>0</v>
      </c>
      <c r="V11" s="248">
        <f t="shared" si="4"/>
        <v>0</v>
      </c>
      <c r="W11" s="249">
        <f t="shared" si="5"/>
        <v>0</v>
      </c>
    </row>
    <row r="12" spans="1:23">
      <c r="A12" s="321"/>
      <c r="B12" s="322"/>
      <c r="C12" s="27">
        <v>3</v>
      </c>
      <c r="D12" s="145">
        <v>0</v>
      </c>
      <c r="E12" s="146">
        <v>0</v>
      </c>
      <c r="F12" s="147">
        <v>1</v>
      </c>
      <c r="G12" s="39">
        <f t="shared" si="6"/>
        <v>0</v>
      </c>
      <c r="H12" s="40">
        <f t="shared" si="7"/>
        <v>0</v>
      </c>
      <c r="I12" s="6"/>
      <c r="J12" s="36">
        <f t="shared" si="0"/>
        <v>0</v>
      </c>
      <c r="K12" s="36">
        <f t="shared" si="8"/>
        <v>0</v>
      </c>
      <c r="L12" s="37">
        <f t="shared" si="1"/>
        <v>0</v>
      </c>
      <c r="M12" s="8"/>
      <c r="N12" s="44">
        <f t="shared" si="9"/>
        <v>0</v>
      </c>
      <c r="O12" s="44">
        <f t="shared" si="2"/>
        <v>0</v>
      </c>
      <c r="P12" s="24" t="str">
        <f t="shared" si="10"/>
        <v>.</v>
      </c>
      <c r="Q12" s="89" t="s">
        <v>61</v>
      </c>
      <c r="R12" s="125">
        <f>ROUND(($R$11*52.18*2)/12,2)</f>
        <v>2002.84</v>
      </c>
      <c r="S12" s="43"/>
      <c r="T12" s="78"/>
      <c r="U12" s="248">
        <f t="shared" si="3"/>
        <v>0</v>
      </c>
      <c r="V12" s="248">
        <f t="shared" si="4"/>
        <v>0</v>
      </c>
      <c r="W12" s="249">
        <f t="shared" si="5"/>
        <v>0</v>
      </c>
    </row>
    <row r="13" spans="1:23" ht="13.5" thickBot="1">
      <c r="A13" s="321"/>
      <c r="B13" s="322"/>
      <c r="C13" s="27">
        <v>4</v>
      </c>
      <c r="D13" s="145">
        <v>0</v>
      </c>
      <c r="E13" s="146">
        <v>0</v>
      </c>
      <c r="F13" s="147">
        <v>1</v>
      </c>
      <c r="G13" s="39">
        <f t="shared" si="6"/>
        <v>0</v>
      </c>
      <c r="H13" s="40">
        <f t="shared" si="7"/>
        <v>0</v>
      </c>
      <c r="I13" s="6"/>
      <c r="J13" s="36">
        <f t="shared" si="0"/>
        <v>0</v>
      </c>
      <c r="K13" s="36">
        <f t="shared" si="8"/>
        <v>0</v>
      </c>
      <c r="L13" s="37">
        <f t="shared" si="1"/>
        <v>0</v>
      </c>
      <c r="M13" s="8"/>
      <c r="N13" s="44">
        <f t="shared" si="9"/>
        <v>0</v>
      </c>
      <c r="O13" s="44">
        <f t="shared" si="2"/>
        <v>0</v>
      </c>
      <c r="P13" s="24" t="str">
        <f t="shared" si="10"/>
        <v>.</v>
      </c>
      <c r="Q13" s="90" t="s">
        <v>12</v>
      </c>
      <c r="R13" s="126">
        <f>ROUND(($R$11*52.18*3.74)/12,2)</f>
        <v>3745.32</v>
      </c>
      <c r="S13" s="43"/>
      <c r="T13" s="78"/>
      <c r="U13" s="248">
        <f t="shared" si="3"/>
        <v>0</v>
      </c>
      <c r="V13" s="248">
        <f t="shared" si="4"/>
        <v>0</v>
      </c>
      <c r="W13" s="249">
        <f t="shared" si="5"/>
        <v>0</v>
      </c>
    </row>
    <row r="14" spans="1:23">
      <c r="A14" s="321"/>
      <c r="B14" s="322"/>
      <c r="C14" s="27">
        <v>5</v>
      </c>
      <c r="D14" s="145">
        <v>0</v>
      </c>
      <c r="E14" s="146">
        <v>0</v>
      </c>
      <c r="F14" s="147">
        <v>1</v>
      </c>
      <c r="G14" s="39">
        <f t="shared" si="6"/>
        <v>0</v>
      </c>
      <c r="H14" s="40">
        <f t="shared" si="7"/>
        <v>0</v>
      </c>
      <c r="I14" s="6"/>
      <c r="J14" s="36">
        <f t="shared" si="0"/>
        <v>0</v>
      </c>
      <c r="K14" s="36">
        <f t="shared" si="8"/>
        <v>0</v>
      </c>
      <c r="L14" s="37">
        <f t="shared" si="1"/>
        <v>0</v>
      </c>
      <c r="M14" s="8"/>
      <c r="N14" s="44">
        <f t="shared" si="9"/>
        <v>0</v>
      </c>
      <c r="O14" s="44">
        <f t="shared" si="2"/>
        <v>0</v>
      </c>
      <c r="P14" s="24" t="str">
        <f t="shared" si="10"/>
        <v>.</v>
      </c>
      <c r="Q14" s="9"/>
      <c r="R14" s="9"/>
      <c r="S14" s="47"/>
      <c r="T14" s="78"/>
      <c r="U14" s="248">
        <f t="shared" si="3"/>
        <v>0</v>
      </c>
      <c r="V14" s="248">
        <f t="shared" si="4"/>
        <v>0</v>
      </c>
      <c r="W14" s="249">
        <f t="shared" si="5"/>
        <v>0</v>
      </c>
    </row>
    <row r="15" spans="1:23">
      <c r="A15" s="321"/>
      <c r="B15" s="322"/>
      <c r="C15" s="27">
        <v>6</v>
      </c>
      <c r="D15" s="145">
        <v>0</v>
      </c>
      <c r="E15" s="146">
        <v>0</v>
      </c>
      <c r="F15" s="147">
        <v>1</v>
      </c>
      <c r="G15" s="39">
        <f t="shared" si="6"/>
        <v>0</v>
      </c>
      <c r="H15" s="40">
        <f t="shared" si="7"/>
        <v>0</v>
      </c>
      <c r="I15" s="6"/>
      <c r="J15" s="36">
        <f t="shared" si="0"/>
        <v>0</v>
      </c>
      <c r="K15" s="36">
        <f t="shared" si="8"/>
        <v>0</v>
      </c>
      <c r="L15" s="37">
        <f t="shared" si="1"/>
        <v>0</v>
      </c>
      <c r="M15" s="8"/>
      <c r="N15" s="44">
        <f t="shared" si="9"/>
        <v>0</v>
      </c>
      <c r="O15" s="44">
        <f t="shared" si="2"/>
        <v>0</v>
      </c>
      <c r="P15" s="24" t="str">
        <f t="shared" si="10"/>
        <v>.</v>
      </c>
      <c r="Q15" s="9"/>
      <c r="R15" s="9"/>
      <c r="S15" s="47"/>
      <c r="T15" s="78"/>
      <c r="U15" s="248">
        <f t="shared" si="3"/>
        <v>0</v>
      </c>
      <c r="V15" s="248">
        <f t="shared" si="4"/>
        <v>0</v>
      </c>
      <c r="W15" s="249">
        <f t="shared" si="5"/>
        <v>0</v>
      </c>
    </row>
    <row r="16" spans="1:23">
      <c r="A16" s="321"/>
      <c r="B16" s="322"/>
      <c r="C16" s="27">
        <v>7</v>
      </c>
      <c r="D16" s="145">
        <v>0</v>
      </c>
      <c r="E16" s="146">
        <v>0</v>
      </c>
      <c r="F16" s="147">
        <v>1</v>
      </c>
      <c r="G16" s="39">
        <f t="shared" si="6"/>
        <v>0</v>
      </c>
      <c r="H16" s="40">
        <f t="shared" si="7"/>
        <v>0</v>
      </c>
      <c r="I16" s="6"/>
      <c r="J16" s="36">
        <f t="shared" si="0"/>
        <v>0</v>
      </c>
      <c r="K16" s="36">
        <f t="shared" si="8"/>
        <v>0</v>
      </c>
      <c r="L16" s="37">
        <f t="shared" si="1"/>
        <v>0</v>
      </c>
      <c r="M16" s="8"/>
      <c r="N16" s="44">
        <f t="shared" si="9"/>
        <v>0</v>
      </c>
      <c r="O16" s="44">
        <f t="shared" si="2"/>
        <v>0</v>
      </c>
      <c r="P16" s="24" t="str">
        <f t="shared" si="10"/>
        <v>.</v>
      </c>
      <c r="Q16" s="9"/>
      <c r="R16" s="9"/>
      <c r="S16" s="47"/>
      <c r="T16" s="78"/>
      <c r="U16" s="248">
        <f t="shared" si="3"/>
        <v>0</v>
      </c>
      <c r="V16" s="248">
        <f t="shared" si="4"/>
        <v>0</v>
      </c>
      <c r="W16" s="249">
        <f t="shared" si="5"/>
        <v>0</v>
      </c>
    </row>
    <row r="17" spans="1:23">
      <c r="A17" s="321"/>
      <c r="B17" s="322"/>
      <c r="C17" s="27">
        <v>8</v>
      </c>
      <c r="D17" s="145">
        <v>0</v>
      </c>
      <c r="E17" s="146">
        <v>0</v>
      </c>
      <c r="F17" s="147">
        <v>1</v>
      </c>
      <c r="G17" s="39">
        <f t="shared" si="6"/>
        <v>0</v>
      </c>
      <c r="H17" s="40">
        <f t="shared" si="7"/>
        <v>0</v>
      </c>
      <c r="I17" s="6"/>
      <c r="J17" s="36">
        <f t="shared" si="0"/>
        <v>0</v>
      </c>
      <c r="K17" s="36">
        <f t="shared" si="8"/>
        <v>0</v>
      </c>
      <c r="L17" s="37">
        <f t="shared" si="1"/>
        <v>0</v>
      </c>
      <c r="M17" s="8"/>
      <c r="N17" s="44">
        <f t="shared" si="9"/>
        <v>0</v>
      </c>
      <c r="O17" s="44">
        <f t="shared" si="2"/>
        <v>0</v>
      </c>
      <c r="P17" s="24" t="str">
        <f t="shared" si="10"/>
        <v>.</v>
      </c>
      <c r="Q17" s="9"/>
      <c r="R17" s="9"/>
      <c r="S17" s="47"/>
      <c r="T17" s="78"/>
      <c r="U17" s="248">
        <f t="shared" si="3"/>
        <v>0</v>
      </c>
      <c r="V17" s="248">
        <f t="shared" si="4"/>
        <v>0</v>
      </c>
      <c r="W17" s="249">
        <f t="shared" si="5"/>
        <v>0</v>
      </c>
    </row>
    <row r="18" spans="1:23">
      <c r="A18" s="321"/>
      <c r="B18" s="322"/>
      <c r="C18" s="27">
        <v>9</v>
      </c>
      <c r="D18" s="145">
        <v>0</v>
      </c>
      <c r="E18" s="146">
        <v>0</v>
      </c>
      <c r="F18" s="147">
        <v>1</v>
      </c>
      <c r="G18" s="39">
        <f t="shared" si="6"/>
        <v>0</v>
      </c>
      <c r="H18" s="40">
        <f t="shared" si="7"/>
        <v>0</v>
      </c>
      <c r="I18" s="6"/>
      <c r="J18" s="36">
        <f t="shared" si="0"/>
        <v>0</v>
      </c>
      <c r="K18" s="36">
        <f t="shared" si="8"/>
        <v>0</v>
      </c>
      <c r="L18" s="37">
        <f t="shared" si="1"/>
        <v>0</v>
      </c>
      <c r="M18" s="8"/>
      <c r="N18" s="44">
        <f t="shared" si="9"/>
        <v>0</v>
      </c>
      <c r="O18" s="44">
        <f t="shared" si="2"/>
        <v>0</v>
      </c>
      <c r="P18" s="24" t="str">
        <f t="shared" si="10"/>
        <v>.</v>
      </c>
      <c r="Q18" s="9"/>
      <c r="R18" s="9"/>
      <c r="S18" s="47"/>
      <c r="T18" s="78"/>
      <c r="U18" s="248">
        <f t="shared" si="3"/>
        <v>0</v>
      </c>
      <c r="V18" s="248">
        <f t="shared" si="4"/>
        <v>0</v>
      </c>
      <c r="W18" s="249">
        <f t="shared" si="5"/>
        <v>0</v>
      </c>
    </row>
    <row r="19" spans="1:23">
      <c r="A19" s="321"/>
      <c r="B19" s="322"/>
      <c r="C19" s="27">
        <v>10</v>
      </c>
      <c r="D19" s="145">
        <v>0</v>
      </c>
      <c r="E19" s="146">
        <v>0</v>
      </c>
      <c r="F19" s="147">
        <v>1</v>
      </c>
      <c r="G19" s="39">
        <f t="shared" si="6"/>
        <v>0</v>
      </c>
      <c r="H19" s="40">
        <f t="shared" si="7"/>
        <v>0</v>
      </c>
      <c r="I19" s="6"/>
      <c r="J19" s="36">
        <f t="shared" si="0"/>
        <v>0</v>
      </c>
      <c r="K19" s="36">
        <f t="shared" si="8"/>
        <v>0</v>
      </c>
      <c r="L19" s="37">
        <f t="shared" si="1"/>
        <v>0</v>
      </c>
      <c r="M19" s="8"/>
      <c r="N19" s="44">
        <f t="shared" si="9"/>
        <v>0</v>
      </c>
      <c r="O19" s="44">
        <f t="shared" si="2"/>
        <v>0</v>
      </c>
      <c r="P19" s="24" t="str">
        <f t="shared" si="10"/>
        <v>.</v>
      </c>
      <c r="Q19" s="9"/>
      <c r="R19" s="9"/>
      <c r="S19" s="47"/>
      <c r="T19" s="78"/>
      <c r="U19" s="248">
        <f t="shared" si="3"/>
        <v>0</v>
      </c>
      <c r="V19" s="248">
        <f t="shared" si="4"/>
        <v>0</v>
      </c>
      <c r="W19" s="249">
        <f t="shared" si="5"/>
        <v>0</v>
      </c>
    </row>
    <row r="20" spans="1:23">
      <c r="A20" s="321"/>
      <c r="B20" s="322"/>
      <c r="C20" s="27">
        <v>11</v>
      </c>
      <c r="D20" s="145">
        <v>0</v>
      </c>
      <c r="E20" s="146">
        <v>0</v>
      </c>
      <c r="F20" s="147">
        <v>1</v>
      </c>
      <c r="G20" s="39">
        <f t="shared" si="6"/>
        <v>0</v>
      </c>
      <c r="H20" s="40">
        <f t="shared" si="7"/>
        <v>0</v>
      </c>
      <c r="I20" s="6"/>
      <c r="J20" s="36">
        <f t="shared" si="0"/>
        <v>0</v>
      </c>
      <c r="K20" s="36">
        <f t="shared" si="8"/>
        <v>0</v>
      </c>
      <c r="L20" s="37">
        <f t="shared" si="1"/>
        <v>0</v>
      </c>
      <c r="M20" s="8"/>
      <c r="N20" s="44">
        <f t="shared" si="9"/>
        <v>0</v>
      </c>
      <c r="O20" s="44">
        <f t="shared" si="2"/>
        <v>0</v>
      </c>
      <c r="P20" s="24" t="str">
        <f t="shared" si="10"/>
        <v>.</v>
      </c>
      <c r="Q20" s="9"/>
      <c r="R20" s="9"/>
      <c r="S20" s="47"/>
      <c r="T20" s="78"/>
      <c r="U20" s="248">
        <f t="shared" si="3"/>
        <v>0</v>
      </c>
      <c r="V20" s="248">
        <f t="shared" si="4"/>
        <v>0</v>
      </c>
      <c r="W20" s="249">
        <f t="shared" si="5"/>
        <v>0</v>
      </c>
    </row>
    <row r="21" spans="1:23">
      <c r="A21" s="321"/>
      <c r="B21" s="322"/>
      <c r="C21" s="28">
        <v>12</v>
      </c>
      <c r="D21" s="145">
        <v>0</v>
      </c>
      <c r="E21" s="146">
        <v>0</v>
      </c>
      <c r="F21" s="147">
        <v>1</v>
      </c>
      <c r="G21" s="156">
        <f t="shared" si="6"/>
        <v>0</v>
      </c>
      <c r="H21" s="157">
        <f t="shared" si="7"/>
        <v>0</v>
      </c>
      <c r="I21" s="158"/>
      <c r="J21" s="159">
        <f t="shared" si="0"/>
        <v>0</v>
      </c>
      <c r="K21" s="159">
        <f t="shared" si="8"/>
        <v>0</v>
      </c>
      <c r="L21" s="160">
        <f t="shared" si="1"/>
        <v>0</v>
      </c>
      <c r="M21" s="161"/>
      <c r="N21" s="162">
        <f t="shared" si="9"/>
        <v>0</v>
      </c>
      <c r="O21" s="162">
        <f t="shared" si="2"/>
        <v>0</v>
      </c>
      <c r="P21" s="24" t="str">
        <f t="shared" si="10"/>
        <v>.</v>
      </c>
      <c r="Q21" s="9"/>
      <c r="R21" s="9"/>
      <c r="S21" s="47"/>
      <c r="T21" s="78"/>
      <c r="U21" s="248">
        <f t="shared" si="3"/>
        <v>0</v>
      </c>
      <c r="V21" s="248">
        <f t="shared" si="4"/>
        <v>0</v>
      </c>
      <c r="W21" s="249">
        <f t="shared" si="5"/>
        <v>0</v>
      </c>
    </row>
    <row r="22" spans="1:23">
      <c r="A22" s="321"/>
      <c r="B22" s="322"/>
      <c r="C22" s="165"/>
      <c r="D22" s="163"/>
      <c r="E22" s="163"/>
      <c r="F22" s="164" t="s">
        <v>51</v>
      </c>
      <c r="G22" s="40">
        <f>SUM(G10:G21)</f>
        <v>0</v>
      </c>
      <c r="H22" s="40">
        <f>SUM(H10:H21)</f>
        <v>0</v>
      </c>
      <c r="I22" s="6"/>
      <c r="J22" s="36">
        <f>SUM(J10:J21)</f>
        <v>0</v>
      </c>
      <c r="K22" s="36">
        <f>SUM(K10:K21)</f>
        <v>0</v>
      </c>
      <c r="L22" s="37">
        <f>SUM(L10:L21)</f>
        <v>0</v>
      </c>
      <c r="M22" s="8"/>
      <c r="N22" s="38">
        <f>SUM(N10:N21)</f>
        <v>0</v>
      </c>
      <c r="O22" s="38">
        <f>SUM(O10:O21)</f>
        <v>0</v>
      </c>
      <c r="P22" s="24" t="str">
        <f t="shared" si="10"/>
        <v>.</v>
      </c>
      <c r="Q22" s="9"/>
      <c r="R22" s="9"/>
      <c r="S22" s="47"/>
      <c r="T22" s="78"/>
      <c r="U22" s="250">
        <f>SUM(U10:U21)</f>
        <v>0</v>
      </c>
      <c r="V22" s="250">
        <f>SUM(V10:V21)</f>
        <v>0</v>
      </c>
      <c r="W22" s="251">
        <f>SUM(W10:W21)</f>
        <v>0</v>
      </c>
    </row>
    <row r="23" spans="1:23" ht="13.5" thickBot="1">
      <c r="A23" s="321"/>
      <c r="B23" s="322"/>
      <c r="C23" s="23"/>
      <c r="D23" s="9"/>
      <c r="E23" s="9"/>
      <c r="F23" s="9"/>
      <c r="G23" s="9"/>
      <c r="H23" s="9"/>
      <c r="I23" s="9"/>
      <c r="J23" s="9"/>
      <c r="K23" s="9"/>
      <c r="L23" s="9"/>
      <c r="M23" s="9"/>
      <c r="N23" s="9"/>
      <c r="O23" s="9"/>
      <c r="P23" s="24"/>
      <c r="Q23" s="9"/>
      <c r="R23" s="9"/>
      <c r="S23" s="47"/>
      <c r="T23" s="78"/>
      <c r="U23" s="245"/>
      <c r="V23" s="245"/>
      <c r="W23" s="246"/>
    </row>
    <row r="24" spans="1:23" ht="54.75" customHeight="1">
      <c r="A24" s="321"/>
      <c r="B24" s="322"/>
      <c r="C24" s="23"/>
      <c r="D24" s="9"/>
      <c r="E24" s="9"/>
      <c r="F24" s="9"/>
      <c r="G24" s="9"/>
      <c r="H24" s="9"/>
      <c r="I24" s="9"/>
      <c r="K24" s="300" t="s">
        <v>126</v>
      </c>
      <c r="L24" s="301"/>
      <c r="M24" s="11" t="s">
        <v>16</v>
      </c>
      <c r="N24" s="12" t="s">
        <v>8</v>
      </c>
      <c r="O24" s="13" t="s">
        <v>9</v>
      </c>
      <c r="P24" s="24"/>
      <c r="Q24" s="9"/>
      <c r="R24" s="9"/>
      <c r="S24" s="47"/>
      <c r="T24" s="78"/>
      <c r="U24" s="245"/>
      <c r="V24" s="245"/>
      <c r="W24" s="246"/>
    </row>
    <row r="25" spans="1:23" ht="15" customHeight="1">
      <c r="A25" s="321"/>
      <c r="B25" s="322"/>
      <c r="C25" s="23"/>
      <c r="D25" s="9"/>
      <c r="E25" s="9"/>
      <c r="F25" s="9"/>
      <c r="G25" s="9"/>
      <c r="H25" s="9"/>
      <c r="I25" s="9"/>
      <c r="K25" s="127" t="s">
        <v>13</v>
      </c>
      <c r="L25" s="57"/>
      <c r="M25" s="52">
        <v>0</v>
      </c>
      <c r="N25" s="40">
        <f>ROUND(N22*(1+M25),2)</f>
        <v>0</v>
      </c>
      <c r="O25" s="128">
        <f>ROUND(O22*(1+M25),2)</f>
        <v>0</v>
      </c>
      <c r="P25" s="24"/>
      <c r="Q25" s="9"/>
      <c r="R25" s="9"/>
      <c r="S25" s="47"/>
      <c r="T25" s="78"/>
      <c r="U25" s="245"/>
      <c r="V25" s="245"/>
      <c r="W25" s="246"/>
    </row>
    <row r="26" spans="1:23" ht="15" customHeight="1">
      <c r="A26" s="321"/>
      <c r="B26" s="322"/>
      <c r="C26" s="23"/>
      <c r="D26" s="9"/>
      <c r="E26" s="9"/>
      <c r="F26" s="9"/>
      <c r="G26" s="9"/>
      <c r="H26" s="9"/>
      <c r="I26" s="9"/>
      <c r="K26" s="127" t="s">
        <v>14</v>
      </c>
      <c r="L26" s="57"/>
      <c r="M26" s="52">
        <v>1E-3</v>
      </c>
      <c r="N26" s="40">
        <f>ROUND(N25*(1+M26),2)</f>
        <v>0</v>
      </c>
      <c r="O26" s="128">
        <f>ROUND(O25*(1+M26),2)</f>
        <v>0</v>
      </c>
      <c r="P26" s="24"/>
      <c r="Q26" s="9"/>
      <c r="R26" s="9"/>
      <c r="S26" s="47"/>
      <c r="T26" s="78"/>
      <c r="U26" s="245"/>
      <c r="V26" s="245"/>
      <c r="W26" s="246"/>
    </row>
    <row r="27" spans="1:23" ht="15.75" customHeight="1">
      <c r="A27" s="321"/>
      <c r="B27" s="322"/>
      <c r="C27" s="23"/>
      <c r="D27" s="9"/>
      <c r="E27" s="9"/>
      <c r="F27" s="9"/>
      <c r="G27" s="9"/>
      <c r="H27" s="9"/>
      <c r="I27" s="9"/>
      <c r="K27" s="127" t="s">
        <v>15</v>
      </c>
      <c r="L27" s="57"/>
      <c r="M27" s="52">
        <v>0</v>
      </c>
      <c r="N27" s="40">
        <f>ROUND(N26*(1+M27),2)</f>
        <v>0</v>
      </c>
      <c r="O27" s="128">
        <f>ROUND(O26*(1+M27),2)</f>
        <v>0</v>
      </c>
      <c r="P27" s="24"/>
      <c r="Q27" s="9"/>
      <c r="R27" s="9"/>
      <c r="S27" s="47"/>
      <c r="T27" s="78"/>
      <c r="U27" s="245"/>
      <c r="V27" s="245"/>
      <c r="W27" s="246"/>
    </row>
    <row r="28" spans="1:23" ht="15.75" customHeight="1">
      <c r="A28" s="321"/>
      <c r="B28" s="322"/>
      <c r="C28" s="23"/>
      <c r="D28" s="9"/>
      <c r="E28" s="9"/>
      <c r="F28" s="9"/>
      <c r="G28" s="9"/>
      <c r="H28" s="9"/>
      <c r="I28" s="9"/>
      <c r="K28" s="127" t="s">
        <v>76</v>
      </c>
      <c r="L28" s="57"/>
      <c r="M28" s="52">
        <v>4.0000000000000001E-3</v>
      </c>
      <c r="N28" s="40">
        <f>ROUND(N27*(1+M28),2)</f>
        <v>0</v>
      </c>
      <c r="O28" s="128">
        <f>ROUND(O27*(1+M28),2)</f>
        <v>0</v>
      </c>
      <c r="P28" s="24"/>
      <c r="Q28" s="9"/>
      <c r="R28" s="9"/>
      <c r="S28" s="47"/>
      <c r="T28" s="78"/>
      <c r="U28" s="245"/>
      <c r="V28" s="245"/>
      <c r="W28" s="246"/>
    </row>
    <row r="29" spans="1:23" ht="15.75" customHeight="1">
      <c r="A29" s="321"/>
      <c r="B29" s="322"/>
      <c r="C29" s="23"/>
      <c r="D29" s="9"/>
      <c r="E29" s="9"/>
      <c r="F29" s="9"/>
      <c r="G29" s="9"/>
      <c r="H29" s="9"/>
      <c r="I29" s="9"/>
      <c r="K29" s="223" t="s">
        <v>100</v>
      </c>
      <c r="L29" s="222"/>
      <c r="M29" s="50">
        <v>7.0000000000000001E-3</v>
      </c>
      <c r="N29" s="51">
        <f>ROUND(N28*(1+M29),2)</f>
        <v>0</v>
      </c>
      <c r="O29" s="54">
        <f>ROUND(O28*(1+M29),2)</f>
        <v>0</v>
      </c>
      <c r="P29" s="24"/>
      <c r="Q29" s="9"/>
      <c r="R29" s="9"/>
      <c r="S29" s="47"/>
      <c r="T29" s="78"/>
      <c r="U29" s="245"/>
      <c r="V29" s="245"/>
      <c r="W29" s="246"/>
    </row>
    <row r="30" spans="1:23" ht="15.75" customHeight="1" thickBot="1">
      <c r="A30" s="321"/>
      <c r="B30" s="322"/>
      <c r="C30" s="23"/>
      <c r="D30" s="9"/>
      <c r="E30" s="9"/>
      <c r="F30" s="9"/>
      <c r="G30" s="9"/>
      <c r="H30" s="9"/>
      <c r="I30" s="9"/>
      <c r="K30" s="211" t="s">
        <v>111</v>
      </c>
      <c r="L30" s="212"/>
      <c r="M30" s="213">
        <v>1.2999999999999999E-2</v>
      </c>
      <c r="N30" s="214">
        <f>ROUND(N29*(1+M30),2)</f>
        <v>0</v>
      </c>
      <c r="O30" s="215">
        <f>ROUND(O29*(1+M30),2)</f>
        <v>0</v>
      </c>
      <c r="P30" s="24"/>
      <c r="Q30" s="9"/>
      <c r="R30" s="9"/>
      <c r="S30" s="47"/>
      <c r="T30" s="78"/>
      <c r="U30" s="245"/>
      <c r="V30" s="245"/>
      <c r="W30" s="246"/>
    </row>
    <row r="31" spans="1:23" ht="13.5" thickBot="1">
      <c r="A31" s="321"/>
      <c r="B31" s="322"/>
      <c r="C31" s="23"/>
      <c r="D31" s="9"/>
      <c r="E31" s="9"/>
      <c r="F31" s="9"/>
      <c r="G31" s="9"/>
      <c r="H31" s="9"/>
      <c r="I31" s="9"/>
      <c r="J31" s="9"/>
      <c r="K31" s="9"/>
      <c r="L31" s="9"/>
      <c r="M31" s="9"/>
      <c r="N31" s="9"/>
      <c r="O31" s="9"/>
      <c r="P31" s="24"/>
      <c r="Q31" s="9"/>
      <c r="R31" s="9"/>
      <c r="S31" s="47"/>
      <c r="T31" s="78"/>
      <c r="U31" s="245"/>
      <c r="V31" s="245"/>
      <c r="W31" s="246"/>
    </row>
    <row r="32" spans="1:23" ht="14.25">
      <c r="A32" s="321"/>
      <c r="B32" s="322"/>
      <c r="C32" s="59">
        <v>2014</v>
      </c>
      <c r="D32" s="60"/>
      <c r="E32" s="60"/>
      <c r="F32" s="60"/>
      <c r="G32" s="60"/>
      <c r="H32" s="60"/>
      <c r="I32" s="60"/>
      <c r="J32" s="60"/>
      <c r="K32" s="60"/>
      <c r="L32" s="60"/>
      <c r="M32" s="60"/>
      <c r="N32" s="60"/>
      <c r="O32" s="60"/>
      <c r="P32" s="61"/>
      <c r="Q32" s="60"/>
      <c r="R32" s="60"/>
      <c r="S32" s="83"/>
      <c r="T32" s="79"/>
      <c r="U32" s="252"/>
      <c r="V32" s="252"/>
      <c r="W32" s="253"/>
    </row>
    <row r="33" spans="1:23" ht="13.5" thickBot="1">
      <c r="A33" s="321"/>
      <c r="B33" s="322"/>
      <c r="C33" s="62"/>
      <c r="D33" s="9"/>
      <c r="E33" s="9"/>
      <c r="F33" s="9"/>
      <c r="G33" s="9"/>
      <c r="H33" s="9"/>
      <c r="I33" s="9"/>
      <c r="J33" s="9"/>
      <c r="K33" s="9"/>
      <c r="L33" s="9"/>
      <c r="M33" s="9"/>
      <c r="N33" s="9"/>
      <c r="O33" s="9"/>
      <c r="P33" s="24"/>
      <c r="Q33" s="9"/>
      <c r="R33" s="9"/>
      <c r="S33" s="47"/>
      <c r="T33" s="78"/>
      <c r="U33" s="245"/>
      <c r="V33" s="245"/>
      <c r="W33" s="254"/>
    </row>
    <row r="34" spans="1:23">
      <c r="A34" s="321"/>
      <c r="B34" s="322"/>
      <c r="C34" s="63"/>
      <c r="D34" s="291" t="s">
        <v>1</v>
      </c>
      <c r="E34" s="292"/>
      <c r="F34" s="293"/>
      <c r="G34" s="5"/>
      <c r="H34" s="6"/>
      <c r="I34" s="6"/>
      <c r="J34" s="294" t="s">
        <v>2</v>
      </c>
      <c r="K34" s="295"/>
      <c r="L34" s="326"/>
      <c r="M34" s="7"/>
      <c r="N34" s="316" t="s">
        <v>3</v>
      </c>
      <c r="O34" s="316"/>
      <c r="P34" s="24"/>
      <c r="Q34" s="9"/>
      <c r="R34" s="9"/>
      <c r="S34" s="47"/>
      <c r="T34" s="78"/>
      <c r="U34" s="245"/>
      <c r="V34" s="245"/>
      <c r="W34" s="254"/>
    </row>
    <row r="35" spans="1:23" ht="51.75" thickBot="1">
      <c r="A35" s="321"/>
      <c r="B35" s="322"/>
      <c r="C35" s="64" t="s">
        <v>4</v>
      </c>
      <c r="D35" s="148" t="s">
        <v>66</v>
      </c>
      <c r="E35" s="149" t="s">
        <v>67</v>
      </c>
      <c r="F35" s="141" t="s">
        <v>28</v>
      </c>
      <c r="G35" s="14" t="s">
        <v>68</v>
      </c>
      <c r="H35" s="15" t="s">
        <v>69</v>
      </c>
      <c r="I35" s="15"/>
      <c r="J35" s="16" t="s">
        <v>43</v>
      </c>
      <c r="K35" s="16" t="s">
        <v>44</v>
      </c>
      <c r="L35" s="17" t="s">
        <v>7</v>
      </c>
      <c r="M35" s="15"/>
      <c r="N35" s="18" t="s">
        <v>8</v>
      </c>
      <c r="O35" s="18" t="s">
        <v>9</v>
      </c>
      <c r="P35" s="24"/>
      <c r="Q35" s="9"/>
      <c r="R35" s="9"/>
      <c r="S35" s="47"/>
      <c r="T35" s="78"/>
      <c r="U35" s="240" t="s">
        <v>120</v>
      </c>
      <c r="V35" s="240" t="s">
        <v>121</v>
      </c>
      <c r="W35" s="247" t="s">
        <v>18</v>
      </c>
    </row>
    <row r="36" spans="1:23">
      <c r="A36" s="321"/>
      <c r="B36" s="322"/>
      <c r="C36" s="65">
        <v>1</v>
      </c>
      <c r="D36" s="145">
        <v>0</v>
      </c>
      <c r="E36" s="146">
        <v>0</v>
      </c>
      <c r="F36" s="147">
        <v>1</v>
      </c>
      <c r="G36" s="39">
        <f t="shared" ref="G36:G47" si="11">D36+E36</f>
        <v>0</v>
      </c>
      <c r="H36" s="40">
        <f t="shared" ref="H36:H47" si="12">ROUND((G36/F36),2)</f>
        <v>0</v>
      </c>
      <c r="I36" s="40"/>
      <c r="J36" s="36">
        <f t="shared" ref="J36:J47" si="13">ROUND((H36*3%)*F36,2)</f>
        <v>0</v>
      </c>
      <c r="K36" s="36">
        <f t="shared" ref="K36:K47" si="14">ROUND((IF(H36-$R$38&lt;0,0,(H36-$R$38))*3.5%)*F36,2)</f>
        <v>0</v>
      </c>
      <c r="L36" s="37">
        <f t="shared" ref="L36:L47" si="15">J36+K36</f>
        <v>0</v>
      </c>
      <c r="M36" s="40"/>
      <c r="N36" s="44">
        <f>((MIN(H36,$R$39)*0.58%)+IF(H36&gt;$R$39,(H36-$R$39)*1.25%,0))*F36</f>
        <v>0</v>
      </c>
      <c r="O36" s="44">
        <f t="shared" ref="O36:O47" si="16">(H36*3.75%)*F36</f>
        <v>0</v>
      </c>
      <c r="P36" s="24" t="str">
        <f>IF(W36&lt;&gt;0, "Error - review!",".")</f>
        <v>.</v>
      </c>
      <c r="Q36" s="317" t="s">
        <v>17</v>
      </c>
      <c r="R36" s="318"/>
      <c r="S36" s="47"/>
      <c r="T36" s="78"/>
      <c r="U36" s="248">
        <f t="shared" ref="U36:U47" si="17">((MIN(H36,$R$39)*0.58%))*F36</f>
        <v>0</v>
      </c>
      <c r="V36" s="248">
        <f t="shared" ref="V36:V47" si="18">(IF(H36&gt;$R$39,(H36-$R$39)*1.25%,0))*F36</f>
        <v>0</v>
      </c>
      <c r="W36" s="255">
        <f t="shared" ref="W36:W47" si="19">(U36+V36)-N36</f>
        <v>0</v>
      </c>
    </row>
    <row r="37" spans="1:23">
      <c r="A37" s="321"/>
      <c r="B37" s="322"/>
      <c r="C37" s="65">
        <v>2</v>
      </c>
      <c r="D37" s="145">
        <v>0</v>
      </c>
      <c r="E37" s="146">
        <v>0</v>
      </c>
      <c r="F37" s="147">
        <v>1</v>
      </c>
      <c r="G37" s="39">
        <f t="shared" si="11"/>
        <v>0</v>
      </c>
      <c r="H37" s="40">
        <f t="shared" si="12"/>
        <v>0</v>
      </c>
      <c r="I37" s="40"/>
      <c r="J37" s="36">
        <f t="shared" si="13"/>
        <v>0</v>
      </c>
      <c r="K37" s="36">
        <f t="shared" si="14"/>
        <v>0</v>
      </c>
      <c r="L37" s="37">
        <f t="shared" si="15"/>
        <v>0</v>
      </c>
      <c r="M37" s="40"/>
      <c r="N37" s="44">
        <f t="shared" ref="N37:N47" si="20">((MIN(H37,$R$39)*0.58%)+IF(H37&gt;$R$39,(H37-$R$39)*1.25%,0))*F37</f>
        <v>0</v>
      </c>
      <c r="O37" s="44">
        <f t="shared" si="16"/>
        <v>0</v>
      </c>
      <c r="P37" s="24" t="str">
        <f t="shared" ref="P37:P48" si="21">IF(W37&lt;&gt;0, "Error - review!",".")</f>
        <v>.</v>
      </c>
      <c r="Q37" s="89" t="s">
        <v>11</v>
      </c>
      <c r="R37" s="125">
        <v>230.3</v>
      </c>
      <c r="S37" s="43"/>
      <c r="T37" s="78"/>
      <c r="U37" s="248">
        <f t="shared" si="17"/>
        <v>0</v>
      </c>
      <c r="V37" s="248">
        <f t="shared" si="18"/>
        <v>0</v>
      </c>
      <c r="W37" s="255">
        <f t="shared" si="19"/>
        <v>0</v>
      </c>
    </row>
    <row r="38" spans="1:23">
      <c r="A38" s="321"/>
      <c r="B38" s="322"/>
      <c r="C38" s="65">
        <v>3</v>
      </c>
      <c r="D38" s="145">
        <v>0</v>
      </c>
      <c r="E38" s="146">
        <v>0</v>
      </c>
      <c r="F38" s="147">
        <v>1</v>
      </c>
      <c r="G38" s="39">
        <f t="shared" si="11"/>
        <v>0</v>
      </c>
      <c r="H38" s="40">
        <f t="shared" si="12"/>
        <v>0</v>
      </c>
      <c r="I38" s="40"/>
      <c r="J38" s="36">
        <f t="shared" si="13"/>
        <v>0</v>
      </c>
      <c r="K38" s="36">
        <f t="shared" si="14"/>
        <v>0</v>
      </c>
      <c r="L38" s="37">
        <f t="shared" si="15"/>
        <v>0</v>
      </c>
      <c r="M38" s="40"/>
      <c r="N38" s="44">
        <f t="shared" si="20"/>
        <v>0</v>
      </c>
      <c r="O38" s="44">
        <f t="shared" si="16"/>
        <v>0</v>
      </c>
      <c r="P38" s="24" t="str">
        <f t="shared" si="21"/>
        <v>.</v>
      </c>
      <c r="Q38" s="89" t="s">
        <v>61</v>
      </c>
      <c r="R38" s="125">
        <f>ROUND(($R$37*52.18*2)/12,2)</f>
        <v>2002.84</v>
      </c>
      <c r="S38" s="43"/>
      <c r="T38" s="78"/>
      <c r="U38" s="248">
        <f t="shared" si="17"/>
        <v>0</v>
      </c>
      <c r="V38" s="248">
        <f t="shared" si="18"/>
        <v>0</v>
      </c>
      <c r="W38" s="255">
        <f t="shared" si="19"/>
        <v>0</v>
      </c>
    </row>
    <row r="39" spans="1:23" ht="13.5" thickBot="1">
      <c r="A39" s="321"/>
      <c r="B39" s="322"/>
      <c r="C39" s="65">
        <v>4</v>
      </c>
      <c r="D39" s="145">
        <v>0</v>
      </c>
      <c r="E39" s="146">
        <v>0</v>
      </c>
      <c r="F39" s="147">
        <v>1</v>
      </c>
      <c r="G39" s="39">
        <f t="shared" si="11"/>
        <v>0</v>
      </c>
      <c r="H39" s="40">
        <f t="shared" si="12"/>
        <v>0</v>
      </c>
      <c r="I39" s="40"/>
      <c r="J39" s="36">
        <f t="shared" si="13"/>
        <v>0</v>
      </c>
      <c r="K39" s="36">
        <f t="shared" si="14"/>
        <v>0</v>
      </c>
      <c r="L39" s="37">
        <f t="shared" si="15"/>
        <v>0</v>
      </c>
      <c r="M39" s="40"/>
      <c r="N39" s="44">
        <f t="shared" si="20"/>
        <v>0</v>
      </c>
      <c r="O39" s="44">
        <f t="shared" si="16"/>
        <v>0</v>
      </c>
      <c r="P39" s="24" t="str">
        <f t="shared" si="21"/>
        <v>.</v>
      </c>
      <c r="Q39" s="90" t="s">
        <v>12</v>
      </c>
      <c r="R39" s="126">
        <f>ROUND(($R$37*52.18*3.74)/12,2)</f>
        <v>3745.32</v>
      </c>
      <c r="S39" s="43"/>
      <c r="T39" s="78"/>
      <c r="U39" s="248">
        <f t="shared" si="17"/>
        <v>0</v>
      </c>
      <c r="V39" s="248">
        <f t="shared" si="18"/>
        <v>0</v>
      </c>
      <c r="W39" s="255">
        <f t="shared" si="19"/>
        <v>0</v>
      </c>
    </row>
    <row r="40" spans="1:23">
      <c r="A40" s="321"/>
      <c r="B40" s="322"/>
      <c r="C40" s="65">
        <v>5</v>
      </c>
      <c r="D40" s="145">
        <v>0</v>
      </c>
      <c r="E40" s="146">
        <v>0</v>
      </c>
      <c r="F40" s="147">
        <v>1</v>
      </c>
      <c r="G40" s="39">
        <f t="shared" si="11"/>
        <v>0</v>
      </c>
      <c r="H40" s="40">
        <f t="shared" si="12"/>
        <v>0</v>
      </c>
      <c r="I40" s="40"/>
      <c r="J40" s="36">
        <f t="shared" si="13"/>
        <v>0</v>
      </c>
      <c r="K40" s="36">
        <f t="shared" si="14"/>
        <v>0</v>
      </c>
      <c r="L40" s="37">
        <f t="shared" si="15"/>
        <v>0</v>
      </c>
      <c r="M40" s="40"/>
      <c r="N40" s="44">
        <f t="shared" si="20"/>
        <v>0</v>
      </c>
      <c r="O40" s="44">
        <f t="shared" si="16"/>
        <v>0</v>
      </c>
      <c r="P40" s="24" t="str">
        <f t="shared" si="21"/>
        <v>.</v>
      </c>
      <c r="Q40" s="9"/>
      <c r="R40" s="9"/>
      <c r="S40" s="47"/>
      <c r="T40" s="78"/>
      <c r="U40" s="248">
        <f t="shared" si="17"/>
        <v>0</v>
      </c>
      <c r="V40" s="248">
        <f t="shared" si="18"/>
        <v>0</v>
      </c>
      <c r="W40" s="255">
        <f t="shared" si="19"/>
        <v>0</v>
      </c>
    </row>
    <row r="41" spans="1:23">
      <c r="A41" s="321"/>
      <c r="B41" s="322"/>
      <c r="C41" s="65">
        <v>6</v>
      </c>
      <c r="D41" s="145">
        <v>0</v>
      </c>
      <c r="E41" s="146">
        <v>0</v>
      </c>
      <c r="F41" s="147">
        <v>1</v>
      </c>
      <c r="G41" s="39">
        <f t="shared" si="11"/>
        <v>0</v>
      </c>
      <c r="H41" s="40">
        <f t="shared" si="12"/>
        <v>0</v>
      </c>
      <c r="I41" s="40"/>
      <c r="J41" s="36">
        <f t="shared" si="13"/>
        <v>0</v>
      </c>
      <c r="K41" s="36">
        <f t="shared" si="14"/>
        <v>0</v>
      </c>
      <c r="L41" s="37">
        <f t="shared" si="15"/>
        <v>0</v>
      </c>
      <c r="M41" s="40"/>
      <c r="N41" s="44">
        <f t="shared" si="20"/>
        <v>0</v>
      </c>
      <c r="O41" s="44">
        <f t="shared" si="16"/>
        <v>0</v>
      </c>
      <c r="P41" s="24" t="str">
        <f t="shared" si="21"/>
        <v>.</v>
      </c>
      <c r="Q41" s="9"/>
      <c r="R41" s="9"/>
      <c r="S41" s="47"/>
      <c r="T41" s="78"/>
      <c r="U41" s="248">
        <f t="shared" si="17"/>
        <v>0</v>
      </c>
      <c r="V41" s="248">
        <f t="shared" si="18"/>
        <v>0</v>
      </c>
      <c r="W41" s="255">
        <f t="shared" si="19"/>
        <v>0</v>
      </c>
    </row>
    <row r="42" spans="1:23">
      <c r="A42" s="321"/>
      <c r="B42" s="322"/>
      <c r="C42" s="65">
        <v>7</v>
      </c>
      <c r="D42" s="145">
        <v>0</v>
      </c>
      <c r="E42" s="146">
        <v>0</v>
      </c>
      <c r="F42" s="147">
        <v>1</v>
      </c>
      <c r="G42" s="39">
        <f t="shared" si="11"/>
        <v>0</v>
      </c>
      <c r="H42" s="40">
        <f t="shared" si="12"/>
        <v>0</v>
      </c>
      <c r="I42" s="40"/>
      <c r="J42" s="36">
        <f t="shared" si="13"/>
        <v>0</v>
      </c>
      <c r="K42" s="36">
        <f t="shared" si="14"/>
        <v>0</v>
      </c>
      <c r="L42" s="37">
        <f t="shared" si="15"/>
        <v>0</v>
      </c>
      <c r="M42" s="40"/>
      <c r="N42" s="44">
        <f t="shared" si="20"/>
        <v>0</v>
      </c>
      <c r="O42" s="44">
        <f t="shared" si="16"/>
        <v>0</v>
      </c>
      <c r="P42" s="24" t="str">
        <f t="shared" si="21"/>
        <v>.</v>
      </c>
      <c r="Q42" s="9"/>
      <c r="R42" s="9"/>
      <c r="S42" s="47"/>
      <c r="T42" s="78"/>
      <c r="U42" s="248">
        <f t="shared" si="17"/>
        <v>0</v>
      </c>
      <c r="V42" s="248">
        <f t="shared" si="18"/>
        <v>0</v>
      </c>
      <c r="W42" s="255">
        <f t="shared" si="19"/>
        <v>0</v>
      </c>
    </row>
    <row r="43" spans="1:23">
      <c r="A43" s="321"/>
      <c r="B43" s="322"/>
      <c r="C43" s="65">
        <v>8</v>
      </c>
      <c r="D43" s="145">
        <v>0</v>
      </c>
      <c r="E43" s="146">
        <v>0</v>
      </c>
      <c r="F43" s="147">
        <v>1</v>
      </c>
      <c r="G43" s="39">
        <f t="shared" si="11"/>
        <v>0</v>
      </c>
      <c r="H43" s="40">
        <f t="shared" si="12"/>
        <v>0</v>
      </c>
      <c r="I43" s="40"/>
      <c r="J43" s="36">
        <f t="shared" si="13"/>
        <v>0</v>
      </c>
      <c r="K43" s="36">
        <f t="shared" si="14"/>
        <v>0</v>
      </c>
      <c r="L43" s="37">
        <f t="shared" si="15"/>
        <v>0</v>
      </c>
      <c r="M43" s="40"/>
      <c r="N43" s="44">
        <f t="shared" si="20"/>
        <v>0</v>
      </c>
      <c r="O43" s="44">
        <f t="shared" si="16"/>
        <v>0</v>
      </c>
      <c r="P43" s="24" t="str">
        <f t="shared" si="21"/>
        <v>.</v>
      </c>
      <c r="Q43" s="9"/>
      <c r="R43" s="9"/>
      <c r="S43" s="47"/>
      <c r="T43" s="78"/>
      <c r="U43" s="248">
        <f t="shared" si="17"/>
        <v>0</v>
      </c>
      <c r="V43" s="248">
        <f t="shared" si="18"/>
        <v>0</v>
      </c>
      <c r="W43" s="255">
        <f t="shared" si="19"/>
        <v>0</v>
      </c>
    </row>
    <row r="44" spans="1:23">
      <c r="A44" s="321"/>
      <c r="B44" s="322"/>
      <c r="C44" s="65">
        <v>9</v>
      </c>
      <c r="D44" s="145">
        <v>0</v>
      </c>
      <c r="E44" s="146">
        <v>0</v>
      </c>
      <c r="F44" s="147">
        <v>1</v>
      </c>
      <c r="G44" s="39">
        <f t="shared" si="11"/>
        <v>0</v>
      </c>
      <c r="H44" s="40">
        <f t="shared" si="12"/>
        <v>0</v>
      </c>
      <c r="I44" s="40"/>
      <c r="J44" s="36">
        <f t="shared" si="13"/>
        <v>0</v>
      </c>
      <c r="K44" s="36">
        <f t="shared" si="14"/>
        <v>0</v>
      </c>
      <c r="L44" s="37">
        <f t="shared" si="15"/>
        <v>0</v>
      </c>
      <c r="M44" s="40"/>
      <c r="N44" s="44">
        <f t="shared" si="20"/>
        <v>0</v>
      </c>
      <c r="O44" s="44">
        <f t="shared" si="16"/>
        <v>0</v>
      </c>
      <c r="P44" s="24" t="str">
        <f t="shared" si="21"/>
        <v>.</v>
      </c>
      <c r="Q44" s="9"/>
      <c r="R44" s="9"/>
      <c r="S44" s="47"/>
      <c r="T44" s="78"/>
      <c r="U44" s="248">
        <f t="shared" si="17"/>
        <v>0</v>
      </c>
      <c r="V44" s="248">
        <f t="shared" si="18"/>
        <v>0</v>
      </c>
      <c r="W44" s="255">
        <f t="shared" si="19"/>
        <v>0</v>
      </c>
    </row>
    <row r="45" spans="1:23">
      <c r="A45" s="321"/>
      <c r="B45" s="322"/>
      <c r="C45" s="65">
        <v>10</v>
      </c>
      <c r="D45" s="145">
        <v>0</v>
      </c>
      <c r="E45" s="146">
        <v>0</v>
      </c>
      <c r="F45" s="147">
        <v>1</v>
      </c>
      <c r="G45" s="39">
        <f t="shared" si="11"/>
        <v>0</v>
      </c>
      <c r="H45" s="40">
        <f t="shared" si="12"/>
        <v>0</v>
      </c>
      <c r="I45" s="40"/>
      <c r="J45" s="36">
        <f t="shared" si="13"/>
        <v>0</v>
      </c>
      <c r="K45" s="36">
        <f t="shared" si="14"/>
        <v>0</v>
      </c>
      <c r="L45" s="37">
        <f t="shared" si="15"/>
        <v>0</v>
      </c>
      <c r="M45" s="40"/>
      <c r="N45" s="44">
        <f t="shared" si="20"/>
        <v>0</v>
      </c>
      <c r="O45" s="44">
        <f t="shared" si="16"/>
        <v>0</v>
      </c>
      <c r="P45" s="24" t="str">
        <f t="shared" si="21"/>
        <v>.</v>
      </c>
      <c r="Q45" s="9"/>
      <c r="R45" s="9"/>
      <c r="S45" s="47"/>
      <c r="T45" s="78"/>
      <c r="U45" s="248">
        <f t="shared" si="17"/>
        <v>0</v>
      </c>
      <c r="V45" s="248">
        <f t="shared" si="18"/>
        <v>0</v>
      </c>
      <c r="W45" s="255">
        <f t="shared" si="19"/>
        <v>0</v>
      </c>
    </row>
    <row r="46" spans="1:23">
      <c r="A46" s="321"/>
      <c r="B46" s="322"/>
      <c r="C46" s="65">
        <v>11</v>
      </c>
      <c r="D46" s="145">
        <v>0</v>
      </c>
      <c r="E46" s="146">
        <v>0</v>
      </c>
      <c r="F46" s="147">
        <v>1</v>
      </c>
      <c r="G46" s="39">
        <f t="shared" si="11"/>
        <v>0</v>
      </c>
      <c r="H46" s="40">
        <f t="shared" si="12"/>
        <v>0</v>
      </c>
      <c r="I46" s="40"/>
      <c r="J46" s="36">
        <f t="shared" si="13"/>
        <v>0</v>
      </c>
      <c r="K46" s="36">
        <f t="shared" si="14"/>
        <v>0</v>
      </c>
      <c r="L46" s="37">
        <f t="shared" si="15"/>
        <v>0</v>
      </c>
      <c r="M46" s="40"/>
      <c r="N46" s="44">
        <f t="shared" si="20"/>
        <v>0</v>
      </c>
      <c r="O46" s="44">
        <f t="shared" si="16"/>
        <v>0</v>
      </c>
      <c r="P46" s="24" t="str">
        <f t="shared" si="21"/>
        <v>.</v>
      </c>
      <c r="Q46" s="9"/>
      <c r="R46" s="9"/>
      <c r="S46" s="47"/>
      <c r="T46" s="78"/>
      <c r="U46" s="248">
        <f t="shared" si="17"/>
        <v>0</v>
      </c>
      <c r="V46" s="248">
        <f t="shared" si="18"/>
        <v>0</v>
      </c>
      <c r="W46" s="255">
        <f t="shared" si="19"/>
        <v>0</v>
      </c>
    </row>
    <row r="47" spans="1:23">
      <c r="A47" s="321"/>
      <c r="B47" s="322"/>
      <c r="C47" s="66">
        <v>12</v>
      </c>
      <c r="D47" s="145">
        <v>0</v>
      </c>
      <c r="E47" s="146">
        <v>0</v>
      </c>
      <c r="F47" s="147">
        <v>1</v>
      </c>
      <c r="G47" s="39">
        <f t="shared" si="11"/>
        <v>0</v>
      </c>
      <c r="H47" s="40">
        <f t="shared" si="12"/>
        <v>0</v>
      </c>
      <c r="I47" s="40"/>
      <c r="J47" s="36">
        <f t="shared" si="13"/>
        <v>0</v>
      </c>
      <c r="K47" s="36">
        <f t="shared" si="14"/>
        <v>0</v>
      </c>
      <c r="L47" s="37">
        <f t="shared" si="15"/>
        <v>0</v>
      </c>
      <c r="M47" s="40"/>
      <c r="N47" s="44">
        <f t="shared" si="20"/>
        <v>0</v>
      </c>
      <c r="O47" s="44">
        <f t="shared" si="16"/>
        <v>0</v>
      </c>
      <c r="P47" s="24" t="str">
        <f t="shared" si="21"/>
        <v>.</v>
      </c>
      <c r="Q47" s="9"/>
      <c r="R47" s="9"/>
      <c r="S47" s="47"/>
      <c r="T47" s="78"/>
      <c r="U47" s="248">
        <f t="shared" si="17"/>
        <v>0</v>
      </c>
      <c r="V47" s="248">
        <f t="shared" si="18"/>
        <v>0</v>
      </c>
      <c r="W47" s="255">
        <f t="shared" si="19"/>
        <v>0</v>
      </c>
    </row>
    <row r="48" spans="1:23">
      <c r="A48" s="321"/>
      <c r="B48" s="322"/>
      <c r="C48" s="67"/>
      <c r="D48" s="41"/>
      <c r="E48" s="41"/>
      <c r="F48" s="164" t="s">
        <v>51</v>
      </c>
      <c r="G48" s="40">
        <f>SUM(G36:G47)</f>
        <v>0</v>
      </c>
      <c r="H48" s="40">
        <f>SUM(H36:H47)</f>
        <v>0</v>
      </c>
      <c r="I48" s="40"/>
      <c r="J48" s="36">
        <f>SUM(J36:J47)</f>
        <v>0</v>
      </c>
      <c r="K48" s="36">
        <f>SUM(K36:K47)</f>
        <v>0</v>
      </c>
      <c r="L48" s="37">
        <f>SUM(L36:L47)</f>
        <v>0</v>
      </c>
      <c r="M48" s="40"/>
      <c r="N48" s="38">
        <f>SUM(N36:N47)</f>
        <v>0</v>
      </c>
      <c r="O48" s="38">
        <f>SUM(O36:O47)</f>
        <v>0</v>
      </c>
      <c r="P48" s="24" t="str">
        <f t="shared" si="21"/>
        <v>.</v>
      </c>
      <c r="Q48" s="9"/>
      <c r="R48" s="9"/>
      <c r="S48" s="47"/>
      <c r="T48" s="78"/>
      <c r="U48" s="250">
        <f>SUM(U36:U47)</f>
        <v>0</v>
      </c>
      <c r="V48" s="250">
        <f>SUM(V36:V47)</f>
        <v>0</v>
      </c>
      <c r="W48" s="251">
        <f>SUM(W36:W47)</f>
        <v>0</v>
      </c>
    </row>
    <row r="49" spans="1:23" ht="13.5" thickBot="1">
      <c r="A49" s="321"/>
      <c r="B49" s="322"/>
      <c r="C49" s="62"/>
      <c r="D49" s="9"/>
      <c r="E49" s="9"/>
      <c r="F49" s="9"/>
      <c r="G49" s="9"/>
      <c r="H49" s="9"/>
      <c r="I49" s="9"/>
      <c r="J49" s="9"/>
      <c r="K49" s="9"/>
      <c r="L49" s="9"/>
      <c r="M49" s="9"/>
      <c r="N49" s="9"/>
      <c r="O49" s="9"/>
      <c r="P49" s="24"/>
      <c r="Q49" s="9"/>
      <c r="R49" s="9"/>
      <c r="S49" s="47"/>
      <c r="T49" s="78"/>
      <c r="U49" s="245"/>
      <c r="V49" s="245"/>
      <c r="W49" s="254"/>
    </row>
    <row r="50" spans="1:23" ht="54.75" customHeight="1">
      <c r="A50" s="321"/>
      <c r="B50" s="322"/>
      <c r="C50" s="62"/>
      <c r="D50" s="9"/>
      <c r="E50" s="9"/>
      <c r="F50" s="9"/>
      <c r="G50" s="9"/>
      <c r="H50" s="9"/>
      <c r="I50" s="9"/>
      <c r="J50" s="9"/>
      <c r="K50" s="300" t="s">
        <v>125</v>
      </c>
      <c r="L50" s="301"/>
      <c r="M50" s="11" t="s">
        <v>16</v>
      </c>
      <c r="N50" s="12" t="s">
        <v>8</v>
      </c>
      <c r="O50" s="13" t="s">
        <v>9</v>
      </c>
      <c r="P50" s="24"/>
      <c r="Q50" s="9"/>
      <c r="R50" s="9"/>
      <c r="S50" s="47"/>
      <c r="T50" s="78"/>
      <c r="U50" s="245"/>
      <c r="V50" s="245"/>
      <c r="W50" s="254"/>
    </row>
    <row r="51" spans="1:23" s="31" customFormat="1" ht="15" customHeight="1">
      <c r="A51" s="321"/>
      <c r="B51" s="322"/>
      <c r="C51" s="68"/>
      <c r="D51" s="47"/>
      <c r="E51" s="47"/>
      <c r="F51" s="47"/>
      <c r="G51" s="47"/>
      <c r="H51" s="47"/>
      <c r="I51" s="47"/>
      <c r="J51" s="47"/>
      <c r="K51" s="53" t="s">
        <v>14</v>
      </c>
      <c r="L51" s="49"/>
      <c r="M51" s="50">
        <v>1E-3</v>
      </c>
      <c r="N51" s="51">
        <f>ROUND(N48*(1+M51),2)</f>
        <v>0</v>
      </c>
      <c r="O51" s="54">
        <f>ROUND(O48*(1+M51),2)</f>
        <v>0</v>
      </c>
      <c r="P51" s="69"/>
      <c r="Q51" s="47"/>
      <c r="R51" s="47"/>
      <c r="S51" s="47"/>
      <c r="T51" s="78"/>
      <c r="U51" s="245"/>
      <c r="V51" s="245"/>
      <c r="W51" s="254"/>
    </row>
    <row r="52" spans="1:23" ht="15" customHeight="1">
      <c r="A52" s="321"/>
      <c r="B52" s="322"/>
      <c r="C52" s="62"/>
      <c r="D52" s="9"/>
      <c r="E52" s="9"/>
      <c r="F52" s="9"/>
      <c r="G52" s="9"/>
      <c r="H52" s="9"/>
      <c r="I52" s="9"/>
      <c r="J52" s="9"/>
      <c r="K52" s="176" t="s">
        <v>15</v>
      </c>
      <c r="L52" s="6"/>
      <c r="M52" s="52">
        <v>0</v>
      </c>
      <c r="N52" s="40">
        <f>ROUND(N51*(1+M52),2)</f>
        <v>0</v>
      </c>
      <c r="O52" s="128">
        <f>ROUND(O51*(1+M52),2)</f>
        <v>0</v>
      </c>
      <c r="P52" s="24"/>
      <c r="Q52" s="9"/>
      <c r="R52" s="9"/>
      <c r="S52" s="47"/>
      <c r="T52" s="78"/>
      <c r="U52" s="245"/>
      <c r="V52" s="245"/>
      <c r="W52" s="254"/>
    </row>
    <row r="53" spans="1:23" ht="15" customHeight="1">
      <c r="A53" s="321"/>
      <c r="B53" s="322"/>
      <c r="C53" s="62"/>
      <c r="D53" s="9"/>
      <c r="E53" s="9"/>
      <c r="F53" s="9"/>
      <c r="G53" s="9"/>
      <c r="H53" s="9"/>
      <c r="I53" s="9"/>
      <c r="J53" s="9"/>
      <c r="K53" s="176" t="s">
        <v>76</v>
      </c>
      <c r="L53" s="6"/>
      <c r="M53" s="52">
        <v>4.0000000000000001E-3</v>
      </c>
      <c r="N53" s="40">
        <f>ROUND(N52*(1+M53),2)</f>
        <v>0</v>
      </c>
      <c r="O53" s="128">
        <f>ROUND(O52*(1+M53),2)</f>
        <v>0</v>
      </c>
      <c r="P53" s="24"/>
      <c r="Q53" s="9"/>
      <c r="R53" s="9"/>
      <c r="S53" s="47"/>
      <c r="T53" s="78"/>
      <c r="U53" s="245"/>
      <c r="V53" s="245"/>
      <c r="W53" s="254"/>
    </row>
    <row r="54" spans="1:23" ht="15.75" customHeight="1">
      <c r="A54" s="321"/>
      <c r="B54" s="322"/>
      <c r="C54" s="62"/>
      <c r="D54" s="9"/>
      <c r="E54" s="9"/>
      <c r="F54" s="9"/>
      <c r="G54" s="9"/>
      <c r="H54" s="9"/>
      <c r="I54" s="9"/>
      <c r="J54" s="9"/>
      <c r="K54" s="223" t="s">
        <v>100</v>
      </c>
      <c r="L54" s="222"/>
      <c r="M54" s="50">
        <v>7.0000000000000001E-3</v>
      </c>
      <c r="N54" s="51">
        <f>ROUND(N53*(1+M54),2)</f>
        <v>0</v>
      </c>
      <c r="O54" s="54">
        <f>ROUND(O53*(1+M54),2)</f>
        <v>0</v>
      </c>
      <c r="P54" s="24"/>
      <c r="Q54" s="9"/>
      <c r="R54" s="9"/>
      <c r="S54" s="47"/>
      <c r="T54" s="78"/>
      <c r="U54" s="245"/>
      <c r="V54" s="245"/>
      <c r="W54" s="254"/>
    </row>
    <row r="55" spans="1:23" ht="15.75" customHeight="1" thickBot="1">
      <c r="A55" s="321"/>
      <c r="B55" s="322"/>
      <c r="C55" s="62"/>
      <c r="D55" s="9"/>
      <c r="E55" s="9"/>
      <c r="F55" s="9"/>
      <c r="G55" s="9"/>
      <c r="H55" s="9"/>
      <c r="I55" s="9"/>
      <c r="J55" s="9"/>
      <c r="K55" s="211" t="s">
        <v>111</v>
      </c>
      <c r="L55" s="212"/>
      <c r="M55" s="213">
        <v>1.2999999999999999E-2</v>
      </c>
      <c r="N55" s="214">
        <f>ROUND(N54*(1+M55),2)</f>
        <v>0</v>
      </c>
      <c r="O55" s="215">
        <f>ROUND(O54*(1+M55),2)</f>
        <v>0</v>
      </c>
      <c r="P55" s="24"/>
      <c r="Q55" s="9"/>
      <c r="R55" s="9"/>
      <c r="S55" s="47"/>
      <c r="T55" s="78"/>
      <c r="U55" s="245"/>
      <c r="V55" s="245"/>
      <c r="W55" s="254"/>
    </row>
    <row r="56" spans="1:23" ht="13.5" thickBot="1">
      <c r="A56" s="321"/>
      <c r="B56" s="322"/>
      <c r="C56" s="70"/>
      <c r="D56" s="48"/>
      <c r="E56" s="48"/>
      <c r="F56" s="48"/>
      <c r="G56" s="48"/>
      <c r="H56" s="48"/>
      <c r="I56" s="48"/>
      <c r="J56" s="48"/>
      <c r="K56" s="48"/>
      <c r="L56" s="48"/>
      <c r="M56" s="48"/>
      <c r="N56" s="48"/>
      <c r="O56" s="48"/>
      <c r="P56" s="71"/>
      <c r="Q56" s="48"/>
      <c r="R56" s="48"/>
      <c r="S56" s="84"/>
      <c r="T56" s="80"/>
      <c r="U56" s="256"/>
      <c r="V56" s="256"/>
      <c r="W56" s="257"/>
    </row>
    <row r="57" spans="1:23" ht="14.25">
      <c r="A57" s="321"/>
      <c r="B57" s="322"/>
      <c r="C57" s="59">
        <v>2015</v>
      </c>
      <c r="D57" s="60"/>
      <c r="E57" s="60"/>
      <c r="F57" s="60"/>
      <c r="G57" s="60"/>
      <c r="H57" s="60"/>
      <c r="I57" s="60"/>
      <c r="J57" s="60"/>
      <c r="K57" s="60"/>
      <c r="L57" s="60"/>
      <c r="M57" s="60"/>
      <c r="N57" s="60"/>
      <c r="O57" s="60"/>
      <c r="P57" s="61"/>
      <c r="Q57" s="60"/>
      <c r="R57" s="60"/>
      <c r="S57" s="83"/>
      <c r="T57" s="79"/>
      <c r="U57" s="252"/>
      <c r="V57" s="252"/>
      <c r="W57" s="253"/>
    </row>
    <row r="58" spans="1:23" ht="13.5" thickBot="1">
      <c r="A58" s="321"/>
      <c r="B58" s="322"/>
      <c r="C58" s="62"/>
      <c r="D58" s="9"/>
      <c r="E58" s="9"/>
      <c r="F58" s="9"/>
      <c r="G58" s="9"/>
      <c r="H58" s="9"/>
      <c r="I58" s="9"/>
      <c r="J58" s="9"/>
      <c r="K58" s="9"/>
      <c r="L58" s="9"/>
      <c r="M58" s="9"/>
      <c r="N58" s="9"/>
      <c r="O58" s="9"/>
      <c r="P58" s="24"/>
      <c r="Q58" s="9"/>
      <c r="R58" s="9"/>
      <c r="S58" s="47"/>
      <c r="T58" s="78"/>
      <c r="U58" s="245"/>
      <c r="V58" s="245"/>
      <c r="W58" s="254"/>
    </row>
    <row r="59" spans="1:23">
      <c r="A59" s="321"/>
      <c r="B59" s="322"/>
      <c r="C59" s="63"/>
      <c r="D59" s="291" t="s">
        <v>1</v>
      </c>
      <c r="E59" s="292"/>
      <c r="F59" s="293"/>
      <c r="G59" s="5"/>
      <c r="H59" s="6"/>
      <c r="I59" s="6"/>
      <c r="J59" s="294" t="s">
        <v>2</v>
      </c>
      <c r="K59" s="295"/>
      <c r="L59" s="295"/>
      <c r="M59" s="7"/>
      <c r="N59" s="316" t="s">
        <v>3</v>
      </c>
      <c r="O59" s="316"/>
      <c r="P59" s="24"/>
      <c r="Q59" s="9"/>
      <c r="R59" s="9"/>
      <c r="S59" s="47"/>
      <c r="T59" s="78"/>
      <c r="U59" s="245"/>
      <c r="V59" s="245"/>
      <c r="W59" s="254"/>
    </row>
    <row r="60" spans="1:23" ht="51.75" thickBot="1">
      <c r="A60" s="321"/>
      <c r="B60" s="322"/>
      <c r="C60" s="64" t="s">
        <v>4</v>
      </c>
      <c r="D60" s="148" t="s">
        <v>66</v>
      </c>
      <c r="E60" s="149" t="s">
        <v>67</v>
      </c>
      <c r="F60" s="141" t="s">
        <v>28</v>
      </c>
      <c r="G60" s="14" t="s">
        <v>68</v>
      </c>
      <c r="H60" s="15" t="s">
        <v>69</v>
      </c>
      <c r="I60" s="15"/>
      <c r="J60" s="16" t="s">
        <v>43</v>
      </c>
      <c r="K60" s="16" t="s">
        <v>44</v>
      </c>
      <c r="L60" s="17" t="s">
        <v>7</v>
      </c>
      <c r="M60" s="15"/>
      <c r="N60" s="18" t="s">
        <v>8</v>
      </c>
      <c r="O60" s="18" t="s">
        <v>9</v>
      </c>
      <c r="P60" s="24"/>
      <c r="Q60" s="9"/>
      <c r="R60" s="9"/>
      <c r="S60" s="47"/>
      <c r="T60" s="78"/>
      <c r="U60" s="240" t="s">
        <v>120</v>
      </c>
      <c r="V60" s="240" t="s">
        <v>121</v>
      </c>
      <c r="W60" s="247" t="s">
        <v>18</v>
      </c>
    </row>
    <row r="61" spans="1:23">
      <c r="A61" s="321"/>
      <c r="B61" s="322"/>
      <c r="C61" s="65">
        <v>1</v>
      </c>
      <c r="D61" s="145">
        <v>0</v>
      </c>
      <c r="E61" s="146">
        <v>0</v>
      </c>
      <c r="F61" s="147">
        <v>1</v>
      </c>
      <c r="G61" s="39">
        <f t="shared" ref="G61:G72" si="22">D61+E61</f>
        <v>0</v>
      </c>
      <c r="H61" s="40">
        <f t="shared" ref="H61:H72" si="23">ROUND((G61/F61),2)</f>
        <v>0</v>
      </c>
      <c r="I61" s="40"/>
      <c r="J61" s="36">
        <f t="shared" ref="J61:J72" si="24">ROUND((H61*3%)*F61,2)</f>
        <v>0</v>
      </c>
      <c r="K61" s="36">
        <f t="shared" ref="K61:K72" si="25">ROUND((IF(H61-$R$63&lt;0,0,(H61-$R$63))*3.5%)*F61,2)</f>
        <v>0</v>
      </c>
      <c r="L61" s="37">
        <f t="shared" ref="L61:L72" si="26">J61+K61</f>
        <v>0</v>
      </c>
      <c r="M61" s="40"/>
      <c r="N61" s="44">
        <f>((MIN(H61,$R$64)*0.58%)+IF(H61&gt;$R$64,(H61-$R$64)*1.25%,0))*F61</f>
        <v>0</v>
      </c>
      <c r="O61" s="44">
        <f t="shared" ref="O61:O72" si="27">(H61*3.75%)*F61</f>
        <v>0</v>
      </c>
      <c r="P61" s="24" t="str">
        <f>IF(W61&lt;&gt;0, "Error - review!",".")</f>
        <v>.</v>
      </c>
      <c r="Q61" s="317" t="s">
        <v>20</v>
      </c>
      <c r="R61" s="318"/>
      <c r="S61" s="47"/>
      <c r="T61" s="78"/>
      <c r="U61" s="248">
        <f t="shared" ref="U61:U72" si="28">((MIN(H61,$R$64)*0.58%))*F61</f>
        <v>0</v>
      </c>
      <c r="V61" s="248">
        <f t="shared" ref="V61:V72" si="29">(IF(H61&gt;$R$64,(H61-$R$64)*1.25%,0))*F61</f>
        <v>0</v>
      </c>
      <c r="W61" s="255">
        <f t="shared" ref="W61:W72" si="30">(U61+V61)-N61</f>
        <v>0</v>
      </c>
    </row>
    <row r="62" spans="1:23">
      <c r="A62" s="321"/>
      <c r="B62" s="322"/>
      <c r="C62" s="65">
        <v>2</v>
      </c>
      <c r="D62" s="145">
        <v>0</v>
      </c>
      <c r="E62" s="146">
        <v>0</v>
      </c>
      <c r="F62" s="147">
        <v>1</v>
      </c>
      <c r="G62" s="39">
        <f t="shared" si="22"/>
        <v>0</v>
      </c>
      <c r="H62" s="40">
        <f t="shared" si="23"/>
        <v>0</v>
      </c>
      <c r="I62" s="40"/>
      <c r="J62" s="36">
        <f t="shared" si="24"/>
        <v>0</v>
      </c>
      <c r="K62" s="36">
        <f t="shared" si="25"/>
        <v>0</v>
      </c>
      <c r="L62" s="37">
        <f t="shared" si="26"/>
        <v>0</v>
      </c>
      <c r="M62" s="40"/>
      <c r="N62" s="44">
        <f t="shared" ref="N62:N72" si="31">((MIN(H62,$R$64)*0.58%)+IF(H62&gt;$R$64,(H62-$R$64)*1.25%,0))*F62</f>
        <v>0</v>
      </c>
      <c r="O62" s="44">
        <f t="shared" si="27"/>
        <v>0</v>
      </c>
      <c r="P62" s="24" t="str">
        <f t="shared" ref="P62:P73" si="32">IF(W62&lt;&gt;0, "Error - review!",".")</f>
        <v>.</v>
      </c>
      <c r="Q62" s="89" t="s">
        <v>11</v>
      </c>
      <c r="R62" s="125">
        <v>230.3</v>
      </c>
      <c r="S62" s="43"/>
      <c r="T62" s="78"/>
      <c r="U62" s="248">
        <f t="shared" si="28"/>
        <v>0</v>
      </c>
      <c r="V62" s="248">
        <f t="shared" si="29"/>
        <v>0</v>
      </c>
      <c r="W62" s="255">
        <f t="shared" si="30"/>
        <v>0</v>
      </c>
    </row>
    <row r="63" spans="1:23">
      <c r="A63" s="321"/>
      <c r="B63" s="322"/>
      <c r="C63" s="65">
        <v>3</v>
      </c>
      <c r="D63" s="145">
        <v>0</v>
      </c>
      <c r="E63" s="146">
        <v>0</v>
      </c>
      <c r="F63" s="147">
        <v>1</v>
      </c>
      <c r="G63" s="39">
        <f t="shared" si="22"/>
        <v>0</v>
      </c>
      <c r="H63" s="40">
        <f t="shared" si="23"/>
        <v>0</v>
      </c>
      <c r="I63" s="40"/>
      <c r="J63" s="36">
        <f t="shared" si="24"/>
        <v>0</v>
      </c>
      <c r="K63" s="36">
        <f t="shared" si="25"/>
        <v>0</v>
      </c>
      <c r="L63" s="37">
        <f t="shared" si="26"/>
        <v>0</v>
      </c>
      <c r="M63" s="40"/>
      <c r="N63" s="44">
        <f t="shared" si="31"/>
        <v>0</v>
      </c>
      <c r="O63" s="44">
        <f t="shared" si="27"/>
        <v>0</v>
      </c>
      <c r="P63" s="24" t="str">
        <f t="shared" si="32"/>
        <v>.</v>
      </c>
      <c r="Q63" s="89" t="s">
        <v>61</v>
      </c>
      <c r="R63" s="125">
        <f>ROUND(($R$62*52.18*2)/12,2)</f>
        <v>2002.84</v>
      </c>
      <c r="S63" s="43"/>
      <c r="T63" s="78"/>
      <c r="U63" s="248">
        <f t="shared" si="28"/>
        <v>0</v>
      </c>
      <c r="V63" s="248">
        <f t="shared" si="29"/>
        <v>0</v>
      </c>
      <c r="W63" s="255">
        <f t="shared" si="30"/>
        <v>0</v>
      </c>
    </row>
    <row r="64" spans="1:23" ht="13.5" thickBot="1">
      <c r="A64" s="321"/>
      <c r="B64" s="322"/>
      <c r="C64" s="65">
        <v>4</v>
      </c>
      <c r="D64" s="145">
        <v>0</v>
      </c>
      <c r="E64" s="146">
        <v>0</v>
      </c>
      <c r="F64" s="147">
        <v>1</v>
      </c>
      <c r="G64" s="39">
        <f t="shared" si="22"/>
        <v>0</v>
      </c>
      <c r="H64" s="40">
        <f t="shared" si="23"/>
        <v>0</v>
      </c>
      <c r="I64" s="40"/>
      <c r="J64" s="36">
        <f t="shared" si="24"/>
        <v>0</v>
      </c>
      <c r="K64" s="36">
        <f t="shared" si="25"/>
        <v>0</v>
      </c>
      <c r="L64" s="37">
        <f t="shared" si="26"/>
        <v>0</v>
      </c>
      <c r="M64" s="40"/>
      <c r="N64" s="44">
        <f t="shared" si="31"/>
        <v>0</v>
      </c>
      <c r="O64" s="44">
        <f t="shared" si="27"/>
        <v>0</v>
      </c>
      <c r="P64" s="24" t="str">
        <f t="shared" si="32"/>
        <v>.</v>
      </c>
      <c r="Q64" s="90" t="s">
        <v>12</v>
      </c>
      <c r="R64" s="126">
        <f>ROUND(($R$62*52.18*3.74)/12,2)</f>
        <v>3745.32</v>
      </c>
      <c r="S64" s="43"/>
      <c r="T64" s="78"/>
      <c r="U64" s="248">
        <f t="shared" si="28"/>
        <v>0</v>
      </c>
      <c r="V64" s="248">
        <f t="shared" si="29"/>
        <v>0</v>
      </c>
      <c r="W64" s="255">
        <f t="shared" si="30"/>
        <v>0</v>
      </c>
    </row>
    <row r="65" spans="1:23">
      <c r="A65" s="321"/>
      <c r="B65" s="322"/>
      <c r="C65" s="65">
        <v>5</v>
      </c>
      <c r="D65" s="145">
        <v>0</v>
      </c>
      <c r="E65" s="146">
        <v>0</v>
      </c>
      <c r="F65" s="147">
        <v>1</v>
      </c>
      <c r="G65" s="39">
        <f t="shared" si="22"/>
        <v>0</v>
      </c>
      <c r="H65" s="40">
        <f t="shared" si="23"/>
        <v>0</v>
      </c>
      <c r="I65" s="40"/>
      <c r="J65" s="36">
        <f t="shared" si="24"/>
        <v>0</v>
      </c>
      <c r="K65" s="36">
        <f t="shared" si="25"/>
        <v>0</v>
      </c>
      <c r="L65" s="37">
        <f t="shared" si="26"/>
        <v>0</v>
      </c>
      <c r="M65" s="40"/>
      <c r="N65" s="44">
        <f t="shared" si="31"/>
        <v>0</v>
      </c>
      <c r="O65" s="44">
        <f t="shared" si="27"/>
        <v>0</v>
      </c>
      <c r="P65" s="24" t="str">
        <f t="shared" si="32"/>
        <v>.</v>
      </c>
      <c r="Q65" s="9"/>
      <c r="R65" s="9"/>
      <c r="S65" s="47"/>
      <c r="T65" s="78"/>
      <c r="U65" s="248">
        <f t="shared" si="28"/>
        <v>0</v>
      </c>
      <c r="V65" s="248">
        <f t="shared" si="29"/>
        <v>0</v>
      </c>
      <c r="W65" s="255">
        <f t="shared" si="30"/>
        <v>0</v>
      </c>
    </row>
    <row r="66" spans="1:23">
      <c r="A66" s="321"/>
      <c r="B66" s="322"/>
      <c r="C66" s="65">
        <v>6</v>
      </c>
      <c r="D66" s="145">
        <v>0</v>
      </c>
      <c r="E66" s="146">
        <v>0</v>
      </c>
      <c r="F66" s="147">
        <v>1</v>
      </c>
      <c r="G66" s="39">
        <f t="shared" si="22"/>
        <v>0</v>
      </c>
      <c r="H66" s="40">
        <f t="shared" si="23"/>
        <v>0</v>
      </c>
      <c r="I66" s="40"/>
      <c r="J66" s="36">
        <f t="shared" si="24"/>
        <v>0</v>
      </c>
      <c r="K66" s="36">
        <f t="shared" si="25"/>
        <v>0</v>
      </c>
      <c r="L66" s="37">
        <f t="shared" si="26"/>
        <v>0</v>
      </c>
      <c r="M66" s="40"/>
      <c r="N66" s="44">
        <f t="shared" si="31"/>
        <v>0</v>
      </c>
      <c r="O66" s="44">
        <f t="shared" si="27"/>
        <v>0</v>
      </c>
      <c r="P66" s="24" t="str">
        <f t="shared" si="32"/>
        <v>.</v>
      </c>
      <c r="Q66" s="9"/>
      <c r="R66" s="9"/>
      <c r="S66" s="47"/>
      <c r="T66" s="78"/>
      <c r="U66" s="248">
        <f t="shared" si="28"/>
        <v>0</v>
      </c>
      <c r="V66" s="248">
        <f t="shared" si="29"/>
        <v>0</v>
      </c>
      <c r="W66" s="255">
        <f t="shared" si="30"/>
        <v>0</v>
      </c>
    </row>
    <row r="67" spans="1:23">
      <c r="A67" s="321"/>
      <c r="B67" s="322"/>
      <c r="C67" s="65">
        <v>7</v>
      </c>
      <c r="D67" s="145">
        <v>0</v>
      </c>
      <c r="E67" s="146">
        <v>0</v>
      </c>
      <c r="F67" s="147">
        <v>1</v>
      </c>
      <c r="G67" s="39">
        <f t="shared" si="22"/>
        <v>0</v>
      </c>
      <c r="H67" s="40">
        <f t="shared" si="23"/>
        <v>0</v>
      </c>
      <c r="I67" s="40"/>
      <c r="J67" s="36">
        <f t="shared" si="24"/>
        <v>0</v>
      </c>
      <c r="K67" s="36">
        <f t="shared" si="25"/>
        <v>0</v>
      </c>
      <c r="L67" s="37">
        <f t="shared" si="26"/>
        <v>0</v>
      </c>
      <c r="M67" s="40"/>
      <c r="N67" s="44">
        <f t="shared" si="31"/>
        <v>0</v>
      </c>
      <c r="O67" s="44">
        <f t="shared" si="27"/>
        <v>0</v>
      </c>
      <c r="P67" s="24" t="str">
        <f t="shared" si="32"/>
        <v>.</v>
      </c>
      <c r="Q67" s="9"/>
      <c r="R67" s="9"/>
      <c r="S67" s="47"/>
      <c r="T67" s="78"/>
      <c r="U67" s="248">
        <f t="shared" si="28"/>
        <v>0</v>
      </c>
      <c r="V67" s="248">
        <f t="shared" si="29"/>
        <v>0</v>
      </c>
      <c r="W67" s="255">
        <f t="shared" si="30"/>
        <v>0</v>
      </c>
    </row>
    <row r="68" spans="1:23">
      <c r="A68" s="321"/>
      <c r="B68" s="322"/>
      <c r="C68" s="65">
        <v>8</v>
      </c>
      <c r="D68" s="145">
        <v>0</v>
      </c>
      <c r="E68" s="146">
        <v>0</v>
      </c>
      <c r="F68" s="147">
        <v>1</v>
      </c>
      <c r="G68" s="39">
        <f t="shared" si="22"/>
        <v>0</v>
      </c>
      <c r="H68" s="40">
        <f t="shared" si="23"/>
        <v>0</v>
      </c>
      <c r="I68" s="40"/>
      <c r="J68" s="36">
        <f t="shared" si="24"/>
        <v>0</v>
      </c>
      <c r="K68" s="36">
        <f t="shared" si="25"/>
        <v>0</v>
      </c>
      <c r="L68" s="37">
        <f t="shared" si="26"/>
        <v>0</v>
      </c>
      <c r="M68" s="40"/>
      <c r="N68" s="44">
        <f t="shared" si="31"/>
        <v>0</v>
      </c>
      <c r="O68" s="44">
        <f t="shared" si="27"/>
        <v>0</v>
      </c>
      <c r="P68" s="24" t="str">
        <f t="shared" si="32"/>
        <v>.</v>
      </c>
      <c r="Q68" s="9"/>
      <c r="R68" s="9"/>
      <c r="S68" s="47"/>
      <c r="T68" s="78"/>
      <c r="U68" s="248">
        <f t="shared" si="28"/>
        <v>0</v>
      </c>
      <c r="V68" s="248">
        <f t="shared" si="29"/>
        <v>0</v>
      </c>
      <c r="W68" s="255">
        <f t="shared" si="30"/>
        <v>0</v>
      </c>
    </row>
    <row r="69" spans="1:23">
      <c r="A69" s="321"/>
      <c r="B69" s="322"/>
      <c r="C69" s="65">
        <v>9</v>
      </c>
      <c r="D69" s="145">
        <v>0</v>
      </c>
      <c r="E69" s="146">
        <v>0</v>
      </c>
      <c r="F69" s="147">
        <v>1</v>
      </c>
      <c r="G69" s="39">
        <f t="shared" si="22"/>
        <v>0</v>
      </c>
      <c r="H69" s="40">
        <f t="shared" si="23"/>
        <v>0</v>
      </c>
      <c r="I69" s="40"/>
      <c r="J69" s="36">
        <f t="shared" si="24"/>
        <v>0</v>
      </c>
      <c r="K69" s="36">
        <f t="shared" si="25"/>
        <v>0</v>
      </c>
      <c r="L69" s="37">
        <f t="shared" si="26"/>
        <v>0</v>
      </c>
      <c r="M69" s="40"/>
      <c r="N69" s="44">
        <f t="shared" si="31"/>
        <v>0</v>
      </c>
      <c r="O69" s="44">
        <f t="shared" si="27"/>
        <v>0</v>
      </c>
      <c r="P69" s="24" t="str">
        <f t="shared" si="32"/>
        <v>.</v>
      </c>
      <c r="Q69" s="9"/>
      <c r="R69" s="9"/>
      <c r="S69" s="47"/>
      <c r="T69" s="78"/>
      <c r="U69" s="248">
        <f t="shared" si="28"/>
        <v>0</v>
      </c>
      <c r="V69" s="248">
        <f t="shared" si="29"/>
        <v>0</v>
      </c>
      <c r="W69" s="255">
        <f t="shared" si="30"/>
        <v>0</v>
      </c>
    </row>
    <row r="70" spans="1:23">
      <c r="A70" s="321"/>
      <c r="B70" s="322"/>
      <c r="C70" s="65">
        <v>10</v>
      </c>
      <c r="D70" s="145">
        <v>0</v>
      </c>
      <c r="E70" s="146">
        <v>0</v>
      </c>
      <c r="F70" s="147">
        <v>1</v>
      </c>
      <c r="G70" s="39">
        <f t="shared" si="22"/>
        <v>0</v>
      </c>
      <c r="H70" s="40">
        <f t="shared" si="23"/>
        <v>0</v>
      </c>
      <c r="I70" s="40"/>
      <c r="J70" s="36">
        <f t="shared" si="24"/>
        <v>0</v>
      </c>
      <c r="K70" s="36">
        <f t="shared" si="25"/>
        <v>0</v>
      </c>
      <c r="L70" s="37">
        <f t="shared" si="26"/>
        <v>0</v>
      </c>
      <c r="M70" s="40"/>
      <c r="N70" s="44">
        <f t="shared" si="31"/>
        <v>0</v>
      </c>
      <c r="O70" s="44">
        <f t="shared" si="27"/>
        <v>0</v>
      </c>
      <c r="P70" s="24" t="str">
        <f t="shared" si="32"/>
        <v>.</v>
      </c>
      <c r="Q70" s="9"/>
      <c r="R70" s="9"/>
      <c r="S70" s="47"/>
      <c r="T70" s="78"/>
      <c r="U70" s="248">
        <f t="shared" si="28"/>
        <v>0</v>
      </c>
      <c r="V70" s="248">
        <f t="shared" si="29"/>
        <v>0</v>
      </c>
      <c r="W70" s="255">
        <f t="shared" si="30"/>
        <v>0</v>
      </c>
    </row>
    <row r="71" spans="1:23">
      <c r="A71" s="321"/>
      <c r="B71" s="322"/>
      <c r="C71" s="65">
        <v>11</v>
      </c>
      <c r="D71" s="145">
        <v>0</v>
      </c>
      <c r="E71" s="146">
        <v>0</v>
      </c>
      <c r="F71" s="147">
        <v>1</v>
      </c>
      <c r="G71" s="39">
        <f t="shared" si="22"/>
        <v>0</v>
      </c>
      <c r="H71" s="40">
        <f t="shared" si="23"/>
        <v>0</v>
      </c>
      <c r="I71" s="40"/>
      <c r="J71" s="36">
        <f t="shared" si="24"/>
        <v>0</v>
      </c>
      <c r="K71" s="36">
        <f t="shared" si="25"/>
        <v>0</v>
      </c>
      <c r="L71" s="37">
        <f t="shared" si="26"/>
        <v>0</v>
      </c>
      <c r="M71" s="40"/>
      <c r="N71" s="44">
        <f t="shared" si="31"/>
        <v>0</v>
      </c>
      <c r="O71" s="44">
        <f t="shared" si="27"/>
        <v>0</v>
      </c>
      <c r="P71" s="24" t="str">
        <f t="shared" si="32"/>
        <v>.</v>
      </c>
      <c r="Q71" s="9"/>
      <c r="R71" s="9"/>
      <c r="S71" s="47"/>
      <c r="T71" s="78"/>
      <c r="U71" s="248">
        <f t="shared" si="28"/>
        <v>0</v>
      </c>
      <c r="V71" s="248">
        <f t="shared" si="29"/>
        <v>0</v>
      </c>
      <c r="W71" s="255">
        <f t="shared" si="30"/>
        <v>0</v>
      </c>
    </row>
    <row r="72" spans="1:23">
      <c r="A72" s="321"/>
      <c r="B72" s="322"/>
      <c r="C72" s="66">
        <v>12</v>
      </c>
      <c r="D72" s="145">
        <v>0</v>
      </c>
      <c r="E72" s="146">
        <v>0</v>
      </c>
      <c r="F72" s="147">
        <v>1</v>
      </c>
      <c r="G72" s="39">
        <f t="shared" si="22"/>
        <v>0</v>
      </c>
      <c r="H72" s="40">
        <f t="shared" si="23"/>
        <v>0</v>
      </c>
      <c r="I72" s="40"/>
      <c r="J72" s="36">
        <f t="shared" si="24"/>
        <v>0</v>
      </c>
      <c r="K72" s="36">
        <f t="shared" si="25"/>
        <v>0</v>
      </c>
      <c r="L72" s="37">
        <f t="shared" si="26"/>
        <v>0</v>
      </c>
      <c r="M72" s="40"/>
      <c r="N72" s="44">
        <f t="shared" si="31"/>
        <v>0</v>
      </c>
      <c r="O72" s="44">
        <f t="shared" si="27"/>
        <v>0</v>
      </c>
      <c r="P72" s="24" t="str">
        <f t="shared" si="32"/>
        <v>.</v>
      </c>
      <c r="Q72" s="9"/>
      <c r="R72" s="9"/>
      <c r="S72" s="47"/>
      <c r="T72" s="78"/>
      <c r="U72" s="248">
        <f t="shared" si="28"/>
        <v>0</v>
      </c>
      <c r="V72" s="248">
        <f t="shared" si="29"/>
        <v>0</v>
      </c>
      <c r="W72" s="255">
        <f t="shared" si="30"/>
        <v>0</v>
      </c>
    </row>
    <row r="73" spans="1:23">
      <c r="A73" s="321"/>
      <c r="B73" s="322"/>
      <c r="C73" s="67"/>
      <c r="D73" s="41"/>
      <c r="E73" s="41"/>
      <c r="F73" s="164" t="s">
        <v>51</v>
      </c>
      <c r="G73" s="40">
        <f>SUM(G61:G72)</f>
        <v>0</v>
      </c>
      <c r="H73" s="40">
        <f>SUM(H61:H72)</f>
        <v>0</v>
      </c>
      <c r="I73" s="40"/>
      <c r="J73" s="36">
        <f>SUM(J61:J72)</f>
        <v>0</v>
      </c>
      <c r="K73" s="36">
        <f>SUM(K61:K72)</f>
        <v>0</v>
      </c>
      <c r="L73" s="37">
        <f>SUM(L61:L72)</f>
        <v>0</v>
      </c>
      <c r="M73" s="40"/>
      <c r="N73" s="38">
        <f>SUM(N61:N72)</f>
        <v>0</v>
      </c>
      <c r="O73" s="38">
        <f>SUM(O61:O72)</f>
        <v>0</v>
      </c>
      <c r="P73" s="24" t="str">
        <f t="shared" si="32"/>
        <v>.</v>
      </c>
      <c r="Q73" s="9"/>
      <c r="R73" s="9"/>
      <c r="S73" s="47"/>
      <c r="T73" s="78"/>
      <c r="U73" s="250">
        <f>SUM(U61:U72)</f>
        <v>0</v>
      </c>
      <c r="V73" s="250">
        <f>SUM(V61:V72)</f>
        <v>0</v>
      </c>
      <c r="W73" s="251">
        <f>SUM(W61:W72)</f>
        <v>0</v>
      </c>
    </row>
    <row r="74" spans="1:23" ht="13.5" thickBot="1">
      <c r="A74" s="321"/>
      <c r="B74" s="322"/>
      <c r="C74" s="62"/>
      <c r="D74" s="9"/>
      <c r="E74" s="9"/>
      <c r="F74" s="9"/>
      <c r="G74" s="9"/>
      <c r="H74" s="9"/>
      <c r="I74" s="9"/>
      <c r="J74" s="9"/>
      <c r="K74" s="9"/>
      <c r="L74" s="9"/>
      <c r="M74" s="9"/>
      <c r="N74" s="9"/>
      <c r="O74" s="9"/>
      <c r="P74" s="24"/>
      <c r="Q74" s="9"/>
      <c r="R74" s="9"/>
      <c r="S74" s="47"/>
      <c r="T74" s="78"/>
      <c r="U74" s="245"/>
      <c r="V74" s="245"/>
      <c r="W74" s="254"/>
    </row>
    <row r="75" spans="1:23" ht="51" customHeight="1">
      <c r="A75" s="321"/>
      <c r="B75" s="322"/>
      <c r="C75" s="62"/>
      <c r="D75" s="9"/>
      <c r="E75" s="9"/>
      <c r="F75" s="9"/>
      <c r="G75" s="9"/>
      <c r="H75" s="9"/>
      <c r="I75" s="9"/>
      <c r="J75" s="9"/>
      <c r="K75" s="300" t="s">
        <v>128</v>
      </c>
      <c r="L75" s="301"/>
      <c r="M75" s="11" t="s">
        <v>16</v>
      </c>
      <c r="N75" s="12" t="s">
        <v>8</v>
      </c>
      <c r="O75" s="13" t="s">
        <v>9</v>
      </c>
      <c r="P75" s="24"/>
      <c r="Q75" s="9"/>
      <c r="R75" s="9"/>
      <c r="S75" s="47"/>
      <c r="T75" s="78"/>
      <c r="U75" s="245"/>
      <c r="V75" s="245"/>
      <c r="W75" s="254"/>
    </row>
    <row r="76" spans="1:23">
      <c r="A76" s="321"/>
      <c r="B76" s="322"/>
      <c r="C76" s="68"/>
      <c r="D76" s="47"/>
      <c r="E76" s="47"/>
      <c r="F76" s="47"/>
      <c r="G76" s="47"/>
      <c r="H76" s="47"/>
      <c r="I76" s="47"/>
      <c r="J76" s="9"/>
      <c r="K76" s="127" t="s">
        <v>15</v>
      </c>
      <c r="L76" s="57"/>
      <c r="M76" s="52">
        <v>0</v>
      </c>
      <c r="N76" s="40">
        <f>ROUND(N73*(1+M76),2)</f>
        <v>0</v>
      </c>
      <c r="O76" s="128">
        <f>ROUND(O73*(1+M76),2)</f>
        <v>0</v>
      </c>
      <c r="P76" s="69"/>
      <c r="Q76" s="47"/>
      <c r="R76" s="47"/>
      <c r="S76" s="47"/>
      <c r="T76" s="78"/>
      <c r="U76" s="245"/>
      <c r="V76" s="245"/>
      <c r="W76" s="254"/>
    </row>
    <row r="77" spans="1:23">
      <c r="A77" s="321"/>
      <c r="B77" s="322"/>
      <c r="C77" s="68"/>
      <c r="D77" s="47"/>
      <c r="E77" s="47"/>
      <c r="F77" s="47"/>
      <c r="G77" s="47"/>
      <c r="H77" s="47"/>
      <c r="I77" s="47"/>
      <c r="J77" s="9"/>
      <c r="K77" s="127" t="s">
        <v>76</v>
      </c>
      <c r="L77" s="57"/>
      <c r="M77" s="52">
        <v>4.0000000000000001E-3</v>
      </c>
      <c r="N77" s="40">
        <f>ROUND(N76*(1+M77),2)</f>
        <v>0</v>
      </c>
      <c r="O77" s="128">
        <f>ROUND(O76*(1+M77),2)</f>
        <v>0</v>
      </c>
      <c r="P77" s="69"/>
      <c r="Q77" s="47"/>
      <c r="R77" s="47"/>
      <c r="S77" s="47"/>
      <c r="T77" s="78"/>
      <c r="U77" s="245"/>
      <c r="V77" s="245"/>
      <c r="W77" s="254"/>
    </row>
    <row r="78" spans="1:23">
      <c r="A78" s="321"/>
      <c r="B78" s="322"/>
      <c r="C78" s="68"/>
      <c r="D78" s="47"/>
      <c r="E78" s="47"/>
      <c r="F78" s="47"/>
      <c r="G78" s="47"/>
      <c r="H78" s="47"/>
      <c r="I78" s="47"/>
      <c r="J78" s="47"/>
      <c r="K78" s="223" t="s">
        <v>100</v>
      </c>
      <c r="L78" s="222"/>
      <c r="M78" s="50">
        <v>7.0000000000000001E-3</v>
      </c>
      <c r="N78" s="51">
        <f>ROUND(N77*(1+M78),2)</f>
        <v>0</v>
      </c>
      <c r="O78" s="54">
        <f>ROUND(O77*(1+M78),2)</f>
        <v>0</v>
      </c>
      <c r="P78" s="69"/>
      <c r="Q78" s="47"/>
      <c r="R78" s="47"/>
      <c r="S78" s="47"/>
      <c r="T78" s="78"/>
      <c r="U78" s="245"/>
      <c r="V78" s="245"/>
      <c r="W78" s="254"/>
    </row>
    <row r="79" spans="1:23" ht="13.5" thickBot="1">
      <c r="A79" s="321"/>
      <c r="B79" s="322"/>
      <c r="C79" s="68"/>
      <c r="D79" s="47"/>
      <c r="E79" s="47"/>
      <c r="F79" s="47"/>
      <c r="G79" s="47"/>
      <c r="H79" s="47"/>
      <c r="I79" s="47"/>
      <c r="J79" s="47"/>
      <c r="K79" s="211" t="s">
        <v>111</v>
      </c>
      <c r="L79" s="212"/>
      <c r="M79" s="213">
        <v>1.2999999999999999E-2</v>
      </c>
      <c r="N79" s="214">
        <f>ROUND(N78*(1+M79),2)</f>
        <v>0</v>
      </c>
      <c r="O79" s="215">
        <f>ROUND(O78*(1+M79),2)</f>
        <v>0</v>
      </c>
      <c r="P79" s="69"/>
      <c r="Q79" s="47"/>
      <c r="R79" s="47"/>
      <c r="S79" s="47"/>
      <c r="T79" s="78"/>
      <c r="U79" s="245"/>
      <c r="V79" s="245"/>
      <c r="W79" s="254"/>
    </row>
    <row r="80" spans="1:23" ht="13.5" thickBot="1">
      <c r="A80" s="321"/>
      <c r="B80" s="322"/>
      <c r="C80" s="62"/>
      <c r="D80" s="9"/>
      <c r="E80" s="9"/>
      <c r="F80" s="9"/>
      <c r="G80" s="9"/>
      <c r="H80" s="9"/>
      <c r="I80" s="9"/>
      <c r="J80" s="9"/>
      <c r="K80" s="9"/>
      <c r="L80" s="9"/>
      <c r="M80" s="9"/>
      <c r="N80" s="9"/>
      <c r="O80" s="9"/>
      <c r="P80" s="69"/>
      <c r="Q80" s="47"/>
      <c r="R80" s="47"/>
      <c r="S80" s="47"/>
      <c r="T80" s="78"/>
      <c r="U80" s="245"/>
      <c r="V80" s="245"/>
      <c r="W80" s="254"/>
    </row>
    <row r="81" spans="1:23" ht="14.25">
      <c r="A81" s="321"/>
      <c r="B81" s="322"/>
      <c r="C81" s="59">
        <v>2016</v>
      </c>
      <c r="D81" s="60"/>
      <c r="E81" s="60"/>
      <c r="F81" s="60"/>
      <c r="G81" s="60"/>
      <c r="H81" s="60"/>
      <c r="I81" s="60"/>
      <c r="J81" s="60"/>
      <c r="K81" s="60"/>
      <c r="L81" s="60"/>
      <c r="M81" s="60"/>
      <c r="N81" s="60"/>
      <c r="O81" s="60"/>
      <c r="P81" s="61"/>
      <c r="Q81" s="60"/>
      <c r="R81" s="60"/>
      <c r="S81" s="83"/>
      <c r="T81" s="79"/>
      <c r="U81" s="252"/>
      <c r="V81" s="252"/>
      <c r="W81" s="253"/>
    </row>
    <row r="82" spans="1:23" ht="13.5" thickBot="1">
      <c r="A82" s="321"/>
      <c r="B82" s="322"/>
      <c r="C82" s="62"/>
      <c r="D82" s="9"/>
      <c r="E82" s="9"/>
      <c r="F82" s="9"/>
      <c r="G82" s="9"/>
      <c r="H82" s="9"/>
      <c r="I82" s="9"/>
      <c r="J82" s="9"/>
      <c r="K82" s="9"/>
      <c r="L82" s="9"/>
      <c r="M82" s="9"/>
      <c r="N82" s="9"/>
      <c r="O82" s="9"/>
      <c r="P82" s="24"/>
      <c r="Q82" s="9"/>
      <c r="R82" s="9"/>
      <c r="S82" s="47"/>
      <c r="T82" s="78"/>
      <c r="U82" s="245"/>
      <c r="V82" s="245"/>
      <c r="W82" s="254"/>
    </row>
    <row r="83" spans="1:23">
      <c r="A83" s="321"/>
      <c r="B83" s="322"/>
      <c r="C83" s="63"/>
      <c r="D83" s="291" t="s">
        <v>1</v>
      </c>
      <c r="E83" s="292"/>
      <c r="F83" s="293"/>
      <c r="G83" s="5"/>
      <c r="H83" s="6"/>
      <c r="I83" s="6"/>
      <c r="J83" s="294" t="s">
        <v>2</v>
      </c>
      <c r="K83" s="295"/>
      <c r="L83" s="295"/>
      <c r="M83" s="7"/>
      <c r="N83" s="316" t="s">
        <v>3</v>
      </c>
      <c r="O83" s="316"/>
      <c r="P83" s="24"/>
      <c r="Q83" s="9"/>
      <c r="R83" s="9"/>
      <c r="S83" s="47"/>
      <c r="T83" s="78"/>
      <c r="U83" s="245"/>
      <c r="V83" s="245"/>
      <c r="W83" s="254"/>
    </row>
    <row r="84" spans="1:23" ht="51.75" thickBot="1">
      <c r="A84" s="321"/>
      <c r="B84" s="322"/>
      <c r="C84" s="64" t="s">
        <v>4</v>
      </c>
      <c r="D84" s="148" t="s">
        <v>66</v>
      </c>
      <c r="E84" s="149" t="s">
        <v>67</v>
      </c>
      <c r="F84" s="141" t="s">
        <v>28</v>
      </c>
      <c r="G84" s="14" t="s">
        <v>68</v>
      </c>
      <c r="H84" s="15" t="s">
        <v>69</v>
      </c>
      <c r="I84" s="15"/>
      <c r="J84" s="16" t="s">
        <v>43</v>
      </c>
      <c r="K84" s="16" t="s">
        <v>44</v>
      </c>
      <c r="L84" s="17" t="s">
        <v>7</v>
      </c>
      <c r="M84" s="15"/>
      <c r="N84" s="18" t="s">
        <v>8</v>
      </c>
      <c r="O84" s="18" t="s">
        <v>9</v>
      </c>
      <c r="P84" s="24"/>
      <c r="Q84" s="9"/>
      <c r="R84" s="9"/>
      <c r="S84" s="47"/>
      <c r="T84" s="78"/>
      <c r="U84" s="240" t="s">
        <v>120</v>
      </c>
      <c r="V84" s="240" t="s">
        <v>121</v>
      </c>
      <c r="W84" s="247" t="s">
        <v>18</v>
      </c>
    </row>
    <row r="85" spans="1:23">
      <c r="A85" s="321"/>
      <c r="B85" s="322"/>
      <c r="C85" s="65">
        <v>1</v>
      </c>
      <c r="D85" s="145">
        <v>0</v>
      </c>
      <c r="E85" s="146">
        <v>0</v>
      </c>
      <c r="F85" s="147">
        <v>1</v>
      </c>
      <c r="G85" s="39">
        <f t="shared" ref="G85:G96" si="33">D85+E85</f>
        <v>0</v>
      </c>
      <c r="H85" s="40">
        <f t="shared" ref="H85:H96" si="34">ROUND((G85/F85),2)</f>
        <v>0</v>
      </c>
      <c r="I85" s="40"/>
      <c r="J85" s="36">
        <f t="shared" ref="J85:J96" si="35">ROUND((H85*3%)*F85,2)</f>
        <v>0</v>
      </c>
      <c r="K85" s="36">
        <f t="shared" ref="K85:K96" si="36">ROUND((IF(H85-$R$87&lt;0,0,(H85-$R$87))*3.5%)*F85,2)</f>
        <v>0</v>
      </c>
      <c r="L85" s="37">
        <f t="shared" ref="L85:L96" si="37">J85+K85</f>
        <v>0</v>
      </c>
      <c r="M85" s="40"/>
      <c r="N85" s="44">
        <f>((MIN(H85,$R$88)*0.58%)+IF(H85&gt;$R$88,(H85-$R$88)*1.25%,0))*F85</f>
        <v>0</v>
      </c>
      <c r="O85" s="44">
        <f t="shared" ref="O85:O96" si="38">(H85*3.75%)*F85</f>
        <v>0</v>
      </c>
      <c r="P85" s="24" t="str">
        <f>IF(W85&lt;&gt;0, "Error - review!",".")</f>
        <v>.</v>
      </c>
      <c r="Q85" s="317" t="s">
        <v>21</v>
      </c>
      <c r="R85" s="318"/>
      <c r="S85" s="47"/>
      <c r="T85" s="78"/>
      <c r="U85" s="248">
        <f t="shared" ref="U85:U96" si="39">((MIN(H85,$R$88)*0.58%))*F85</f>
        <v>0</v>
      </c>
      <c r="V85" s="248">
        <f t="shared" ref="V85:V96" si="40">(IF(H85&gt;$R$88,(H85-$R$88)*1.25%,0))*F85</f>
        <v>0</v>
      </c>
      <c r="W85" s="255">
        <f t="shared" ref="W85:W96" si="41">(U85+V85)-N85</f>
        <v>0</v>
      </c>
    </row>
    <row r="86" spans="1:23">
      <c r="A86" s="321"/>
      <c r="B86" s="322"/>
      <c r="C86" s="65">
        <v>2</v>
      </c>
      <c r="D86" s="145">
        <v>0</v>
      </c>
      <c r="E86" s="146">
        <v>0</v>
      </c>
      <c r="F86" s="147">
        <v>1</v>
      </c>
      <c r="G86" s="39">
        <f t="shared" si="33"/>
        <v>0</v>
      </c>
      <c r="H86" s="40">
        <f t="shared" si="34"/>
        <v>0</v>
      </c>
      <c r="I86" s="40"/>
      <c r="J86" s="36">
        <f t="shared" si="35"/>
        <v>0</v>
      </c>
      <c r="K86" s="36">
        <f t="shared" si="36"/>
        <v>0</v>
      </c>
      <c r="L86" s="37">
        <f t="shared" si="37"/>
        <v>0</v>
      </c>
      <c r="M86" s="40"/>
      <c r="N86" s="44">
        <f t="shared" ref="N86:N96" si="42">((MIN(H86,$R$88)*0.58%)+IF(H86&gt;$R$88,(H86-$R$88)*1.25%,0))*F86</f>
        <v>0</v>
      </c>
      <c r="O86" s="44">
        <f t="shared" si="38"/>
        <v>0</v>
      </c>
      <c r="P86" s="24" t="str">
        <f t="shared" ref="P86:P97" si="43">IF(W86&lt;&gt;0, "Error - review!",".")</f>
        <v>.</v>
      </c>
      <c r="Q86" s="89" t="s">
        <v>11</v>
      </c>
      <c r="R86" s="88">
        <v>233.3</v>
      </c>
      <c r="S86" s="43"/>
      <c r="T86" s="78"/>
      <c r="U86" s="248">
        <f t="shared" si="39"/>
        <v>0</v>
      </c>
      <c r="V86" s="248">
        <f t="shared" si="40"/>
        <v>0</v>
      </c>
      <c r="W86" s="255">
        <f t="shared" si="41"/>
        <v>0</v>
      </c>
    </row>
    <row r="87" spans="1:23">
      <c r="A87" s="321"/>
      <c r="B87" s="322"/>
      <c r="C87" s="65">
        <v>3</v>
      </c>
      <c r="D87" s="145">
        <v>0</v>
      </c>
      <c r="E87" s="146">
        <v>0</v>
      </c>
      <c r="F87" s="147">
        <v>1</v>
      </c>
      <c r="G87" s="39">
        <f t="shared" si="33"/>
        <v>0</v>
      </c>
      <c r="H87" s="40">
        <f t="shared" si="34"/>
        <v>0</v>
      </c>
      <c r="I87" s="40"/>
      <c r="J87" s="36">
        <f t="shared" si="35"/>
        <v>0</v>
      </c>
      <c r="K87" s="36">
        <f>ROUND((IF(H87-$R$87&lt;0,0,(H87-$R$87))*3.5%)*F87,2)</f>
        <v>0</v>
      </c>
      <c r="L87" s="37">
        <f t="shared" si="37"/>
        <v>0</v>
      </c>
      <c r="M87" s="40"/>
      <c r="N87" s="44">
        <f t="shared" si="42"/>
        <v>0</v>
      </c>
      <c r="O87" s="44">
        <f t="shared" si="38"/>
        <v>0</v>
      </c>
      <c r="P87" s="24" t="str">
        <f t="shared" si="43"/>
        <v>.</v>
      </c>
      <c r="Q87" s="89" t="s">
        <v>61</v>
      </c>
      <c r="R87" s="88">
        <f>ROUND(($R$86*52.18*2)/12,2)</f>
        <v>2028.93</v>
      </c>
      <c r="S87" s="43"/>
      <c r="T87" s="78"/>
      <c r="U87" s="248">
        <f t="shared" si="39"/>
        <v>0</v>
      </c>
      <c r="V87" s="248">
        <f t="shared" si="40"/>
        <v>0</v>
      </c>
      <c r="W87" s="255">
        <f t="shared" si="41"/>
        <v>0</v>
      </c>
    </row>
    <row r="88" spans="1:23" ht="13.5" thickBot="1">
      <c r="A88" s="321"/>
      <c r="B88" s="322"/>
      <c r="C88" s="65">
        <v>4</v>
      </c>
      <c r="D88" s="145">
        <v>0</v>
      </c>
      <c r="E88" s="146">
        <v>0</v>
      </c>
      <c r="F88" s="147">
        <v>1</v>
      </c>
      <c r="G88" s="39">
        <f t="shared" si="33"/>
        <v>0</v>
      </c>
      <c r="H88" s="40">
        <f t="shared" si="34"/>
        <v>0</v>
      </c>
      <c r="I88" s="40"/>
      <c r="J88" s="36">
        <f t="shared" si="35"/>
        <v>0</v>
      </c>
      <c r="K88" s="36">
        <f t="shared" si="36"/>
        <v>0</v>
      </c>
      <c r="L88" s="37">
        <f t="shared" si="37"/>
        <v>0</v>
      </c>
      <c r="M88" s="40"/>
      <c r="N88" s="44">
        <f t="shared" si="42"/>
        <v>0</v>
      </c>
      <c r="O88" s="44">
        <f t="shared" si="38"/>
        <v>0</v>
      </c>
      <c r="P88" s="24" t="str">
        <f t="shared" si="43"/>
        <v>.</v>
      </c>
      <c r="Q88" s="90" t="s">
        <v>12</v>
      </c>
      <c r="R88" s="91">
        <f>ROUND(($R$86*52.18*3.74)/12,2)</f>
        <v>3794.1</v>
      </c>
      <c r="S88" s="43"/>
      <c r="T88" s="78"/>
      <c r="U88" s="248">
        <f t="shared" si="39"/>
        <v>0</v>
      </c>
      <c r="V88" s="248">
        <f t="shared" si="40"/>
        <v>0</v>
      </c>
      <c r="W88" s="255">
        <f t="shared" si="41"/>
        <v>0</v>
      </c>
    </row>
    <row r="89" spans="1:23">
      <c r="A89" s="321"/>
      <c r="B89" s="322"/>
      <c r="C89" s="65">
        <v>5</v>
      </c>
      <c r="D89" s="145">
        <v>0</v>
      </c>
      <c r="E89" s="146">
        <v>0</v>
      </c>
      <c r="F89" s="147">
        <v>1</v>
      </c>
      <c r="G89" s="39">
        <f t="shared" si="33"/>
        <v>0</v>
      </c>
      <c r="H89" s="40">
        <f t="shared" si="34"/>
        <v>0</v>
      </c>
      <c r="I89" s="40"/>
      <c r="J89" s="36">
        <f t="shared" si="35"/>
        <v>0</v>
      </c>
      <c r="K89" s="36">
        <f t="shared" si="36"/>
        <v>0</v>
      </c>
      <c r="L89" s="37">
        <f t="shared" si="37"/>
        <v>0</v>
      </c>
      <c r="M89" s="40"/>
      <c r="N89" s="44">
        <f t="shared" si="42"/>
        <v>0</v>
      </c>
      <c r="O89" s="44">
        <f t="shared" si="38"/>
        <v>0</v>
      </c>
      <c r="P89" s="24" t="str">
        <f t="shared" si="43"/>
        <v>.</v>
      </c>
      <c r="Q89" s="9"/>
      <c r="R89" s="9"/>
      <c r="S89" s="47"/>
      <c r="T89" s="78"/>
      <c r="U89" s="248">
        <f t="shared" si="39"/>
        <v>0</v>
      </c>
      <c r="V89" s="248">
        <f t="shared" si="40"/>
        <v>0</v>
      </c>
      <c r="W89" s="255">
        <f t="shared" si="41"/>
        <v>0</v>
      </c>
    </row>
    <row r="90" spans="1:23">
      <c r="A90" s="321"/>
      <c r="B90" s="322"/>
      <c r="C90" s="65">
        <v>6</v>
      </c>
      <c r="D90" s="145">
        <v>0</v>
      </c>
      <c r="E90" s="146">
        <v>0</v>
      </c>
      <c r="F90" s="147">
        <v>1</v>
      </c>
      <c r="G90" s="39">
        <f t="shared" si="33"/>
        <v>0</v>
      </c>
      <c r="H90" s="40">
        <f t="shared" si="34"/>
        <v>0</v>
      </c>
      <c r="I90" s="40"/>
      <c r="J90" s="36">
        <f t="shared" si="35"/>
        <v>0</v>
      </c>
      <c r="K90" s="36">
        <f t="shared" si="36"/>
        <v>0</v>
      </c>
      <c r="L90" s="37">
        <f t="shared" si="37"/>
        <v>0</v>
      </c>
      <c r="M90" s="40"/>
      <c r="N90" s="44">
        <f t="shared" si="42"/>
        <v>0</v>
      </c>
      <c r="O90" s="44">
        <f t="shared" si="38"/>
        <v>0</v>
      </c>
      <c r="P90" s="24" t="str">
        <f t="shared" si="43"/>
        <v>.</v>
      </c>
      <c r="Q90" s="9"/>
      <c r="R90" s="9"/>
      <c r="S90" s="47"/>
      <c r="T90" s="78"/>
      <c r="U90" s="248">
        <f t="shared" si="39"/>
        <v>0</v>
      </c>
      <c r="V90" s="248">
        <f t="shared" si="40"/>
        <v>0</v>
      </c>
      <c r="W90" s="255">
        <f t="shared" si="41"/>
        <v>0</v>
      </c>
    </row>
    <row r="91" spans="1:23">
      <c r="A91" s="321"/>
      <c r="B91" s="322"/>
      <c r="C91" s="65">
        <v>7</v>
      </c>
      <c r="D91" s="145">
        <v>0</v>
      </c>
      <c r="E91" s="146">
        <v>0</v>
      </c>
      <c r="F91" s="147">
        <v>1</v>
      </c>
      <c r="G91" s="39">
        <f t="shared" si="33"/>
        <v>0</v>
      </c>
      <c r="H91" s="40">
        <f t="shared" si="34"/>
        <v>0</v>
      </c>
      <c r="I91" s="40"/>
      <c r="J91" s="36">
        <f t="shared" si="35"/>
        <v>0</v>
      </c>
      <c r="K91" s="36">
        <f t="shared" si="36"/>
        <v>0</v>
      </c>
      <c r="L91" s="37">
        <f t="shared" si="37"/>
        <v>0</v>
      </c>
      <c r="M91" s="40"/>
      <c r="N91" s="44">
        <f t="shared" si="42"/>
        <v>0</v>
      </c>
      <c r="O91" s="44">
        <f t="shared" si="38"/>
        <v>0</v>
      </c>
      <c r="P91" s="24" t="str">
        <f t="shared" si="43"/>
        <v>.</v>
      </c>
      <c r="Q91" s="9"/>
      <c r="R91" s="9"/>
      <c r="S91" s="47"/>
      <c r="T91" s="78"/>
      <c r="U91" s="248">
        <f t="shared" si="39"/>
        <v>0</v>
      </c>
      <c r="V91" s="248">
        <f t="shared" si="40"/>
        <v>0</v>
      </c>
      <c r="W91" s="255">
        <f t="shared" si="41"/>
        <v>0</v>
      </c>
    </row>
    <row r="92" spans="1:23">
      <c r="A92" s="321"/>
      <c r="B92" s="322"/>
      <c r="C92" s="65">
        <v>8</v>
      </c>
      <c r="D92" s="145">
        <v>0</v>
      </c>
      <c r="E92" s="146">
        <v>0</v>
      </c>
      <c r="F92" s="147">
        <v>1</v>
      </c>
      <c r="G92" s="39">
        <f t="shared" si="33"/>
        <v>0</v>
      </c>
      <c r="H92" s="40">
        <f t="shared" si="34"/>
        <v>0</v>
      </c>
      <c r="I92" s="40"/>
      <c r="J92" s="36">
        <f t="shared" si="35"/>
        <v>0</v>
      </c>
      <c r="K92" s="36">
        <f t="shared" si="36"/>
        <v>0</v>
      </c>
      <c r="L92" s="37">
        <f t="shared" si="37"/>
        <v>0</v>
      </c>
      <c r="M92" s="40"/>
      <c r="N92" s="44">
        <f t="shared" si="42"/>
        <v>0</v>
      </c>
      <c r="O92" s="44">
        <f t="shared" si="38"/>
        <v>0</v>
      </c>
      <c r="P92" s="24" t="str">
        <f t="shared" si="43"/>
        <v>.</v>
      </c>
      <c r="Q92" s="9"/>
      <c r="R92" s="9"/>
      <c r="S92" s="47"/>
      <c r="T92" s="78"/>
      <c r="U92" s="248">
        <f t="shared" si="39"/>
        <v>0</v>
      </c>
      <c r="V92" s="248">
        <f t="shared" si="40"/>
        <v>0</v>
      </c>
      <c r="W92" s="255">
        <f t="shared" si="41"/>
        <v>0</v>
      </c>
    </row>
    <row r="93" spans="1:23">
      <c r="A93" s="321"/>
      <c r="B93" s="322"/>
      <c r="C93" s="65">
        <v>9</v>
      </c>
      <c r="D93" s="145">
        <v>0</v>
      </c>
      <c r="E93" s="146">
        <v>0</v>
      </c>
      <c r="F93" s="147">
        <v>1</v>
      </c>
      <c r="G93" s="39">
        <f t="shared" si="33"/>
        <v>0</v>
      </c>
      <c r="H93" s="40">
        <f t="shared" si="34"/>
        <v>0</v>
      </c>
      <c r="I93" s="40"/>
      <c r="J93" s="36">
        <f t="shared" si="35"/>
        <v>0</v>
      </c>
      <c r="K93" s="36">
        <f t="shared" si="36"/>
        <v>0</v>
      </c>
      <c r="L93" s="37">
        <f t="shared" si="37"/>
        <v>0</v>
      </c>
      <c r="M93" s="40"/>
      <c r="N93" s="44">
        <f t="shared" si="42"/>
        <v>0</v>
      </c>
      <c r="O93" s="44">
        <f t="shared" si="38"/>
        <v>0</v>
      </c>
      <c r="P93" s="24" t="str">
        <f t="shared" si="43"/>
        <v>.</v>
      </c>
      <c r="Q93" s="9"/>
      <c r="R93" s="9"/>
      <c r="S93" s="47"/>
      <c r="T93" s="78"/>
      <c r="U93" s="248">
        <f t="shared" si="39"/>
        <v>0</v>
      </c>
      <c r="V93" s="248">
        <f t="shared" si="40"/>
        <v>0</v>
      </c>
      <c r="W93" s="255">
        <f t="shared" si="41"/>
        <v>0</v>
      </c>
    </row>
    <row r="94" spans="1:23">
      <c r="A94" s="321"/>
      <c r="B94" s="322"/>
      <c r="C94" s="65">
        <v>10</v>
      </c>
      <c r="D94" s="145">
        <v>0</v>
      </c>
      <c r="E94" s="146">
        <v>0</v>
      </c>
      <c r="F94" s="147">
        <v>1</v>
      </c>
      <c r="G94" s="39">
        <f t="shared" si="33"/>
        <v>0</v>
      </c>
      <c r="H94" s="40">
        <f t="shared" si="34"/>
        <v>0</v>
      </c>
      <c r="I94" s="40"/>
      <c r="J94" s="36">
        <f t="shared" si="35"/>
        <v>0</v>
      </c>
      <c r="K94" s="36">
        <f t="shared" si="36"/>
        <v>0</v>
      </c>
      <c r="L94" s="37">
        <f t="shared" si="37"/>
        <v>0</v>
      </c>
      <c r="M94" s="40"/>
      <c r="N94" s="44">
        <f t="shared" si="42"/>
        <v>0</v>
      </c>
      <c r="O94" s="44">
        <f t="shared" si="38"/>
        <v>0</v>
      </c>
      <c r="P94" s="24" t="str">
        <f t="shared" si="43"/>
        <v>.</v>
      </c>
      <c r="Q94" s="9"/>
      <c r="R94" s="9"/>
      <c r="S94" s="47"/>
      <c r="T94" s="78"/>
      <c r="U94" s="248">
        <f t="shared" si="39"/>
        <v>0</v>
      </c>
      <c r="V94" s="248">
        <f t="shared" si="40"/>
        <v>0</v>
      </c>
      <c r="W94" s="255">
        <f t="shared" si="41"/>
        <v>0</v>
      </c>
    </row>
    <row r="95" spans="1:23">
      <c r="A95" s="321"/>
      <c r="B95" s="322"/>
      <c r="C95" s="65">
        <v>11</v>
      </c>
      <c r="D95" s="145">
        <v>0</v>
      </c>
      <c r="E95" s="146">
        <v>0</v>
      </c>
      <c r="F95" s="147">
        <v>1</v>
      </c>
      <c r="G95" s="39">
        <f t="shared" si="33"/>
        <v>0</v>
      </c>
      <c r="H95" s="40">
        <f t="shared" si="34"/>
        <v>0</v>
      </c>
      <c r="I95" s="40"/>
      <c r="J95" s="36">
        <f t="shared" si="35"/>
        <v>0</v>
      </c>
      <c r="K95" s="36">
        <f t="shared" si="36"/>
        <v>0</v>
      </c>
      <c r="L95" s="37">
        <f t="shared" si="37"/>
        <v>0</v>
      </c>
      <c r="M95" s="40"/>
      <c r="N95" s="44">
        <f t="shared" si="42"/>
        <v>0</v>
      </c>
      <c r="O95" s="44">
        <f t="shared" si="38"/>
        <v>0</v>
      </c>
      <c r="P95" s="24" t="str">
        <f t="shared" si="43"/>
        <v>.</v>
      </c>
      <c r="Q95" s="9"/>
      <c r="R95" s="9"/>
      <c r="S95" s="47"/>
      <c r="T95" s="78"/>
      <c r="U95" s="248">
        <f t="shared" si="39"/>
        <v>0</v>
      </c>
      <c r="V95" s="248">
        <f t="shared" si="40"/>
        <v>0</v>
      </c>
      <c r="W95" s="255">
        <f t="shared" si="41"/>
        <v>0</v>
      </c>
    </row>
    <row r="96" spans="1:23">
      <c r="A96" s="321"/>
      <c r="B96" s="322"/>
      <c r="C96" s="66">
        <v>12</v>
      </c>
      <c r="D96" s="145">
        <v>0</v>
      </c>
      <c r="E96" s="146">
        <v>0</v>
      </c>
      <c r="F96" s="147">
        <v>1</v>
      </c>
      <c r="G96" s="39">
        <f t="shared" si="33"/>
        <v>0</v>
      </c>
      <c r="H96" s="40">
        <f t="shared" si="34"/>
        <v>0</v>
      </c>
      <c r="I96" s="40"/>
      <c r="J96" s="36">
        <f t="shared" si="35"/>
        <v>0</v>
      </c>
      <c r="K96" s="36">
        <f t="shared" si="36"/>
        <v>0</v>
      </c>
      <c r="L96" s="37">
        <f t="shared" si="37"/>
        <v>0</v>
      </c>
      <c r="M96" s="40"/>
      <c r="N96" s="44">
        <f t="shared" si="42"/>
        <v>0</v>
      </c>
      <c r="O96" s="44">
        <f t="shared" si="38"/>
        <v>0</v>
      </c>
      <c r="P96" s="24" t="str">
        <f t="shared" si="43"/>
        <v>.</v>
      </c>
      <c r="Q96" s="9"/>
      <c r="R96" s="9"/>
      <c r="S96" s="47"/>
      <c r="T96" s="78"/>
      <c r="U96" s="248">
        <f t="shared" si="39"/>
        <v>0</v>
      </c>
      <c r="V96" s="248">
        <f t="shared" si="40"/>
        <v>0</v>
      </c>
      <c r="W96" s="255">
        <f t="shared" si="41"/>
        <v>0</v>
      </c>
    </row>
    <row r="97" spans="1:23">
      <c r="A97" s="321"/>
      <c r="B97" s="322"/>
      <c r="C97" s="67"/>
      <c r="D97" s="41"/>
      <c r="E97" s="41"/>
      <c r="F97" s="164" t="s">
        <v>51</v>
      </c>
      <c r="G97" s="40">
        <f>SUM(G85:G96)</f>
        <v>0</v>
      </c>
      <c r="H97" s="40">
        <f>SUM(H85:H96)</f>
        <v>0</v>
      </c>
      <c r="I97" s="40"/>
      <c r="J97" s="36">
        <f>SUM(J85:J96)</f>
        <v>0</v>
      </c>
      <c r="K97" s="36">
        <f>SUM(K85:K96)</f>
        <v>0</v>
      </c>
      <c r="L97" s="37">
        <f>SUM(L85:L96)</f>
        <v>0</v>
      </c>
      <c r="M97" s="40"/>
      <c r="N97" s="38">
        <f>SUM(N85:N96)</f>
        <v>0</v>
      </c>
      <c r="O97" s="38">
        <f>SUM(O85:O96)</f>
        <v>0</v>
      </c>
      <c r="P97" s="24" t="str">
        <f t="shared" si="43"/>
        <v>.</v>
      </c>
      <c r="Q97" s="9"/>
      <c r="R97" s="9"/>
      <c r="S97" s="47"/>
      <c r="T97" s="78"/>
      <c r="U97" s="250">
        <f>SUM(U85:U96)</f>
        <v>0</v>
      </c>
      <c r="V97" s="250">
        <f>SUM(V85:V96)</f>
        <v>0</v>
      </c>
      <c r="W97" s="251">
        <f>SUM(W85:W96)</f>
        <v>0</v>
      </c>
    </row>
    <row r="98" spans="1:23" ht="13.5" thickBot="1">
      <c r="A98" s="321"/>
      <c r="B98" s="322"/>
      <c r="C98" s="62"/>
      <c r="D98" s="42"/>
      <c r="E98" s="42"/>
      <c r="F98" s="42"/>
      <c r="G98" s="42"/>
      <c r="H98" s="42"/>
      <c r="I98" s="42"/>
      <c r="J98" s="43"/>
      <c r="K98" s="43"/>
      <c r="L98" s="58"/>
      <c r="M98" s="43"/>
      <c r="N98" s="58"/>
      <c r="O98" s="58"/>
      <c r="P98" s="24"/>
      <c r="Q98" s="9"/>
      <c r="R98" s="9"/>
      <c r="S98" s="47"/>
      <c r="T98" s="78"/>
      <c r="U98" s="248"/>
      <c r="V98" s="248"/>
      <c r="W98" s="255"/>
    </row>
    <row r="99" spans="1:23" ht="51" customHeight="1">
      <c r="A99" s="321"/>
      <c r="B99" s="322"/>
      <c r="C99" s="62"/>
      <c r="D99" s="42"/>
      <c r="E99" s="42"/>
      <c r="F99" s="42"/>
      <c r="G99" s="42"/>
      <c r="H99" s="42"/>
      <c r="I99" s="42"/>
      <c r="J99" s="9"/>
      <c r="K99" s="300" t="s">
        <v>131</v>
      </c>
      <c r="L99" s="301"/>
      <c r="M99" s="11" t="s">
        <v>16</v>
      </c>
      <c r="N99" s="12" t="s">
        <v>8</v>
      </c>
      <c r="O99" s="13" t="s">
        <v>9</v>
      </c>
      <c r="P99" s="24"/>
      <c r="Q99" s="9"/>
      <c r="R99" s="9"/>
      <c r="S99" s="47"/>
      <c r="T99" s="78"/>
      <c r="U99" s="248"/>
      <c r="V99" s="248"/>
      <c r="W99" s="255"/>
    </row>
    <row r="100" spans="1:23">
      <c r="A100" s="321"/>
      <c r="B100" s="322"/>
      <c r="C100" s="62"/>
      <c r="D100" s="42"/>
      <c r="E100" s="42"/>
      <c r="F100" s="42"/>
      <c r="G100" s="42"/>
      <c r="H100" s="42"/>
      <c r="I100" s="42"/>
      <c r="J100" s="9"/>
      <c r="K100" s="127" t="s">
        <v>76</v>
      </c>
      <c r="L100" s="57"/>
      <c r="M100" s="52">
        <v>4.0000000000000001E-3</v>
      </c>
      <c r="N100" s="40">
        <f>ROUND(N97*(1+M100),2)</f>
        <v>0</v>
      </c>
      <c r="O100" s="128">
        <f>ROUND(O97*(1+M100),2)</f>
        <v>0</v>
      </c>
      <c r="P100" s="24"/>
      <c r="Q100" s="9"/>
      <c r="R100" s="9"/>
      <c r="S100" s="47"/>
      <c r="T100" s="78"/>
      <c r="U100" s="248"/>
      <c r="V100" s="248"/>
      <c r="W100" s="255"/>
    </row>
    <row r="101" spans="1:23">
      <c r="A101" s="321"/>
      <c r="B101" s="322"/>
      <c r="C101" s="62"/>
      <c r="D101" s="42"/>
      <c r="E101" s="42"/>
      <c r="F101" s="42"/>
      <c r="G101" s="42"/>
      <c r="H101" s="42"/>
      <c r="I101" s="42"/>
      <c r="J101" s="9"/>
      <c r="K101" s="223" t="s">
        <v>100</v>
      </c>
      <c r="L101" s="222"/>
      <c r="M101" s="50">
        <v>7.0000000000000001E-3</v>
      </c>
      <c r="N101" s="51">
        <f>ROUND(N100*(1+M101),2)</f>
        <v>0</v>
      </c>
      <c r="O101" s="54">
        <f>ROUND(O100*(1+M101),2)</f>
        <v>0</v>
      </c>
      <c r="P101" s="24"/>
      <c r="Q101" s="9"/>
      <c r="R101" s="9"/>
      <c r="S101" s="47"/>
      <c r="T101" s="78"/>
      <c r="U101" s="248"/>
      <c r="V101" s="248"/>
      <c r="W101" s="255"/>
    </row>
    <row r="102" spans="1:23" ht="13.5" thickBot="1">
      <c r="A102" s="321"/>
      <c r="B102" s="322"/>
      <c r="C102" s="62"/>
      <c r="D102" s="42"/>
      <c r="E102" s="42"/>
      <c r="F102" s="42"/>
      <c r="G102" s="42"/>
      <c r="H102" s="42"/>
      <c r="I102" s="42"/>
      <c r="J102" s="9"/>
      <c r="K102" s="211" t="s">
        <v>111</v>
      </c>
      <c r="L102" s="212"/>
      <c r="M102" s="213">
        <v>1.2999999999999999E-2</v>
      </c>
      <c r="N102" s="214">
        <f>ROUND(N101*(1+M102),2)</f>
        <v>0</v>
      </c>
      <c r="O102" s="215">
        <f>ROUND(O101*(1+M102),2)</f>
        <v>0</v>
      </c>
      <c r="P102" s="24"/>
      <c r="Q102" s="9"/>
      <c r="R102" s="9"/>
      <c r="S102" s="47"/>
      <c r="T102" s="78"/>
      <c r="U102" s="248"/>
      <c r="V102" s="248"/>
      <c r="W102" s="255"/>
    </row>
    <row r="103" spans="1:23" ht="13.5" thickBot="1">
      <c r="A103" s="321"/>
      <c r="B103" s="322"/>
      <c r="C103" s="62"/>
      <c r="D103" s="42"/>
      <c r="E103" s="42"/>
      <c r="F103" s="42"/>
      <c r="G103" s="42"/>
      <c r="H103" s="42"/>
      <c r="I103" s="42"/>
      <c r="J103" s="9"/>
      <c r="K103" s="138"/>
      <c r="L103" s="138"/>
      <c r="M103" s="139"/>
      <c r="N103" s="140"/>
      <c r="O103" s="140"/>
      <c r="P103" s="24"/>
      <c r="Q103" s="9"/>
      <c r="R103" s="9"/>
      <c r="S103" s="47"/>
      <c r="T103" s="78"/>
      <c r="U103" s="248"/>
      <c r="V103" s="248"/>
      <c r="W103" s="255"/>
    </row>
    <row r="104" spans="1:23" ht="14.25">
      <c r="A104" s="321"/>
      <c r="B104" s="322"/>
      <c r="C104" s="172">
        <v>2017</v>
      </c>
      <c r="D104" s="60"/>
      <c r="E104" s="60"/>
      <c r="F104" s="60"/>
      <c r="G104" s="60"/>
      <c r="H104" s="60"/>
      <c r="I104" s="60"/>
      <c r="J104" s="60"/>
      <c r="K104" s="60"/>
      <c r="L104" s="60"/>
      <c r="M104" s="60"/>
      <c r="N104" s="60"/>
      <c r="O104" s="60"/>
      <c r="P104" s="61"/>
      <c r="Q104" s="60"/>
      <c r="R104" s="60"/>
      <c r="S104" s="83"/>
      <c r="T104" s="79"/>
      <c r="U104" s="252"/>
      <c r="V104" s="252"/>
      <c r="W104" s="253"/>
    </row>
    <row r="105" spans="1:23" ht="13.5" thickBot="1">
      <c r="A105" s="321"/>
      <c r="B105" s="322"/>
      <c r="C105" s="62"/>
      <c r="D105" s="9"/>
      <c r="E105" s="9"/>
      <c r="F105" s="9"/>
      <c r="G105" s="9"/>
      <c r="H105" s="9"/>
      <c r="I105" s="9"/>
      <c r="J105" s="9"/>
      <c r="K105" s="9"/>
      <c r="L105" s="9"/>
      <c r="M105" s="9"/>
      <c r="N105" s="9"/>
      <c r="O105" s="9"/>
      <c r="P105" s="24"/>
      <c r="Q105" s="9"/>
      <c r="R105" s="9"/>
      <c r="S105" s="47"/>
      <c r="T105" s="78"/>
      <c r="U105" s="245"/>
      <c r="V105" s="245"/>
      <c r="W105" s="254"/>
    </row>
    <row r="106" spans="1:23" ht="13.5" thickBot="1">
      <c r="A106" s="321"/>
      <c r="B106" s="322"/>
      <c r="C106" s="63"/>
      <c r="D106" s="291" t="s">
        <v>1</v>
      </c>
      <c r="E106" s="292"/>
      <c r="F106" s="293"/>
      <c r="G106" s="5"/>
      <c r="H106" s="6"/>
      <c r="I106" s="6"/>
      <c r="J106" s="294" t="s">
        <v>2</v>
      </c>
      <c r="K106" s="295"/>
      <c r="L106" s="295"/>
      <c r="M106" s="7"/>
      <c r="N106" s="296" t="s">
        <v>3</v>
      </c>
      <c r="O106" s="297"/>
      <c r="P106" s="24"/>
      <c r="Q106" s="9"/>
      <c r="R106" s="9"/>
      <c r="S106" s="47"/>
      <c r="T106" s="78"/>
      <c r="U106" s="245"/>
      <c r="V106" s="245"/>
      <c r="W106" s="254"/>
    </row>
    <row r="107" spans="1:23" ht="61.5" customHeight="1">
      <c r="A107" s="321"/>
      <c r="B107" s="322"/>
      <c r="C107" s="64" t="s">
        <v>4</v>
      </c>
      <c r="D107" s="148" t="s">
        <v>66</v>
      </c>
      <c r="E107" s="149" t="s">
        <v>67</v>
      </c>
      <c r="F107" s="141" t="s">
        <v>28</v>
      </c>
      <c r="G107" s="14" t="s">
        <v>68</v>
      </c>
      <c r="H107" s="15" t="s">
        <v>69</v>
      </c>
      <c r="I107" s="15"/>
      <c r="J107" s="16" t="s">
        <v>43</v>
      </c>
      <c r="K107" s="16" t="s">
        <v>44</v>
      </c>
      <c r="L107" s="17" t="s">
        <v>7</v>
      </c>
      <c r="M107" s="15"/>
      <c r="N107" s="18" t="s">
        <v>8</v>
      </c>
      <c r="O107" s="18" t="s">
        <v>9</v>
      </c>
      <c r="P107" s="24"/>
      <c r="Q107" s="298" t="s">
        <v>47</v>
      </c>
      <c r="R107" s="299"/>
      <c r="S107" s="115"/>
      <c r="T107" s="78"/>
      <c r="U107" s="240" t="s">
        <v>120</v>
      </c>
      <c r="V107" s="240" t="s">
        <v>121</v>
      </c>
      <c r="W107" s="247" t="s">
        <v>18</v>
      </c>
    </row>
    <row r="108" spans="1:23" ht="12.75" customHeight="1">
      <c r="A108" s="321"/>
      <c r="B108" s="322"/>
      <c r="C108" s="65">
        <v>1</v>
      </c>
      <c r="D108" s="145">
        <v>0</v>
      </c>
      <c r="E108" s="146">
        <v>0</v>
      </c>
      <c r="F108" s="147">
        <v>1</v>
      </c>
      <c r="G108" s="39">
        <f t="shared" ref="G108:G119" si="44">D108+E108</f>
        <v>0</v>
      </c>
      <c r="H108" s="40">
        <f t="shared" ref="H108:H119" si="45">ROUND((G108/F108),2)</f>
        <v>0</v>
      </c>
      <c r="I108" s="40"/>
      <c r="J108" s="36">
        <f t="shared" ref="J108:J109" si="46">ROUND((H108*3%)*F108,2)</f>
        <v>0</v>
      </c>
      <c r="K108" s="36">
        <f>ROUND((IF(H108-$R$110&lt;0,0,(H108-$R$110))*3.5%)*F108,2)</f>
        <v>0</v>
      </c>
      <c r="L108" s="37">
        <f t="shared" ref="L108:L119" si="47">J108+K108</f>
        <v>0</v>
      </c>
      <c r="M108" s="40"/>
      <c r="N108" s="44">
        <f>((MIN(H108,$R$111)*0.58%)+IF(H108&gt;$R$111,(H108-$R$111)*1.25%,0))*F108</f>
        <v>0</v>
      </c>
      <c r="O108" s="44">
        <f>(H108*3.75%)*F108</f>
        <v>0</v>
      </c>
      <c r="P108" s="24" t="str">
        <f>IF(W108&lt;&gt;0, "Error - review!",".")</f>
        <v>.</v>
      </c>
      <c r="Q108" s="87" t="s">
        <v>31</v>
      </c>
      <c r="R108" s="88"/>
      <c r="S108" s="47"/>
      <c r="T108" s="78"/>
      <c r="U108" s="248">
        <f>((MIN(H108,$R$111)*0.58%))*F108</f>
        <v>0</v>
      </c>
      <c r="V108" s="248">
        <f>(IF(H108&gt;$R$111,(H108-$R$111)*1.25%,0))*F108</f>
        <v>0</v>
      </c>
      <c r="W108" s="255">
        <f t="shared" ref="W108:W119" si="48">(U108+V108)-N108</f>
        <v>0</v>
      </c>
    </row>
    <row r="109" spans="1:23">
      <c r="A109" s="321"/>
      <c r="B109" s="322"/>
      <c r="C109" s="65">
        <v>2</v>
      </c>
      <c r="D109" s="145">
        <v>0</v>
      </c>
      <c r="E109" s="146">
        <v>0</v>
      </c>
      <c r="F109" s="147">
        <v>1</v>
      </c>
      <c r="G109" s="39">
        <f t="shared" si="44"/>
        <v>0</v>
      </c>
      <c r="H109" s="40">
        <f t="shared" si="45"/>
        <v>0</v>
      </c>
      <c r="I109" s="40"/>
      <c r="J109" s="36">
        <f t="shared" si="46"/>
        <v>0</v>
      </c>
      <c r="K109" s="36">
        <f>ROUND((IF(H109-$R$110&lt;0,0,(H109-$R$110))*3.5%)*F109,2)</f>
        <v>0</v>
      </c>
      <c r="L109" s="37">
        <f t="shared" si="47"/>
        <v>0</v>
      </c>
      <c r="M109" s="40"/>
      <c r="N109" s="44">
        <f>((MIN(H109,$R$111)*0.58%)+IF(H109&gt;$R$111,(H109-$R$111)*1.25%,0))*F109</f>
        <v>0</v>
      </c>
      <c r="O109" s="44">
        <f t="shared" ref="O109:O119" si="49">(H109*3.75%)*F109</f>
        <v>0</v>
      </c>
      <c r="P109" s="24" t="str">
        <f t="shared" ref="P109:P120" si="50">IF(W109&lt;&gt;0, "Error - review!",".")</f>
        <v>.</v>
      </c>
      <c r="Q109" s="89" t="s">
        <v>11</v>
      </c>
      <c r="R109" s="125">
        <v>233.3</v>
      </c>
      <c r="S109" s="47"/>
      <c r="T109" s="78"/>
      <c r="U109" s="248">
        <f>((MIN(H109,$R$111)*0.58%))*F109</f>
        <v>0</v>
      </c>
      <c r="V109" s="248">
        <f>(IF(H109&gt;$R$111,(H109-$R$111)*1.25%,0))*F109</f>
        <v>0</v>
      </c>
      <c r="W109" s="255">
        <f t="shared" ref="W109" si="51">(U109+V109)-N109</f>
        <v>0</v>
      </c>
    </row>
    <row r="110" spans="1:23">
      <c r="A110" s="321"/>
      <c r="B110" s="322"/>
      <c r="C110" s="65">
        <v>3</v>
      </c>
      <c r="D110" s="145">
        <v>0</v>
      </c>
      <c r="E110" s="146">
        <v>0</v>
      </c>
      <c r="F110" s="147">
        <v>1</v>
      </c>
      <c r="G110" s="39">
        <f t="shared" si="44"/>
        <v>0</v>
      </c>
      <c r="H110" s="40">
        <f>ROUND((G110/F110),2)</f>
        <v>0</v>
      </c>
      <c r="I110" s="40"/>
      <c r="J110" s="36">
        <f>ROUND((H110*3%)*F110,2)</f>
        <v>0</v>
      </c>
      <c r="K110" s="36">
        <f>ROUND((IF(H110-$R$115&lt;0,0,(H110-R115))*3.5%)*F110,2)</f>
        <v>0</v>
      </c>
      <c r="L110" s="37">
        <f t="shared" si="47"/>
        <v>0</v>
      </c>
      <c r="M110" s="40"/>
      <c r="N110" s="44">
        <f>((MIN(H110,$R$116)*0.58%)+IF(H110&gt;$R$116,(H110-$R$116)*1.25%,0))*F110</f>
        <v>0</v>
      </c>
      <c r="O110" s="44">
        <f t="shared" si="49"/>
        <v>0</v>
      </c>
      <c r="P110" s="24" t="str">
        <f t="shared" si="50"/>
        <v>.</v>
      </c>
      <c r="Q110" s="89" t="s">
        <v>61</v>
      </c>
      <c r="R110" s="125">
        <f>ROUND(($R$109*52.18*2)/12,2)</f>
        <v>2028.93</v>
      </c>
      <c r="S110" s="47"/>
      <c r="T110" s="78"/>
      <c r="U110" s="248">
        <f>((MIN(H110,$R$116)*0.58%))*F110</f>
        <v>0</v>
      </c>
      <c r="V110" s="248">
        <f>(IF(H110&gt;$R$116,(H110-$R$116)*1.25%,0))*F110</f>
        <v>0</v>
      </c>
      <c r="W110" s="255">
        <f t="shared" si="48"/>
        <v>0</v>
      </c>
    </row>
    <row r="111" spans="1:23">
      <c r="A111" s="321"/>
      <c r="B111" s="322"/>
      <c r="C111" s="65">
        <v>4</v>
      </c>
      <c r="D111" s="145">
        <v>0</v>
      </c>
      <c r="E111" s="146">
        <v>0</v>
      </c>
      <c r="F111" s="147">
        <v>1</v>
      </c>
      <c r="G111" s="39">
        <f t="shared" si="44"/>
        <v>0</v>
      </c>
      <c r="H111" s="40">
        <f t="shared" si="45"/>
        <v>0</v>
      </c>
      <c r="I111" s="40"/>
      <c r="J111" s="36">
        <f t="shared" ref="J111:J119" si="52">ROUND((H111*3%)*F111,2)</f>
        <v>0</v>
      </c>
      <c r="K111" s="36">
        <f>ROUND((IF(H111-$R$119&lt;0,0,(H111-$R$119))*3.5%)*F111,2)</f>
        <v>0</v>
      </c>
      <c r="L111" s="37">
        <f t="shared" si="47"/>
        <v>0</v>
      </c>
      <c r="M111" s="40"/>
      <c r="N111" s="44">
        <f>((MIN(H111,$R$120)*0.58%)+IF(H111&gt;$R$120,(H111-$R$120)*1.25%,0))*F111</f>
        <v>0</v>
      </c>
      <c r="O111" s="44">
        <f t="shared" si="49"/>
        <v>0</v>
      </c>
      <c r="P111" s="24" t="str">
        <f t="shared" si="50"/>
        <v>.</v>
      </c>
      <c r="Q111" s="89" t="s">
        <v>30</v>
      </c>
      <c r="R111" s="125">
        <f>ROUND(($R$109*52.18*3.74)/12,2)</f>
        <v>3794.1</v>
      </c>
      <c r="S111" s="47"/>
      <c r="T111" s="78"/>
      <c r="U111" s="248">
        <f t="shared" ref="U111:U119" si="53">((MIN(H111,$R$120)*0.58%))*F111</f>
        <v>0</v>
      </c>
      <c r="V111" s="248">
        <f>(IF(H111&gt;$R$120,(H111-$R$120)*1.25%,0))*F111</f>
        <v>0</v>
      </c>
      <c r="W111" s="255">
        <f>(U111+V111)-N111</f>
        <v>0</v>
      </c>
    </row>
    <row r="112" spans="1:23">
      <c r="A112" s="321"/>
      <c r="B112" s="322"/>
      <c r="C112" s="65">
        <v>5</v>
      </c>
      <c r="D112" s="145">
        <v>0</v>
      </c>
      <c r="E112" s="146">
        <v>0</v>
      </c>
      <c r="F112" s="147">
        <v>1</v>
      </c>
      <c r="G112" s="39">
        <f t="shared" si="44"/>
        <v>0</v>
      </c>
      <c r="H112" s="40">
        <f t="shared" si="45"/>
        <v>0</v>
      </c>
      <c r="I112" s="40"/>
      <c r="J112" s="36">
        <f t="shared" si="52"/>
        <v>0</v>
      </c>
      <c r="K112" s="36">
        <f t="shared" ref="K112:K119" si="54">ROUND((IF(H112-$R$119&lt;0,0,(H112-$R$119))*3.5%)*F112,2)</f>
        <v>0</v>
      </c>
      <c r="L112" s="37">
        <f t="shared" si="47"/>
        <v>0</v>
      </c>
      <c r="M112" s="40"/>
      <c r="N112" s="44">
        <f t="shared" ref="N112:N119" si="55">((MIN(H112,$R$120)*0.58%)+IF(H112&gt;$R$120,(H112-$R$120)*1.25%,0))*F112</f>
        <v>0</v>
      </c>
      <c r="O112" s="44">
        <f t="shared" si="49"/>
        <v>0</v>
      </c>
      <c r="P112" s="24" t="str">
        <f t="shared" si="50"/>
        <v>.</v>
      </c>
      <c r="Q112" s="175">
        <v>42795</v>
      </c>
      <c r="R112" s="125"/>
      <c r="S112" s="47"/>
      <c r="T112" s="78"/>
      <c r="U112" s="248">
        <f t="shared" si="53"/>
        <v>0</v>
      </c>
      <c r="V112" s="248">
        <f t="shared" ref="V112:V119" si="56">(IF(H112&gt;$R$120,(H112-$R$120)*1.25%,0))*F112</f>
        <v>0</v>
      </c>
      <c r="W112" s="255">
        <f t="shared" si="48"/>
        <v>0</v>
      </c>
    </row>
    <row r="113" spans="1:23">
      <c r="A113" s="321"/>
      <c r="B113" s="322"/>
      <c r="C113" s="65">
        <v>6</v>
      </c>
      <c r="D113" s="145">
        <v>0</v>
      </c>
      <c r="E113" s="146">
        <v>0</v>
      </c>
      <c r="F113" s="147">
        <v>1</v>
      </c>
      <c r="G113" s="39">
        <f t="shared" si="44"/>
        <v>0</v>
      </c>
      <c r="H113" s="40">
        <f t="shared" si="45"/>
        <v>0</v>
      </c>
      <c r="I113" s="40"/>
      <c r="J113" s="36">
        <f t="shared" si="52"/>
        <v>0</v>
      </c>
      <c r="K113" s="36">
        <f t="shared" si="54"/>
        <v>0</v>
      </c>
      <c r="L113" s="37">
        <f t="shared" si="47"/>
        <v>0</v>
      </c>
      <c r="M113" s="40"/>
      <c r="N113" s="44">
        <f t="shared" si="55"/>
        <v>0</v>
      </c>
      <c r="O113" s="44">
        <f t="shared" si="49"/>
        <v>0</v>
      </c>
      <c r="P113" s="24" t="str">
        <f t="shared" si="50"/>
        <v>.</v>
      </c>
      <c r="Q113" s="89" t="s">
        <v>33</v>
      </c>
      <c r="R113" s="125">
        <f>R109</f>
        <v>233.3</v>
      </c>
      <c r="S113" s="47"/>
      <c r="T113" s="78"/>
      <c r="U113" s="248">
        <f t="shared" si="53"/>
        <v>0</v>
      </c>
      <c r="V113" s="248">
        <f t="shared" si="56"/>
        <v>0</v>
      </c>
      <c r="W113" s="255">
        <f t="shared" si="48"/>
        <v>0</v>
      </c>
    </row>
    <row r="114" spans="1:23">
      <c r="A114" s="321"/>
      <c r="B114" s="322"/>
      <c r="C114" s="65">
        <v>7</v>
      </c>
      <c r="D114" s="145">
        <v>0</v>
      </c>
      <c r="E114" s="146">
        <v>0</v>
      </c>
      <c r="F114" s="147">
        <v>1</v>
      </c>
      <c r="G114" s="39">
        <f t="shared" si="44"/>
        <v>0</v>
      </c>
      <c r="H114" s="40">
        <f t="shared" si="45"/>
        <v>0</v>
      </c>
      <c r="I114" s="40"/>
      <c r="J114" s="36">
        <f t="shared" si="52"/>
        <v>0</v>
      </c>
      <c r="K114" s="36">
        <f t="shared" si="54"/>
        <v>0</v>
      </c>
      <c r="L114" s="37">
        <f t="shared" si="47"/>
        <v>0</v>
      </c>
      <c r="M114" s="40"/>
      <c r="N114" s="44">
        <f t="shared" si="55"/>
        <v>0</v>
      </c>
      <c r="O114" s="44">
        <f t="shared" si="49"/>
        <v>0</v>
      </c>
      <c r="P114" s="24" t="str">
        <f t="shared" si="50"/>
        <v>.</v>
      </c>
      <c r="Q114" s="89" t="s">
        <v>34</v>
      </c>
      <c r="R114" s="125">
        <v>238.3</v>
      </c>
      <c r="S114" s="47"/>
      <c r="T114" s="78"/>
      <c r="U114" s="248">
        <f t="shared" si="53"/>
        <v>0</v>
      </c>
      <c r="V114" s="248">
        <f t="shared" si="56"/>
        <v>0</v>
      </c>
      <c r="W114" s="255">
        <f t="shared" si="48"/>
        <v>0</v>
      </c>
    </row>
    <row r="115" spans="1:23">
      <c r="A115" s="321"/>
      <c r="B115" s="322"/>
      <c r="C115" s="65">
        <v>8</v>
      </c>
      <c r="D115" s="145">
        <v>0</v>
      </c>
      <c r="E115" s="146">
        <v>0</v>
      </c>
      <c r="F115" s="147">
        <v>1</v>
      </c>
      <c r="G115" s="39">
        <f t="shared" si="44"/>
        <v>0</v>
      </c>
      <c r="H115" s="40">
        <f t="shared" si="45"/>
        <v>0</v>
      </c>
      <c r="I115" s="40"/>
      <c r="J115" s="36">
        <f t="shared" si="52"/>
        <v>0</v>
      </c>
      <c r="K115" s="36">
        <f t="shared" si="54"/>
        <v>0</v>
      </c>
      <c r="L115" s="37">
        <f t="shared" si="47"/>
        <v>0</v>
      </c>
      <c r="M115" s="40"/>
      <c r="N115" s="44">
        <f t="shared" si="55"/>
        <v>0</v>
      </c>
      <c r="O115" s="44">
        <f t="shared" si="49"/>
        <v>0</v>
      </c>
      <c r="P115" s="24" t="str">
        <f t="shared" si="50"/>
        <v>.</v>
      </c>
      <c r="Q115" s="89" t="s">
        <v>35</v>
      </c>
      <c r="R115" s="125">
        <f>ROUND(((((($R$113*(9/31))+($R$114*(22/31)))*52.18)/12)*2),2)</f>
        <v>2059.79</v>
      </c>
      <c r="S115" s="47"/>
      <c r="T115" s="78"/>
      <c r="U115" s="248">
        <f t="shared" si="53"/>
        <v>0</v>
      </c>
      <c r="V115" s="248">
        <f t="shared" si="56"/>
        <v>0</v>
      </c>
      <c r="W115" s="255">
        <f t="shared" si="48"/>
        <v>0</v>
      </c>
    </row>
    <row r="116" spans="1:23">
      <c r="A116" s="321"/>
      <c r="B116" s="322"/>
      <c r="C116" s="65">
        <v>9</v>
      </c>
      <c r="D116" s="145">
        <v>0</v>
      </c>
      <c r="E116" s="146">
        <v>0</v>
      </c>
      <c r="F116" s="147">
        <v>1</v>
      </c>
      <c r="G116" s="39">
        <f t="shared" si="44"/>
        <v>0</v>
      </c>
      <c r="H116" s="40">
        <f t="shared" si="45"/>
        <v>0</v>
      </c>
      <c r="I116" s="40"/>
      <c r="J116" s="36">
        <f t="shared" si="52"/>
        <v>0</v>
      </c>
      <c r="K116" s="36">
        <f t="shared" si="54"/>
        <v>0</v>
      </c>
      <c r="L116" s="37">
        <f t="shared" si="47"/>
        <v>0</v>
      </c>
      <c r="M116" s="40"/>
      <c r="N116" s="44">
        <f t="shared" si="55"/>
        <v>0</v>
      </c>
      <c r="O116" s="44">
        <f t="shared" si="49"/>
        <v>0</v>
      </c>
      <c r="P116" s="24" t="str">
        <f t="shared" si="50"/>
        <v>.</v>
      </c>
      <c r="Q116" s="89" t="s">
        <v>36</v>
      </c>
      <c r="R116" s="125">
        <f>ROUND(((((($R$113*(9/31))+($R$114*(22/31)))*52.18)/12)*3.74),2)</f>
        <v>3851.81</v>
      </c>
      <c r="S116" s="47"/>
      <c r="T116" s="78"/>
      <c r="U116" s="248">
        <f t="shared" si="53"/>
        <v>0</v>
      </c>
      <c r="V116" s="248">
        <f t="shared" si="56"/>
        <v>0</v>
      </c>
      <c r="W116" s="255">
        <f t="shared" si="48"/>
        <v>0</v>
      </c>
    </row>
    <row r="117" spans="1:23">
      <c r="A117" s="321"/>
      <c r="B117" s="322"/>
      <c r="C117" s="65">
        <v>10</v>
      </c>
      <c r="D117" s="145">
        <v>0</v>
      </c>
      <c r="E117" s="146">
        <v>0</v>
      </c>
      <c r="F117" s="147">
        <v>1</v>
      </c>
      <c r="G117" s="39">
        <f t="shared" si="44"/>
        <v>0</v>
      </c>
      <c r="H117" s="40">
        <f t="shared" si="45"/>
        <v>0</v>
      </c>
      <c r="I117" s="40"/>
      <c r="J117" s="36">
        <f t="shared" si="52"/>
        <v>0</v>
      </c>
      <c r="K117" s="36">
        <f t="shared" si="54"/>
        <v>0</v>
      </c>
      <c r="L117" s="37">
        <f t="shared" si="47"/>
        <v>0</v>
      </c>
      <c r="M117" s="40"/>
      <c r="N117" s="44">
        <f t="shared" si="55"/>
        <v>0</v>
      </c>
      <c r="O117" s="44">
        <f t="shared" si="49"/>
        <v>0</v>
      </c>
      <c r="P117" s="24" t="str">
        <f t="shared" si="50"/>
        <v>.</v>
      </c>
      <c r="Q117" s="87" t="s">
        <v>32</v>
      </c>
      <c r="R117" s="125"/>
      <c r="S117" s="47"/>
      <c r="T117" s="78"/>
      <c r="U117" s="248">
        <f t="shared" si="53"/>
        <v>0</v>
      </c>
      <c r="V117" s="248">
        <f t="shared" si="56"/>
        <v>0</v>
      </c>
      <c r="W117" s="255">
        <f t="shared" si="48"/>
        <v>0</v>
      </c>
    </row>
    <row r="118" spans="1:23">
      <c r="A118" s="321"/>
      <c r="B118" s="322"/>
      <c r="C118" s="65">
        <v>11</v>
      </c>
      <c r="D118" s="145">
        <v>0</v>
      </c>
      <c r="E118" s="146">
        <v>0</v>
      </c>
      <c r="F118" s="147">
        <v>1</v>
      </c>
      <c r="G118" s="39">
        <f t="shared" si="44"/>
        <v>0</v>
      </c>
      <c r="H118" s="40">
        <f t="shared" si="45"/>
        <v>0</v>
      </c>
      <c r="I118" s="40"/>
      <c r="J118" s="36">
        <f t="shared" si="52"/>
        <v>0</v>
      </c>
      <c r="K118" s="36">
        <f t="shared" si="54"/>
        <v>0</v>
      </c>
      <c r="L118" s="37">
        <f t="shared" si="47"/>
        <v>0</v>
      </c>
      <c r="M118" s="40"/>
      <c r="N118" s="44">
        <f t="shared" si="55"/>
        <v>0</v>
      </c>
      <c r="O118" s="44">
        <f t="shared" si="49"/>
        <v>0</v>
      </c>
      <c r="P118" s="24" t="str">
        <f t="shared" si="50"/>
        <v>.</v>
      </c>
      <c r="Q118" s="89" t="s">
        <v>34</v>
      </c>
      <c r="R118" s="125">
        <v>238.3</v>
      </c>
      <c r="S118" s="47"/>
      <c r="T118" s="78"/>
      <c r="U118" s="248">
        <f t="shared" si="53"/>
        <v>0</v>
      </c>
      <c r="V118" s="248">
        <f t="shared" si="56"/>
        <v>0</v>
      </c>
      <c r="W118" s="255">
        <f t="shared" si="48"/>
        <v>0</v>
      </c>
    </row>
    <row r="119" spans="1:23">
      <c r="A119" s="321"/>
      <c r="B119" s="322"/>
      <c r="C119" s="66">
        <v>12</v>
      </c>
      <c r="D119" s="145">
        <v>0</v>
      </c>
      <c r="E119" s="146">
        <v>0</v>
      </c>
      <c r="F119" s="147">
        <v>1</v>
      </c>
      <c r="G119" s="39">
        <f t="shared" si="44"/>
        <v>0</v>
      </c>
      <c r="H119" s="40">
        <f t="shared" si="45"/>
        <v>0</v>
      </c>
      <c r="I119" s="40"/>
      <c r="J119" s="36">
        <f t="shared" si="52"/>
        <v>0</v>
      </c>
      <c r="K119" s="36">
        <f t="shared" si="54"/>
        <v>0</v>
      </c>
      <c r="L119" s="37">
        <f t="shared" si="47"/>
        <v>0</v>
      </c>
      <c r="M119" s="40"/>
      <c r="N119" s="44">
        <f t="shared" si="55"/>
        <v>0</v>
      </c>
      <c r="O119" s="44">
        <f t="shared" si="49"/>
        <v>0</v>
      </c>
      <c r="P119" s="24" t="str">
        <f t="shared" si="50"/>
        <v>.</v>
      </c>
      <c r="Q119" s="89" t="s">
        <v>62</v>
      </c>
      <c r="R119" s="125">
        <f>ROUND(($R$118*52.18*2)/12,2)</f>
        <v>2072.42</v>
      </c>
      <c r="S119" s="47"/>
      <c r="T119" s="78"/>
      <c r="U119" s="248">
        <f t="shared" si="53"/>
        <v>0</v>
      </c>
      <c r="V119" s="248">
        <f t="shared" si="56"/>
        <v>0</v>
      </c>
      <c r="W119" s="255">
        <f t="shared" si="48"/>
        <v>0</v>
      </c>
    </row>
    <row r="120" spans="1:23" ht="13.5" thickBot="1">
      <c r="A120" s="321"/>
      <c r="B120" s="322"/>
      <c r="C120" s="67"/>
      <c r="D120" s="41"/>
      <c r="E120" s="41"/>
      <c r="F120" s="164" t="s">
        <v>51</v>
      </c>
      <c r="G120" s="40">
        <f>SUM(G108:G119)</f>
        <v>0</v>
      </c>
      <c r="H120" s="40">
        <f>SUM(H108:H119)</f>
        <v>0</v>
      </c>
      <c r="I120" s="40"/>
      <c r="J120" s="36">
        <f>SUM(J108:J119)</f>
        <v>0</v>
      </c>
      <c r="K120" s="36">
        <f>SUM(K108:K119)</f>
        <v>0</v>
      </c>
      <c r="L120" s="37">
        <f>SUM(L108:L119)</f>
        <v>0</v>
      </c>
      <c r="M120" s="40"/>
      <c r="N120" s="38">
        <f>SUM(N108:N119)</f>
        <v>0</v>
      </c>
      <c r="O120" s="38">
        <f>SUM(O108:O119)</f>
        <v>0</v>
      </c>
      <c r="P120" s="24" t="str">
        <f t="shared" si="50"/>
        <v>.</v>
      </c>
      <c r="Q120" s="90" t="s">
        <v>26</v>
      </c>
      <c r="R120" s="126">
        <f>ROUND(($R$118*52.18*3.74)/12,2)</f>
        <v>3875.42</v>
      </c>
      <c r="S120" s="47"/>
      <c r="T120" s="78"/>
      <c r="U120" s="250">
        <f>SUM(U108:U119)</f>
        <v>0</v>
      </c>
      <c r="V120" s="250">
        <f>SUM(V108:V119)</f>
        <v>0</v>
      </c>
      <c r="W120" s="258">
        <f>SUM(W108:W119)</f>
        <v>0</v>
      </c>
    </row>
    <row r="121" spans="1:23" ht="13.5" thickBot="1">
      <c r="A121" s="321"/>
      <c r="B121" s="322"/>
      <c r="C121" s="62"/>
      <c r="D121" s="42"/>
      <c r="E121" s="42"/>
      <c r="F121" s="42"/>
      <c r="G121" s="42"/>
      <c r="H121" s="42"/>
      <c r="I121" s="42"/>
      <c r="J121" s="9"/>
      <c r="K121" s="138"/>
      <c r="L121" s="138"/>
      <c r="M121" s="139"/>
      <c r="N121" s="140"/>
      <c r="O121" s="140"/>
      <c r="P121" s="24"/>
      <c r="Q121" s="9"/>
      <c r="R121" s="9"/>
      <c r="S121" s="47"/>
      <c r="T121" s="78"/>
      <c r="U121" s="248"/>
      <c r="V121" s="248"/>
      <c r="W121" s="255"/>
    </row>
    <row r="122" spans="1:23" ht="56.25" customHeight="1">
      <c r="A122" s="321"/>
      <c r="B122" s="322"/>
      <c r="C122" s="62"/>
      <c r="D122" s="42"/>
      <c r="E122" s="42"/>
      <c r="F122" s="42"/>
      <c r="G122" s="42"/>
      <c r="H122" s="42"/>
      <c r="I122" s="42"/>
      <c r="J122" s="9"/>
      <c r="K122" s="300" t="s">
        <v>130</v>
      </c>
      <c r="L122" s="301"/>
      <c r="M122" s="11" t="s">
        <v>16</v>
      </c>
      <c r="N122" s="12" t="s">
        <v>8</v>
      </c>
      <c r="O122" s="13" t="s">
        <v>9</v>
      </c>
      <c r="P122" s="24"/>
      <c r="Q122" s="9"/>
      <c r="R122" s="9"/>
      <c r="S122" s="47"/>
      <c r="T122" s="78"/>
      <c r="U122" s="248"/>
      <c r="V122" s="248"/>
      <c r="W122" s="255"/>
    </row>
    <row r="123" spans="1:23">
      <c r="A123" s="321"/>
      <c r="B123" s="322"/>
      <c r="C123" s="62"/>
      <c r="D123" s="42"/>
      <c r="E123" s="42"/>
      <c r="F123" s="42"/>
      <c r="G123" s="42"/>
      <c r="H123" s="42"/>
      <c r="I123" s="42"/>
      <c r="J123" s="9"/>
      <c r="K123" s="223" t="s">
        <v>100</v>
      </c>
      <c r="L123" s="222"/>
      <c r="M123" s="225">
        <v>7.0000000000000001E-3</v>
      </c>
      <c r="N123" s="51">
        <f>ROUND(N120*(1+M123),2)</f>
        <v>0</v>
      </c>
      <c r="O123" s="54">
        <f>ROUND(O120*(1+M123),2)</f>
        <v>0</v>
      </c>
      <c r="P123" s="24"/>
      <c r="Q123" s="9"/>
      <c r="R123" s="9"/>
      <c r="S123" s="47"/>
      <c r="T123" s="78"/>
      <c r="U123" s="248"/>
      <c r="V123" s="248"/>
      <c r="W123" s="255"/>
    </row>
    <row r="124" spans="1:23" ht="13.5" thickBot="1">
      <c r="A124" s="321"/>
      <c r="B124" s="322"/>
      <c r="C124" s="62"/>
      <c r="D124" s="42"/>
      <c r="E124" s="42"/>
      <c r="F124" s="42"/>
      <c r="G124" s="42"/>
      <c r="H124" s="42"/>
      <c r="I124" s="42"/>
      <c r="J124" s="9"/>
      <c r="K124" s="211" t="s">
        <v>111</v>
      </c>
      <c r="L124" s="212"/>
      <c r="M124" s="226">
        <v>1.2999999999999999E-2</v>
      </c>
      <c r="N124" s="224">
        <f>ROUND(N123*(1+M124),2)</f>
        <v>0</v>
      </c>
      <c r="O124" s="224">
        <f>ROUND(O123*(1+M124),2)</f>
        <v>0</v>
      </c>
      <c r="P124" s="24"/>
      <c r="Q124" s="9"/>
      <c r="R124" s="9"/>
      <c r="S124" s="47"/>
      <c r="T124" s="78"/>
      <c r="U124" s="248"/>
      <c r="V124" s="248"/>
      <c r="W124" s="255"/>
    </row>
    <row r="125" spans="1:23" ht="13.5" thickBot="1">
      <c r="A125" s="321"/>
      <c r="B125" s="322"/>
      <c r="C125" s="62"/>
      <c r="D125" s="42"/>
      <c r="E125" s="42"/>
      <c r="F125" s="42"/>
      <c r="G125" s="42"/>
      <c r="H125" s="42"/>
      <c r="I125" s="42"/>
      <c r="J125" s="9"/>
      <c r="K125" s="138"/>
      <c r="L125" s="138"/>
      <c r="M125" s="139"/>
      <c r="N125" s="140"/>
      <c r="O125" s="140"/>
      <c r="P125" s="24"/>
      <c r="Q125" s="9"/>
      <c r="R125" s="9"/>
      <c r="S125" s="47"/>
      <c r="T125" s="78"/>
      <c r="U125" s="248"/>
      <c r="V125" s="248"/>
      <c r="W125" s="255"/>
    </row>
    <row r="126" spans="1:23" ht="14.25">
      <c r="A126" s="321"/>
      <c r="B126" s="322"/>
      <c r="C126" s="190">
        <v>2018</v>
      </c>
      <c r="D126" s="60"/>
      <c r="E126" s="60"/>
      <c r="F126" s="60"/>
      <c r="G126" s="60"/>
      <c r="H126" s="60"/>
      <c r="I126" s="60"/>
      <c r="J126" s="60"/>
      <c r="K126" s="60"/>
      <c r="L126" s="60"/>
      <c r="M126" s="60"/>
      <c r="N126" s="60"/>
      <c r="O126" s="60"/>
      <c r="P126" s="61"/>
      <c r="Q126" s="60"/>
      <c r="R126" s="60"/>
      <c r="S126" s="83"/>
      <c r="T126" s="79"/>
      <c r="U126" s="252"/>
      <c r="V126" s="252"/>
      <c r="W126" s="253"/>
    </row>
    <row r="127" spans="1:23">
      <c r="A127" s="321"/>
      <c r="B127" s="322"/>
      <c r="C127" s="62"/>
      <c r="D127" s="9"/>
      <c r="E127" s="9"/>
      <c r="F127" s="9"/>
      <c r="G127" s="9"/>
      <c r="H127" s="9"/>
      <c r="I127" s="9"/>
      <c r="J127" s="9"/>
      <c r="K127" s="9"/>
      <c r="L127" s="9"/>
      <c r="M127" s="9"/>
      <c r="N127" s="9"/>
      <c r="O127" s="9"/>
      <c r="P127" s="24"/>
      <c r="Q127" s="9"/>
      <c r="R127" s="9"/>
      <c r="S127" s="47"/>
      <c r="T127" s="78"/>
      <c r="U127" s="245"/>
      <c r="V127" s="245"/>
      <c r="W127" s="254"/>
    </row>
    <row r="128" spans="1:23" ht="13.5" thickBot="1">
      <c r="A128" s="321"/>
      <c r="B128" s="322"/>
      <c r="C128" s="6"/>
      <c r="D128" s="314" t="s">
        <v>1</v>
      </c>
      <c r="E128" s="314"/>
      <c r="F128" s="314"/>
      <c r="G128" s="6"/>
      <c r="H128" s="6"/>
      <c r="I128" s="6"/>
      <c r="J128" s="315" t="s">
        <v>2</v>
      </c>
      <c r="K128" s="315"/>
      <c r="L128" s="315"/>
      <c r="M128" s="7"/>
      <c r="N128" s="316" t="s">
        <v>3</v>
      </c>
      <c r="O128" s="316"/>
      <c r="P128" s="24"/>
      <c r="Q128" s="9"/>
      <c r="R128" s="9"/>
      <c r="S128" s="47"/>
      <c r="T128" s="78"/>
      <c r="U128" s="245"/>
      <c r="V128" s="245"/>
      <c r="W128" s="254"/>
    </row>
    <row r="129" spans="1:23" ht="61.5" customHeight="1">
      <c r="A129" s="321"/>
      <c r="B129" s="322"/>
      <c r="C129" s="199" t="s">
        <v>4</v>
      </c>
      <c r="D129" s="149" t="s">
        <v>66</v>
      </c>
      <c r="E129" s="149" t="s">
        <v>67</v>
      </c>
      <c r="F129" s="149" t="s">
        <v>28</v>
      </c>
      <c r="G129" s="15" t="s">
        <v>68</v>
      </c>
      <c r="H129" s="15" t="s">
        <v>69</v>
      </c>
      <c r="I129" s="15"/>
      <c r="J129" s="16" t="s">
        <v>43</v>
      </c>
      <c r="K129" s="16" t="s">
        <v>44</v>
      </c>
      <c r="L129" s="17" t="s">
        <v>7</v>
      </c>
      <c r="M129" s="15"/>
      <c r="N129" s="18" t="s">
        <v>8</v>
      </c>
      <c r="O129" s="18" t="s">
        <v>9</v>
      </c>
      <c r="P129" s="24"/>
      <c r="Q129" s="298" t="s">
        <v>78</v>
      </c>
      <c r="R129" s="299"/>
      <c r="S129" s="115"/>
      <c r="T129" s="78"/>
      <c r="U129" s="240" t="s">
        <v>120</v>
      </c>
      <c r="V129" s="240" t="s">
        <v>121</v>
      </c>
      <c r="W129" s="247" t="s">
        <v>18</v>
      </c>
    </row>
    <row r="130" spans="1:23" ht="12.75" customHeight="1">
      <c r="A130" s="321"/>
      <c r="B130" s="322"/>
      <c r="C130" s="200">
        <v>1</v>
      </c>
      <c r="D130" s="146">
        <v>0</v>
      </c>
      <c r="E130" s="146">
        <v>0</v>
      </c>
      <c r="F130" s="146">
        <v>1</v>
      </c>
      <c r="G130" s="40">
        <f t="shared" ref="G130:G141" si="57">D130+E130</f>
        <v>0</v>
      </c>
      <c r="H130" s="40">
        <f>ROUND((G130/F130),2)</f>
        <v>0</v>
      </c>
      <c r="I130" s="40"/>
      <c r="J130" s="36">
        <f>ROUND((H130*3%)*F130,2)</f>
        <v>0</v>
      </c>
      <c r="K130" s="36">
        <f>ROUND((IF(H130-$R$132&lt;0,0,(H130-$R$132))*3.5%)*F130,2)</f>
        <v>0</v>
      </c>
      <c r="L130" s="37">
        <f>J130+K130</f>
        <v>0</v>
      </c>
      <c r="M130" s="40"/>
      <c r="N130" s="44">
        <f>((MIN(H130,$R$133)*0.58%)+IF(H130&gt;$R$133,(H130-$R$133)*1.25%,0))*F130</f>
        <v>0</v>
      </c>
      <c r="O130" s="44">
        <f>(H130*3.75%)*F130</f>
        <v>0</v>
      </c>
      <c r="P130" s="24" t="str">
        <f>IF(W130&lt;&gt;0, "Error - review!",".")</f>
        <v>.</v>
      </c>
      <c r="Q130" s="87" t="s">
        <v>74</v>
      </c>
      <c r="R130" s="88"/>
      <c r="S130" s="47"/>
      <c r="T130" s="78"/>
      <c r="U130" s="248">
        <f>((MIN(H130,$R$133)*0.58%))*F130</f>
        <v>0</v>
      </c>
      <c r="V130" s="248">
        <f>(IF(H130&gt;$R$133,(H130-$R$133)*1.25%,0))*F130</f>
        <v>0</v>
      </c>
      <c r="W130" s="255">
        <f t="shared" ref="W130:W141" si="58">(U130+V130)-N130</f>
        <v>0</v>
      </c>
    </row>
    <row r="131" spans="1:23">
      <c r="A131" s="321"/>
      <c r="B131" s="322"/>
      <c r="C131" s="200">
        <v>2</v>
      </c>
      <c r="D131" s="146">
        <v>0</v>
      </c>
      <c r="E131" s="146">
        <v>0</v>
      </c>
      <c r="F131" s="146">
        <v>1</v>
      </c>
      <c r="G131" s="40">
        <f t="shared" si="57"/>
        <v>0</v>
      </c>
      <c r="H131" s="40">
        <f t="shared" ref="H131:H141" si="59">ROUND((G131/F131),2)</f>
        <v>0</v>
      </c>
      <c r="I131" s="40"/>
      <c r="J131" s="36">
        <f t="shared" ref="J131" si="60">ROUND((H131*3%)*F131,2)</f>
        <v>0</v>
      </c>
      <c r="K131" s="36">
        <f>ROUND((IF(H131-$R$132&lt;0,0,(H131-$R$132))*3.5%)*F131,2)</f>
        <v>0</v>
      </c>
      <c r="L131" s="37">
        <f t="shared" ref="L131:L141" si="61">J131+K131</f>
        <v>0</v>
      </c>
      <c r="M131" s="40"/>
      <c r="N131" s="44">
        <f>((MIN(H131,$R$133)*0.58%)+IF(H131&gt;$R$133,(H131-$R$133)*1.25%,0))*F131</f>
        <v>0</v>
      </c>
      <c r="O131" s="44">
        <f t="shared" ref="O131:O141" si="62">(H131*3.75%)*F131</f>
        <v>0</v>
      </c>
      <c r="P131" s="24" t="str">
        <f t="shared" ref="P131:P142" si="63">IF(W131&lt;&gt;0, "Error - review!",".")</f>
        <v>.</v>
      </c>
      <c r="Q131" s="89" t="s">
        <v>11</v>
      </c>
      <c r="R131" s="125">
        <v>238.3</v>
      </c>
      <c r="S131" s="47"/>
      <c r="T131" s="78"/>
      <c r="U131" s="248">
        <f>((MIN(H131,$R$133)*0.58%))*F131</f>
        <v>0</v>
      </c>
      <c r="V131" s="248">
        <f>(IF(H131&gt;$R$133,(H131-$R$133)*1.25%,0))*F131</f>
        <v>0</v>
      </c>
      <c r="W131" s="255">
        <f t="shared" si="58"/>
        <v>0</v>
      </c>
    </row>
    <row r="132" spans="1:23">
      <c r="A132" s="321"/>
      <c r="B132" s="322"/>
      <c r="C132" s="201">
        <v>3</v>
      </c>
      <c r="D132" s="146">
        <v>0</v>
      </c>
      <c r="E132" s="146">
        <v>0</v>
      </c>
      <c r="F132" s="146">
        <v>1</v>
      </c>
      <c r="G132" s="40">
        <f t="shared" si="57"/>
        <v>0</v>
      </c>
      <c r="H132" s="40">
        <f t="shared" si="59"/>
        <v>0</v>
      </c>
      <c r="I132" s="40"/>
      <c r="J132" s="36">
        <f>ROUND((H132*3%)*F132,2)</f>
        <v>0</v>
      </c>
      <c r="K132" s="36">
        <f>ROUND((IF(H132-$R$137&lt;0,0,(H132-R137))*3.5%)*F132,2)</f>
        <v>0</v>
      </c>
      <c r="L132" s="37">
        <f>J132+K132</f>
        <v>0</v>
      </c>
      <c r="M132" s="40"/>
      <c r="N132" s="44">
        <f>((MIN(H132,$R$138)*0.58%)+IF(H132&gt;$R$138,(H132-$R$138)*1.25%,0))*F132</f>
        <v>0</v>
      </c>
      <c r="O132" s="44">
        <f t="shared" si="62"/>
        <v>0</v>
      </c>
      <c r="P132" s="24" t="str">
        <f t="shared" si="63"/>
        <v>.</v>
      </c>
      <c r="Q132" s="89" t="s">
        <v>61</v>
      </c>
      <c r="R132" s="125">
        <f>ROUND(($R$131*52.18*2)/12,2)</f>
        <v>2072.42</v>
      </c>
      <c r="S132" s="47"/>
      <c r="T132" s="78"/>
      <c r="U132" s="248">
        <f>((MIN(H132,$R$138)*0.58%))*F132</f>
        <v>0</v>
      </c>
      <c r="V132" s="248">
        <f>(IF(H132&gt;$R$138,(H132-$R$138)*1.25%,0))*F132</f>
        <v>0</v>
      </c>
      <c r="W132" s="255">
        <f t="shared" si="58"/>
        <v>0</v>
      </c>
    </row>
    <row r="133" spans="1:23">
      <c r="A133" s="321"/>
      <c r="B133" s="322"/>
      <c r="C133" s="200">
        <v>4</v>
      </c>
      <c r="D133" s="146">
        <v>0</v>
      </c>
      <c r="E133" s="146">
        <v>0</v>
      </c>
      <c r="F133" s="146">
        <v>1</v>
      </c>
      <c r="G133" s="40">
        <f t="shared" si="57"/>
        <v>0</v>
      </c>
      <c r="H133" s="40">
        <f t="shared" si="59"/>
        <v>0</v>
      </c>
      <c r="I133" s="40"/>
      <c r="J133" s="36">
        <f t="shared" ref="J133:J141" si="64">ROUND((H133*3%)*F133,2)</f>
        <v>0</v>
      </c>
      <c r="K133" s="36">
        <f>ROUND((IF(H133-$R$141&lt;0,0,(H133-$R$141))*3.5%)*F133,2)</f>
        <v>0</v>
      </c>
      <c r="L133" s="37">
        <f t="shared" si="61"/>
        <v>0</v>
      </c>
      <c r="M133" s="40"/>
      <c r="N133" s="44">
        <f>((MIN(H133,$R$142)*0.58%)+IF(H133&gt;$R$142,(H133-$R$142)*1.25%,0))*F133</f>
        <v>0</v>
      </c>
      <c r="O133" s="44">
        <f t="shared" si="62"/>
        <v>0</v>
      </c>
      <c r="P133" s="24" t="str">
        <f t="shared" si="63"/>
        <v>.</v>
      </c>
      <c r="Q133" s="89" t="s">
        <v>30</v>
      </c>
      <c r="R133" s="125">
        <f>ROUND(($R$131*52.18*3.74)/12,2)</f>
        <v>3875.42</v>
      </c>
      <c r="S133" s="47"/>
      <c r="T133" s="78"/>
      <c r="U133" s="248">
        <f t="shared" ref="U133:U141" si="65">((MIN(H133,$R$142)*0.58%))*F133</f>
        <v>0</v>
      </c>
      <c r="V133" s="248">
        <f>(IF(H133&gt;$R$142,(H133-$R$142)*1.25%,0))*F133</f>
        <v>0</v>
      </c>
      <c r="W133" s="255">
        <f t="shared" si="58"/>
        <v>0</v>
      </c>
    </row>
    <row r="134" spans="1:23">
      <c r="A134" s="321"/>
      <c r="B134" s="322"/>
      <c r="C134" s="200">
        <v>5</v>
      </c>
      <c r="D134" s="146">
        <v>0</v>
      </c>
      <c r="E134" s="146">
        <v>0</v>
      </c>
      <c r="F134" s="146">
        <v>1</v>
      </c>
      <c r="G134" s="40">
        <f t="shared" si="57"/>
        <v>0</v>
      </c>
      <c r="H134" s="40">
        <f t="shared" si="59"/>
        <v>0</v>
      </c>
      <c r="I134" s="40"/>
      <c r="J134" s="36">
        <f t="shared" si="64"/>
        <v>0</v>
      </c>
      <c r="K134" s="36">
        <f>ROUND((IF(H134-$R$141&lt;0,0,(H134-$R$141))*3.5%)*F134,2)</f>
        <v>0</v>
      </c>
      <c r="L134" s="37">
        <f t="shared" si="61"/>
        <v>0</v>
      </c>
      <c r="M134" s="40"/>
      <c r="N134" s="44">
        <f t="shared" ref="N134:N140" si="66">((MIN(H134,$R$142)*0.58%)+IF(H134&gt;$R$142,(H134-$R$142)*1.25%,0))*F134</f>
        <v>0</v>
      </c>
      <c r="O134" s="44">
        <f t="shared" si="62"/>
        <v>0</v>
      </c>
      <c r="P134" s="24" t="str">
        <f t="shared" si="63"/>
        <v>.</v>
      </c>
      <c r="Q134" s="175">
        <v>43160</v>
      </c>
      <c r="R134" s="125"/>
      <c r="S134" s="47"/>
      <c r="T134" s="78"/>
      <c r="U134" s="248">
        <f t="shared" si="65"/>
        <v>0</v>
      </c>
      <c r="V134" s="248">
        <f t="shared" ref="V134:V141" si="67">(IF(H134&gt;$R$142,(H134-$R$142)*1.25%,0))*F134</f>
        <v>0</v>
      </c>
      <c r="W134" s="255">
        <f t="shared" si="58"/>
        <v>0</v>
      </c>
    </row>
    <row r="135" spans="1:23">
      <c r="A135" s="321"/>
      <c r="B135" s="322"/>
      <c r="C135" s="200">
        <v>6</v>
      </c>
      <c r="D135" s="146">
        <v>0</v>
      </c>
      <c r="E135" s="146">
        <v>0</v>
      </c>
      <c r="F135" s="146">
        <v>1</v>
      </c>
      <c r="G135" s="40">
        <f t="shared" si="57"/>
        <v>0</v>
      </c>
      <c r="H135" s="40">
        <f t="shared" si="59"/>
        <v>0</v>
      </c>
      <c r="I135" s="40"/>
      <c r="J135" s="36">
        <f t="shared" si="64"/>
        <v>0</v>
      </c>
      <c r="K135" s="36">
        <f t="shared" ref="K135:K141" si="68">ROUND((IF(H135-$R$141&lt;0,0,(H135-$R$141))*3.5%)*F135,2)</f>
        <v>0</v>
      </c>
      <c r="L135" s="37">
        <f t="shared" si="61"/>
        <v>0</v>
      </c>
      <c r="M135" s="40"/>
      <c r="N135" s="44">
        <f t="shared" si="66"/>
        <v>0</v>
      </c>
      <c r="O135" s="44">
        <f t="shared" si="62"/>
        <v>0</v>
      </c>
      <c r="P135" s="24" t="str">
        <f t="shared" si="63"/>
        <v>.</v>
      </c>
      <c r="Q135" s="89" t="s">
        <v>72</v>
      </c>
      <c r="R135" s="125">
        <f>R131</f>
        <v>238.3</v>
      </c>
      <c r="S135" s="47"/>
      <c r="T135" s="78"/>
      <c r="U135" s="248">
        <f t="shared" si="65"/>
        <v>0</v>
      </c>
      <c r="V135" s="248">
        <f t="shared" si="67"/>
        <v>0</v>
      </c>
      <c r="W135" s="255">
        <f t="shared" si="58"/>
        <v>0</v>
      </c>
    </row>
    <row r="136" spans="1:23">
      <c r="A136" s="321"/>
      <c r="B136" s="322"/>
      <c r="C136" s="200">
        <v>7</v>
      </c>
      <c r="D136" s="146">
        <v>0</v>
      </c>
      <c r="E136" s="146">
        <v>0</v>
      </c>
      <c r="F136" s="146">
        <v>1</v>
      </c>
      <c r="G136" s="40">
        <f t="shared" si="57"/>
        <v>0</v>
      </c>
      <c r="H136" s="40">
        <f t="shared" si="59"/>
        <v>0</v>
      </c>
      <c r="I136" s="40"/>
      <c r="J136" s="36">
        <f t="shared" si="64"/>
        <v>0</v>
      </c>
      <c r="K136" s="36">
        <f t="shared" si="68"/>
        <v>0</v>
      </c>
      <c r="L136" s="37">
        <f t="shared" si="61"/>
        <v>0</v>
      </c>
      <c r="M136" s="40"/>
      <c r="N136" s="44">
        <f t="shared" si="66"/>
        <v>0</v>
      </c>
      <c r="O136" s="44">
        <f t="shared" si="62"/>
        <v>0</v>
      </c>
      <c r="P136" s="24" t="str">
        <f t="shared" si="63"/>
        <v>.</v>
      </c>
      <c r="Q136" s="89" t="s">
        <v>73</v>
      </c>
      <c r="R136" s="125">
        <v>243.3</v>
      </c>
      <c r="S136" s="47"/>
      <c r="T136" s="78"/>
      <c r="U136" s="248">
        <f t="shared" si="65"/>
        <v>0</v>
      </c>
      <c r="V136" s="248">
        <f t="shared" si="67"/>
        <v>0</v>
      </c>
      <c r="W136" s="255">
        <f t="shared" si="58"/>
        <v>0</v>
      </c>
    </row>
    <row r="137" spans="1:23">
      <c r="A137" s="321"/>
      <c r="B137" s="322"/>
      <c r="C137" s="200">
        <v>8</v>
      </c>
      <c r="D137" s="146">
        <v>0</v>
      </c>
      <c r="E137" s="146">
        <v>0</v>
      </c>
      <c r="F137" s="146">
        <v>1</v>
      </c>
      <c r="G137" s="40">
        <f t="shared" si="57"/>
        <v>0</v>
      </c>
      <c r="H137" s="40">
        <f t="shared" si="59"/>
        <v>0</v>
      </c>
      <c r="I137" s="40"/>
      <c r="J137" s="36">
        <f t="shared" si="64"/>
        <v>0</v>
      </c>
      <c r="K137" s="36">
        <f t="shared" si="68"/>
        <v>0</v>
      </c>
      <c r="L137" s="37">
        <f t="shared" si="61"/>
        <v>0</v>
      </c>
      <c r="M137" s="40"/>
      <c r="N137" s="44">
        <f t="shared" si="66"/>
        <v>0</v>
      </c>
      <c r="O137" s="44">
        <f t="shared" si="62"/>
        <v>0</v>
      </c>
      <c r="P137" s="24" t="str">
        <f t="shared" si="63"/>
        <v>.</v>
      </c>
      <c r="Q137" s="89" t="s">
        <v>35</v>
      </c>
      <c r="R137" s="125">
        <f>ROUND(((((($R$135*(25/31))+($R$136*(6/31)))*52.18)/12)*2),2)</f>
        <v>2080.83</v>
      </c>
      <c r="S137" s="47"/>
      <c r="T137" s="78"/>
      <c r="U137" s="248">
        <f t="shared" si="65"/>
        <v>0</v>
      </c>
      <c r="V137" s="248">
        <f t="shared" si="67"/>
        <v>0</v>
      </c>
      <c r="W137" s="255">
        <f t="shared" si="58"/>
        <v>0</v>
      </c>
    </row>
    <row r="138" spans="1:23">
      <c r="A138" s="321"/>
      <c r="B138" s="322"/>
      <c r="C138" s="200">
        <v>9</v>
      </c>
      <c r="D138" s="146">
        <v>0</v>
      </c>
      <c r="E138" s="146">
        <v>0</v>
      </c>
      <c r="F138" s="146">
        <v>1</v>
      </c>
      <c r="G138" s="40">
        <f t="shared" si="57"/>
        <v>0</v>
      </c>
      <c r="H138" s="40">
        <f t="shared" si="59"/>
        <v>0</v>
      </c>
      <c r="I138" s="40"/>
      <c r="J138" s="36">
        <f t="shared" si="64"/>
        <v>0</v>
      </c>
      <c r="K138" s="36">
        <f t="shared" si="68"/>
        <v>0</v>
      </c>
      <c r="L138" s="37">
        <f t="shared" si="61"/>
        <v>0</v>
      </c>
      <c r="M138" s="40"/>
      <c r="N138" s="44">
        <f t="shared" si="66"/>
        <v>0</v>
      </c>
      <c r="O138" s="44">
        <f t="shared" si="62"/>
        <v>0</v>
      </c>
      <c r="P138" s="24" t="str">
        <f t="shared" si="63"/>
        <v>.</v>
      </c>
      <c r="Q138" s="89" t="s">
        <v>36</v>
      </c>
      <c r="R138" s="125">
        <f>ROUND(((((($R$135*(25/31))+($R$136*(6/31)))*52.18)/12)*3.74),2)</f>
        <v>3891.16</v>
      </c>
      <c r="S138" s="47"/>
      <c r="T138" s="78"/>
      <c r="U138" s="248">
        <f t="shared" si="65"/>
        <v>0</v>
      </c>
      <c r="V138" s="248">
        <f t="shared" si="67"/>
        <v>0</v>
      </c>
      <c r="W138" s="255">
        <f t="shared" si="58"/>
        <v>0</v>
      </c>
    </row>
    <row r="139" spans="1:23">
      <c r="A139" s="321"/>
      <c r="B139" s="322"/>
      <c r="C139" s="200">
        <v>10</v>
      </c>
      <c r="D139" s="146">
        <v>0</v>
      </c>
      <c r="E139" s="146">
        <v>0</v>
      </c>
      <c r="F139" s="146">
        <v>1</v>
      </c>
      <c r="G139" s="40">
        <f t="shared" si="57"/>
        <v>0</v>
      </c>
      <c r="H139" s="40">
        <f t="shared" si="59"/>
        <v>0</v>
      </c>
      <c r="I139" s="40"/>
      <c r="J139" s="36">
        <f t="shared" si="64"/>
        <v>0</v>
      </c>
      <c r="K139" s="36">
        <f t="shared" si="68"/>
        <v>0</v>
      </c>
      <c r="L139" s="37">
        <f t="shared" si="61"/>
        <v>0</v>
      </c>
      <c r="M139" s="40"/>
      <c r="N139" s="44">
        <f t="shared" si="66"/>
        <v>0</v>
      </c>
      <c r="O139" s="44">
        <f t="shared" si="62"/>
        <v>0</v>
      </c>
      <c r="P139" s="24" t="str">
        <f t="shared" si="63"/>
        <v>.</v>
      </c>
      <c r="Q139" s="87" t="s">
        <v>75</v>
      </c>
      <c r="R139" s="125"/>
      <c r="S139" s="47"/>
      <c r="T139" s="78"/>
      <c r="U139" s="248">
        <f t="shared" si="65"/>
        <v>0</v>
      </c>
      <c r="V139" s="248">
        <f t="shared" si="67"/>
        <v>0</v>
      </c>
      <c r="W139" s="255">
        <f t="shared" si="58"/>
        <v>0</v>
      </c>
    </row>
    <row r="140" spans="1:23">
      <c r="A140" s="321"/>
      <c r="B140" s="322"/>
      <c r="C140" s="200">
        <v>11</v>
      </c>
      <c r="D140" s="146">
        <v>0</v>
      </c>
      <c r="E140" s="146">
        <v>0</v>
      </c>
      <c r="F140" s="146">
        <v>1</v>
      </c>
      <c r="G140" s="40">
        <f t="shared" si="57"/>
        <v>0</v>
      </c>
      <c r="H140" s="40">
        <f t="shared" si="59"/>
        <v>0</v>
      </c>
      <c r="I140" s="40"/>
      <c r="J140" s="36">
        <f t="shared" si="64"/>
        <v>0</v>
      </c>
      <c r="K140" s="36">
        <f t="shared" si="68"/>
        <v>0</v>
      </c>
      <c r="L140" s="37">
        <f t="shared" si="61"/>
        <v>0</v>
      </c>
      <c r="M140" s="40"/>
      <c r="N140" s="44">
        <f t="shared" si="66"/>
        <v>0</v>
      </c>
      <c r="O140" s="44">
        <f t="shared" si="62"/>
        <v>0</v>
      </c>
      <c r="P140" s="24" t="str">
        <f t="shared" si="63"/>
        <v>.</v>
      </c>
      <c r="Q140" s="89" t="s">
        <v>73</v>
      </c>
      <c r="R140" s="125">
        <v>243.3</v>
      </c>
      <c r="S140" s="47"/>
      <c r="T140" s="78"/>
      <c r="U140" s="248">
        <f t="shared" si="65"/>
        <v>0</v>
      </c>
      <c r="V140" s="248">
        <f t="shared" si="67"/>
        <v>0</v>
      </c>
      <c r="W140" s="255">
        <f t="shared" si="58"/>
        <v>0</v>
      </c>
    </row>
    <row r="141" spans="1:23">
      <c r="A141" s="321"/>
      <c r="B141" s="322"/>
      <c r="C141" s="200">
        <v>12</v>
      </c>
      <c r="D141" s="146">
        <v>0</v>
      </c>
      <c r="E141" s="146">
        <v>0</v>
      </c>
      <c r="F141" s="146">
        <v>1</v>
      </c>
      <c r="G141" s="40">
        <f t="shared" si="57"/>
        <v>0</v>
      </c>
      <c r="H141" s="40">
        <f t="shared" si="59"/>
        <v>0</v>
      </c>
      <c r="I141" s="40"/>
      <c r="J141" s="36">
        <f t="shared" si="64"/>
        <v>0</v>
      </c>
      <c r="K141" s="36">
        <f t="shared" si="68"/>
        <v>0</v>
      </c>
      <c r="L141" s="37">
        <f t="shared" si="61"/>
        <v>0</v>
      </c>
      <c r="M141" s="40"/>
      <c r="N141" s="44">
        <f>((MIN(H141,$R$142)*0.58%)+IF(H141&gt;$R$142,(H141-$R$142)*1.25%,0))*F141</f>
        <v>0</v>
      </c>
      <c r="O141" s="44">
        <f t="shared" si="62"/>
        <v>0</v>
      </c>
      <c r="P141" s="24" t="str">
        <f t="shared" si="63"/>
        <v>.</v>
      </c>
      <c r="Q141" s="89" t="s">
        <v>62</v>
      </c>
      <c r="R141" s="125">
        <f>ROUND(($R$140*52.18*2)/12,2)</f>
        <v>2115.9</v>
      </c>
      <c r="S141" s="47"/>
      <c r="T141" s="78"/>
      <c r="U141" s="248">
        <f t="shared" si="65"/>
        <v>0</v>
      </c>
      <c r="V141" s="248">
        <f t="shared" si="67"/>
        <v>0</v>
      </c>
      <c r="W141" s="255">
        <f t="shared" si="58"/>
        <v>0</v>
      </c>
    </row>
    <row r="142" spans="1:23" ht="13.5" thickBot="1">
      <c r="A142" s="321"/>
      <c r="B142" s="322"/>
      <c r="C142" s="6"/>
      <c r="D142" s="40"/>
      <c r="E142" s="40"/>
      <c r="F142" s="177" t="s">
        <v>51</v>
      </c>
      <c r="G142" s="40">
        <f>SUM(G130:G141)</f>
        <v>0</v>
      </c>
      <c r="H142" s="40">
        <f>SUM(H130:H141)</f>
        <v>0</v>
      </c>
      <c r="I142" s="40"/>
      <c r="J142" s="36">
        <f>SUM(J130:J141)</f>
        <v>0</v>
      </c>
      <c r="K142" s="36">
        <f>SUM(K130:K141)</f>
        <v>0</v>
      </c>
      <c r="L142" s="37">
        <f>SUM(L130:L141)</f>
        <v>0</v>
      </c>
      <c r="M142" s="40"/>
      <c r="N142" s="38">
        <f>SUM(N130:N141)</f>
        <v>0</v>
      </c>
      <c r="O142" s="38">
        <f>SUM(O130:O141)</f>
        <v>0</v>
      </c>
      <c r="P142" s="24" t="str">
        <f t="shared" si="63"/>
        <v>.</v>
      </c>
      <c r="Q142" s="90" t="s">
        <v>26</v>
      </c>
      <c r="R142" s="126">
        <f>ROUND(($R$140*52.18*3.74)/12,2)</f>
        <v>3956.73</v>
      </c>
      <c r="S142" s="47"/>
      <c r="T142" s="78"/>
      <c r="U142" s="250">
        <f>SUM(U130:U141)</f>
        <v>0</v>
      </c>
      <c r="V142" s="250">
        <f>SUM(V130:V141)</f>
        <v>0</v>
      </c>
      <c r="W142" s="258">
        <f>SUM(W130:W141)</f>
        <v>0</v>
      </c>
    </row>
    <row r="143" spans="1:23" ht="13.5" thickBot="1">
      <c r="A143" s="321"/>
      <c r="B143" s="322"/>
      <c r="C143" s="62"/>
      <c r="D143" s="42"/>
      <c r="E143" s="42"/>
      <c r="F143" s="191"/>
      <c r="G143" s="42"/>
      <c r="H143" s="42"/>
      <c r="I143" s="42"/>
      <c r="J143" s="43"/>
      <c r="K143" s="43"/>
      <c r="L143" s="58"/>
      <c r="M143" s="43"/>
      <c r="N143" s="58"/>
      <c r="O143" s="58"/>
      <c r="P143" s="24"/>
      <c r="Q143" s="47"/>
      <c r="R143" s="32"/>
      <c r="S143" s="47"/>
      <c r="T143" s="78"/>
      <c r="U143" s="248"/>
      <c r="V143" s="248"/>
      <c r="W143" s="255"/>
    </row>
    <row r="144" spans="1:23" ht="51.75" customHeight="1">
      <c r="A144" s="321"/>
      <c r="B144" s="322"/>
      <c r="C144" s="62"/>
      <c r="D144" s="42"/>
      <c r="E144" s="42"/>
      <c r="F144" s="42"/>
      <c r="G144" s="42"/>
      <c r="H144" s="42"/>
      <c r="I144" s="42"/>
      <c r="J144" s="9"/>
      <c r="K144" s="300" t="s">
        <v>132</v>
      </c>
      <c r="L144" s="301"/>
      <c r="M144" s="11" t="s">
        <v>16</v>
      </c>
      <c r="N144" s="12" t="s">
        <v>8</v>
      </c>
      <c r="O144" s="13" t="s">
        <v>9</v>
      </c>
      <c r="P144" s="24"/>
      <c r="Q144" s="9"/>
      <c r="R144" s="9"/>
      <c r="S144" s="47"/>
      <c r="T144" s="78"/>
      <c r="U144" s="248"/>
      <c r="V144" s="248"/>
      <c r="W144" s="255"/>
    </row>
    <row r="145" spans="1:23" ht="13.5" thickBot="1">
      <c r="A145" s="321"/>
      <c r="B145" s="322"/>
      <c r="C145" s="68"/>
      <c r="D145" s="43"/>
      <c r="E145" s="43"/>
      <c r="F145" s="43"/>
      <c r="G145" s="43"/>
      <c r="H145" s="43"/>
      <c r="I145" s="43"/>
      <c r="J145" s="43"/>
      <c r="K145" s="129" t="s">
        <v>111</v>
      </c>
      <c r="L145" s="130"/>
      <c r="M145" s="269">
        <v>1.2999999999999999E-2</v>
      </c>
      <c r="N145" s="55">
        <f>ROUND(N142*(1+M145),2)</f>
        <v>0</v>
      </c>
      <c r="O145" s="55">
        <f>ROUND(O142*(1+M145),2)</f>
        <v>0</v>
      </c>
      <c r="P145" s="69"/>
      <c r="S145" s="43"/>
      <c r="T145" s="78"/>
      <c r="U145" s="248"/>
      <c r="V145" s="248"/>
      <c r="W145" s="255"/>
    </row>
    <row r="146" spans="1:23" ht="13.5" thickBot="1">
      <c r="A146" s="321"/>
      <c r="B146" s="322"/>
      <c r="C146" s="86"/>
      <c r="D146" s="72"/>
      <c r="E146" s="72"/>
      <c r="F146" s="72"/>
      <c r="G146" s="72"/>
      <c r="H146" s="72"/>
      <c r="I146" s="72"/>
      <c r="J146" s="72"/>
      <c r="K146" s="72"/>
      <c r="L146" s="73"/>
      <c r="M146" s="72"/>
      <c r="N146" s="73"/>
      <c r="O146" s="73"/>
      <c r="P146" s="116"/>
      <c r="Q146" s="84"/>
      <c r="R146" s="72"/>
      <c r="S146" s="72"/>
      <c r="T146" s="80"/>
      <c r="U146" s="259"/>
      <c r="V146" s="259"/>
      <c r="W146" s="260"/>
    </row>
    <row r="147" spans="1:23" ht="14.25">
      <c r="A147" s="321"/>
      <c r="B147" s="322"/>
      <c r="C147" s="218">
        <v>2019</v>
      </c>
      <c r="D147" s="60"/>
      <c r="E147" s="60"/>
      <c r="F147" s="60"/>
      <c r="G147" s="60"/>
      <c r="H147" s="60"/>
      <c r="I147" s="60"/>
      <c r="J147" s="60"/>
      <c r="K147" s="60"/>
      <c r="L147" s="60"/>
      <c r="M147" s="60"/>
      <c r="N147" s="60"/>
      <c r="O147" s="60"/>
      <c r="P147" s="61"/>
      <c r="Q147" s="60"/>
      <c r="R147" s="60"/>
      <c r="S147" s="83"/>
      <c r="T147" s="79"/>
      <c r="U147" s="252"/>
      <c r="V147" s="252"/>
      <c r="W147" s="253"/>
    </row>
    <row r="148" spans="1:23" ht="13.5" thickBot="1">
      <c r="A148" s="321"/>
      <c r="B148" s="322"/>
      <c r="C148" s="62"/>
      <c r="D148" s="9"/>
      <c r="E148" s="9"/>
      <c r="F148" s="9"/>
      <c r="G148" s="9"/>
      <c r="H148" s="9"/>
      <c r="I148" s="9"/>
      <c r="J148" s="9"/>
      <c r="K148" s="9"/>
      <c r="L148" s="9"/>
      <c r="M148" s="9"/>
      <c r="N148" s="9"/>
      <c r="O148" s="9"/>
      <c r="P148" s="24"/>
      <c r="Q148" s="9"/>
      <c r="R148" s="9"/>
      <c r="S148" s="47"/>
      <c r="T148" s="78"/>
      <c r="U148" s="245"/>
      <c r="V148" s="245"/>
      <c r="W148" s="254"/>
    </row>
    <row r="149" spans="1:23" ht="13.5" thickBot="1">
      <c r="A149" s="321"/>
      <c r="B149" s="322"/>
      <c r="C149" s="63"/>
      <c r="D149" s="291" t="s">
        <v>1</v>
      </c>
      <c r="E149" s="292"/>
      <c r="F149" s="293"/>
      <c r="G149" s="5"/>
      <c r="H149" s="6"/>
      <c r="I149" s="6"/>
      <c r="J149" s="294" t="s">
        <v>2</v>
      </c>
      <c r="K149" s="295"/>
      <c r="L149" s="295"/>
      <c r="M149" s="7"/>
      <c r="N149" s="296" t="s">
        <v>3</v>
      </c>
      <c r="O149" s="297"/>
      <c r="P149" s="24"/>
      <c r="Q149" s="9"/>
      <c r="R149" s="9"/>
      <c r="S149" s="47"/>
      <c r="T149" s="78"/>
      <c r="U149" s="245"/>
      <c r="V149" s="245"/>
      <c r="W149" s="254"/>
    </row>
    <row r="150" spans="1:23" ht="61.5" customHeight="1">
      <c r="A150" s="321"/>
      <c r="B150" s="322"/>
      <c r="C150" s="64" t="s">
        <v>4</v>
      </c>
      <c r="D150" s="148" t="s">
        <v>66</v>
      </c>
      <c r="E150" s="149" t="s">
        <v>67</v>
      </c>
      <c r="F150" s="141" t="s">
        <v>28</v>
      </c>
      <c r="G150" s="14" t="s">
        <v>68</v>
      </c>
      <c r="H150" s="15" t="s">
        <v>69</v>
      </c>
      <c r="I150" s="15"/>
      <c r="J150" s="16" t="s">
        <v>43</v>
      </c>
      <c r="K150" s="16" t="s">
        <v>44</v>
      </c>
      <c r="L150" s="17" t="s">
        <v>7</v>
      </c>
      <c r="M150" s="15"/>
      <c r="N150" s="18" t="s">
        <v>8</v>
      </c>
      <c r="O150" s="18" t="s">
        <v>9</v>
      </c>
      <c r="P150" s="24"/>
      <c r="Q150" s="298" t="s">
        <v>102</v>
      </c>
      <c r="R150" s="299"/>
      <c r="S150" s="115"/>
      <c r="T150" s="78"/>
      <c r="U150" s="240" t="s">
        <v>120</v>
      </c>
      <c r="V150" s="240" t="s">
        <v>121</v>
      </c>
      <c r="W150" s="247" t="s">
        <v>18</v>
      </c>
    </row>
    <row r="151" spans="1:23" ht="12.75" customHeight="1">
      <c r="A151" s="321"/>
      <c r="B151" s="322"/>
      <c r="C151" s="65">
        <v>1</v>
      </c>
      <c r="D151" s="145">
        <v>0</v>
      </c>
      <c r="E151" s="146">
        <v>0</v>
      </c>
      <c r="F151" s="147">
        <v>1</v>
      </c>
      <c r="G151" s="39">
        <f t="shared" ref="G151:G162" si="69">D151+E151</f>
        <v>0</v>
      </c>
      <c r="H151" s="40">
        <f t="shared" ref="H151:H162" si="70">ROUND((G151/F151),2)</f>
        <v>0</v>
      </c>
      <c r="I151" s="40"/>
      <c r="J151" s="36">
        <f t="shared" ref="J151:J152" si="71">ROUND((H151*3%)*F151,2)</f>
        <v>0</v>
      </c>
      <c r="K151" s="36">
        <f>ROUND((IF(H151-$R$153&lt;0,0,(H151-$R$153))*3.5%)*F151,2)</f>
        <v>0</v>
      </c>
      <c r="L151" s="37">
        <f t="shared" ref="L151:L162" si="72">J151+K151</f>
        <v>0</v>
      </c>
      <c r="M151" s="40"/>
      <c r="N151" s="44">
        <f>((MIN(H151,$R$154)*0.58%)+IF(H151&gt;$R$154,(H151-$R$154)*1.25%,0))*F151</f>
        <v>0</v>
      </c>
      <c r="O151" s="44">
        <f>(H151*3.75%)*F151</f>
        <v>0</v>
      </c>
      <c r="P151" s="24" t="str">
        <f>IF(W151&lt;&gt;0, "Error - review!",".")</f>
        <v>.</v>
      </c>
      <c r="Q151" s="87" t="s">
        <v>96</v>
      </c>
      <c r="R151" s="88"/>
      <c r="S151" s="47"/>
      <c r="T151" s="78"/>
      <c r="U151" s="248">
        <f>((MIN(H151,$R$154)*0.58%))*F151</f>
        <v>0</v>
      </c>
      <c r="V151" s="248">
        <f>(IF(H151&gt;$R$154,(H151-$R$154)*1.25%,0))*F151</f>
        <v>0</v>
      </c>
      <c r="W151" s="255">
        <f t="shared" ref="W151:W162" si="73">(U151+V151)-N151</f>
        <v>0</v>
      </c>
    </row>
    <row r="152" spans="1:23">
      <c r="A152" s="321"/>
      <c r="B152" s="322"/>
      <c r="C152" s="65">
        <v>2</v>
      </c>
      <c r="D152" s="145">
        <v>0</v>
      </c>
      <c r="E152" s="146">
        <v>0</v>
      </c>
      <c r="F152" s="147">
        <v>1</v>
      </c>
      <c r="G152" s="39">
        <f t="shared" si="69"/>
        <v>0</v>
      </c>
      <c r="H152" s="40">
        <f t="shared" si="70"/>
        <v>0</v>
      </c>
      <c r="I152" s="40"/>
      <c r="J152" s="36">
        <f t="shared" si="71"/>
        <v>0</v>
      </c>
      <c r="K152" s="36">
        <f>ROUND((IF(H152-$R$153&lt;0,0,(H152-$R$153))*3.5%)*F152,2)</f>
        <v>0</v>
      </c>
      <c r="L152" s="37">
        <f t="shared" si="72"/>
        <v>0</v>
      </c>
      <c r="M152" s="40"/>
      <c r="N152" s="44">
        <f>((MIN(H152,$R$154)*0.58%)+IF(H152&gt;$R$154,(H152-$R$154)*1.25%,0))*F152</f>
        <v>0</v>
      </c>
      <c r="O152" s="44">
        <f t="shared" ref="O152:O162" si="74">(H152*3.75%)*F152</f>
        <v>0</v>
      </c>
      <c r="P152" s="24" t="str">
        <f t="shared" ref="P152:P163" si="75">IF(W152&lt;&gt;0, "Error - review!",".")</f>
        <v>.</v>
      </c>
      <c r="Q152" s="89" t="s">
        <v>11</v>
      </c>
      <c r="R152" s="125">
        <v>243.3</v>
      </c>
      <c r="S152" s="47"/>
      <c r="T152" s="78"/>
      <c r="U152" s="248">
        <f>((MIN(H152,$R$154)*0.58%))*F152</f>
        <v>0</v>
      </c>
      <c r="V152" s="248">
        <f>(IF(H152&gt;$R$154,(H152-$R$154)*1.25%,0))*F152</f>
        <v>0</v>
      </c>
      <c r="W152" s="255">
        <f t="shared" si="73"/>
        <v>0</v>
      </c>
    </row>
    <row r="153" spans="1:23">
      <c r="A153" s="321"/>
      <c r="B153" s="322"/>
      <c r="C153" s="179">
        <v>3</v>
      </c>
      <c r="D153" s="145">
        <v>0</v>
      </c>
      <c r="E153" s="146">
        <v>0</v>
      </c>
      <c r="F153" s="147">
        <v>1</v>
      </c>
      <c r="G153" s="39">
        <f t="shared" si="69"/>
        <v>0</v>
      </c>
      <c r="H153" s="40">
        <f t="shared" si="70"/>
        <v>0</v>
      </c>
      <c r="I153" s="40"/>
      <c r="J153" s="36">
        <f>ROUND((H153*3%)*F153,2)</f>
        <v>0</v>
      </c>
      <c r="K153" s="36">
        <f>ROUND((IF(H153-$R$158&lt;0,0,(H153-R158))*3.5%)*F153,2)</f>
        <v>0</v>
      </c>
      <c r="L153" s="37">
        <f t="shared" si="72"/>
        <v>0</v>
      </c>
      <c r="M153" s="40"/>
      <c r="N153" s="44">
        <f>((MIN(H153,$R$159)*0.58%)+IF(H153&gt;$R$159,(H153-$R$159)*1.25%,0))*F153</f>
        <v>0</v>
      </c>
      <c r="O153" s="44">
        <f t="shared" si="74"/>
        <v>0</v>
      </c>
      <c r="P153" s="24" t="str">
        <f t="shared" si="75"/>
        <v>.</v>
      </c>
      <c r="Q153" s="89" t="s">
        <v>61</v>
      </c>
      <c r="R153" s="125">
        <f>ROUND(($R$152*52.18*2)/12,2)</f>
        <v>2115.9</v>
      </c>
      <c r="S153" s="47"/>
      <c r="T153" s="78"/>
      <c r="U153" s="248">
        <f>((MIN(H153,$R$159)*0.58%))*F153</f>
        <v>0</v>
      </c>
      <c r="V153" s="248">
        <f>(IF(H153&gt;$R$159,(H153-$R$159)*1.25%,0))*F153</f>
        <v>0</v>
      </c>
      <c r="W153" s="255">
        <f t="shared" si="73"/>
        <v>0</v>
      </c>
    </row>
    <row r="154" spans="1:23">
      <c r="A154" s="321"/>
      <c r="B154" s="322"/>
      <c r="C154" s="65">
        <v>4</v>
      </c>
      <c r="D154" s="145">
        <v>0</v>
      </c>
      <c r="E154" s="146">
        <v>0</v>
      </c>
      <c r="F154" s="147">
        <v>1</v>
      </c>
      <c r="G154" s="39">
        <f t="shared" si="69"/>
        <v>0</v>
      </c>
      <c r="H154" s="40">
        <f t="shared" si="70"/>
        <v>0</v>
      </c>
      <c r="I154" s="40"/>
      <c r="J154" s="36">
        <f t="shared" ref="J154:J162" si="76">ROUND((H154*3%)*F154,2)</f>
        <v>0</v>
      </c>
      <c r="K154" s="36">
        <f>ROUND((IF(H154-$R$162&lt;0,0,(H154-$R$162))*3.5%)*F154,2)</f>
        <v>0</v>
      </c>
      <c r="L154" s="37">
        <f t="shared" si="72"/>
        <v>0</v>
      </c>
      <c r="M154" s="40"/>
      <c r="N154" s="44">
        <f>((MIN(H154,$R$163)*0.58%)+IF(H154&gt;$R$163,(H154-$R$163)*1.25%,0))*F154</f>
        <v>0</v>
      </c>
      <c r="O154" s="44">
        <f t="shared" si="74"/>
        <v>0</v>
      </c>
      <c r="P154" s="24" t="str">
        <f t="shared" si="75"/>
        <v>.</v>
      </c>
      <c r="Q154" s="89" t="s">
        <v>30</v>
      </c>
      <c r="R154" s="125">
        <f>ROUND(($R$152*52.18*3.74)/12,2)</f>
        <v>3956.73</v>
      </c>
      <c r="S154" s="47"/>
      <c r="T154" s="78"/>
      <c r="U154" s="248">
        <f>((MIN(H154,$R$163)*0.58%))*F154</f>
        <v>0</v>
      </c>
      <c r="V154" s="248">
        <f>(IF(H154&gt;$R$163,(H154-$R$163)*1.25%,0))*F154</f>
        <v>0</v>
      </c>
      <c r="W154" s="255">
        <f t="shared" si="73"/>
        <v>0</v>
      </c>
    </row>
    <row r="155" spans="1:23">
      <c r="A155" s="321"/>
      <c r="B155" s="322"/>
      <c r="C155" s="65">
        <v>5</v>
      </c>
      <c r="D155" s="145">
        <v>0</v>
      </c>
      <c r="E155" s="146">
        <v>0</v>
      </c>
      <c r="F155" s="147">
        <v>1</v>
      </c>
      <c r="G155" s="39">
        <f t="shared" si="69"/>
        <v>0</v>
      </c>
      <c r="H155" s="40">
        <f t="shared" si="70"/>
        <v>0</v>
      </c>
      <c r="I155" s="40"/>
      <c r="J155" s="36">
        <f t="shared" si="76"/>
        <v>0</v>
      </c>
      <c r="K155" s="36">
        <f t="shared" ref="K155:K162" si="77">ROUND((IF(H155-$R$162&lt;0,0,(H155-$R$162))*3.5%)*F155,2)</f>
        <v>0</v>
      </c>
      <c r="L155" s="37">
        <f t="shared" si="72"/>
        <v>0</v>
      </c>
      <c r="M155" s="40"/>
      <c r="N155" s="44">
        <f t="shared" ref="N155:N162" si="78">((MIN(H155,$R$163)*0.58%)+IF(H155&gt;$R$163,(H155-$R$163)*1.25%,0))*F155</f>
        <v>0</v>
      </c>
      <c r="O155" s="44">
        <f t="shared" si="74"/>
        <v>0</v>
      </c>
      <c r="P155" s="24" t="str">
        <f t="shared" si="75"/>
        <v>.</v>
      </c>
      <c r="Q155" s="175">
        <v>43525</v>
      </c>
      <c r="R155" s="125"/>
      <c r="S155" s="47"/>
      <c r="T155" s="78"/>
      <c r="U155" s="248">
        <f t="shared" ref="U155:U162" si="79">((MIN(H155,$R$163)*0.58%))*F155</f>
        <v>0</v>
      </c>
      <c r="V155" s="248">
        <f t="shared" ref="V155:V162" si="80">(IF(H155&gt;$R$163,(H155-$R$163)*1.25%,0))*F155</f>
        <v>0</v>
      </c>
      <c r="W155" s="255">
        <f t="shared" si="73"/>
        <v>0</v>
      </c>
    </row>
    <row r="156" spans="1:23">
      <c r="A156" s="321"/>
      <c r="B156" s="322"/>
      <c r="C156" s="65">
        <v>6</v>
      </c>
      <c r="D156" s="145">
        <v>0</v>
      </c>
      <c r="E156" s="146">
        <v>0</v>
      </c>
      <c r="F156" s="147">
        <v>1</v>
      </c>
      <c r="G156" s="39">
        <f t="shared" si="69"/>
        <v>0</v>
      </c>
      <c r="H156" s="40">
        <f t="shared" si="70"/>
        <v>0</v>
      </c>
      <c r="I156" s="40"/>
      <c r="J156" s="36">
        <f t="shared" si="76"/>
        <v>0</v>
      </c>
      <c r="K156" s="36">
        <f t="shared" si="77"/>
        <v>0</v>
      </c>
      <c r="L156" s="37">
        <f t="shared" si="72"/>
        <v>0</v>
      </c>
      <c r="M156" s="40"/>
      <c r="N156" s="44">
        <f t="shared" si="78"/>
        <v>0</v>
      </c>
      <c r="O156" s="44">
        <f t="shared" si="74"/>
        <v>0</v>
      </c>
      <c r="P156" s="24" t="str">
        <f t="shared" si="75"/>
        <v>.</v>
      </c>
      <c r="Q156" s="89" t="s">
        <v>98</v>
      </c>
      <c r="R156" s="125">
        <f>R152</f>
        <v>243.3</v>
      </c>
      <c r="S156" s="47"/>
      <c r="T156" s="78"/>
      <c r="U156" s="248">
        <f t="shared" si="79"/>
        <v>0</v>
      </c>
      <c r="V156" s="248">
        <f t="shared" si="80"/>
        <v>0</v>
      </c>
      <c r="W156" s="255">
        <f t="shared" si="73"/>
        <v>0</v>
      </c>
    </row>
    <row r="157" spans="1:23">
      <c r="A157" s="321"/>
      <c r="B157" s="322"/>
      <c r="C157" s="65">
        <v>7</v>
      </c>
      <c r="D157" s="145">
        <v>0</v>
      </c>
      <c r="E157" s="146">
        <v>0</v>
      </c>
      <c r="F157" s="147">
        <v>1</v>
      </c>
      <c r="G157" s="39">
        <f t="shared" si="69"/>
        <v>0</v>
      </c>
      <c r="H157" s="40">
        <f t="shared" si="70"/>
        <v>0</v>
      </c>
      <c r="I157" s="40"/>
      <c r="J157" s="36">
        <f t="shared" si="76"/>
        <v>0</v>
      </c>
      <c r="K157" s="36">
        <f t="shared" si="77"/>
        <v>0</v>
      </c>
      <c r="L157" s="37">
        <f t="shared" si="72"/>
        <v>0</v>
      </c>
      <c r="M157" s="40"/>
      <c r="N157" s="44">
        <f t="shared" si="78"/>
        <v>0</v>
      </c>
      <c r="O157" s="44">
        <f t="shared" si="74"/>
        <v>0</v>
      </c>
      <c r="P157" s="24" t="str">
        <f t="shared" si="75"/>
        <v>.</v>
      </c>
      <c r="Q157" s="89" t="s">
        <v>99</v>
      </c>
      <c r="R157" s="125">
        <v>248.3</v>
      </c>
      <c r="S157" s="47"/>
      <c r="T157" s="78"/>
      <c r="U157" s="248">
        <f t="shared" si="79"/>
        <v>0</v>
      </c>
      <c r="V157" s="248">
        <f t="shared" si="80"/>
        <v>0</v>
      </c>
      <c r="W157" s="255">
        <f t="shared" si="73"/>
        <v>0</v>
      </c>
    </row>
    <row r="158" spans="1:23">
      <c r="A158" s="321"/>
      <c r="B158" s="322"/>
      <c r="C158" s="65">
        <v>8</v>
      </c>
      <c r="D158" s="145">
        <v>0</v>
      </c>
      <c r="E158" s="146">
        <v>0</v>
      </c>
      <c r="F158" s="147">
        <v>1</v>
      </c>
      <c r="G158" s="39">
        <f t="shared" si="69"/>
        <v>0</v>
      </c>
      <c r="H158" s="40">
        <f t="shared" si="70"/>
        <v>0</v>
      </c>
      <c r="I158" s="40"/>
      <c r="J158" s="36">
        <f t="shared" si="76"/>
        <v>0</v>
      </c>
      <c r="K158" s="36">
        <f t="shared" si="77"/>
        <v>0</v>
      </c>
      <c r="L158" s="37">
        <f t="shared" si="72"/>
        <v>0</v>
      </c>
      <c r="M158" s="40"/>
      <c r="N158" s="44">
        <f t="shared" si="78"/>
        <v>0</v>
      </c>
      <c r="O158" s="44">
        <f t="shared" si="74"/>
        <v>0</v>
      </c>
      <c r="P158" s="24" t="str">
        <f t="shared" si="75"/>
        <v>.</v>
      </c>
      <c r="Q158" s="89" t="s">
        <v>35</v>
      </c>
      <c r="R158" s="125">
        <f>ROUND(((((($R$156*(24/31))+($R$157*(7/31)))*52.18)/12)*2),2)</f>
        <v>2125.7199999999998</v>
      </c>
      <c r="S158" s="47"/>
      <c r="T158" s="78"/>
      <c r="U158" s="248">
        <f t="shared" si="79"/>
        <v>0</v>
      </c>
      <c r="V158" s="248">
        <f t="shared" si="80"/>
        <v>0</v>
      </c>
      <c r="W158" s="255">
        <f t="shared" si="73"/>
        <v>0</v>
      </c>
    </row>
    <row r="159" spans="1:23">
      <c r="A159" s="321"/>
      <c r="B159" s="322"/>
      <c r="C159" s="65">
        <v>9</v>
      </c>
      <c r="D159" s="145">
        <v>0</v>
      </c>
      <c r="E159" s="146">
        <v>0</v>
      </c>
      <c r="F159" s="147">
        <v>1</v>
      </c>
      <c r="G159" s="39">
        <f t="shared" si="69"/>
        <v>0</v>
      </c>
      <c r="H159" s="40">
        <f t="shared" si="70"/>
        <v>0</v>
      </c>
      <c r="I159" s="40"/>
      <c r="J159" s="36">
        <f t="shared" si="76"/>
        <v>0</v>
      </c>
      <c r="K159" s="36">
        <f t="shared" si="77"/>
        <v>0</v>
      </c>
      <c r="L159" s="37">
        <f t="shared" si="72"/>
        <v>0</v>
      </c>
      <c r="M159" s="40"/>
      <c r="N159" s="44">
        <f t="shared" si="78"/>
        <v>0</v>
      </c>
      <c r="O159" s="44">
        <f t="shared" si="74"/>
        <v>0</v>
      </c>
      <c r="P159" s="24" t="str">
        <f t="shared" si="75"/>
        <v>.</v>
      </c>
      <c r="Q159" s="89" t="s">
        <v>36</v>
      </c>
      <c r="R159" s="125">
        <f>ROUND(((((($R$156*(24/31))+($R$157*(7/31)))*52.18)/12)*3.74),2)</f>
        <v>3975.09</v>
      </c>
      <c r="S159" s="47"/>
      <c r="T159" s="78"/>
      <c r="U159" s="248">
        <f t="shared" si="79"/>
        <v>0</v>
      </c>
      <c r="V159" s="248">
        <f t="shared" si="80"/>
        <v>0</v>
      </c>
      <c r="W159" s="255">
        <f t="shared" si="73"/>
        <v>0</v>
      </c>
    </row>
    <row r="160" spans="1:23">
      <c r="A160" s="321"/>
      <c r="B160" s="322"/>
      <c r="C160" s="65">
        <v>10</v>
      </c>
      <c r="D160" s="145">
        <v>0</v>
      </c>
      <c r="E160" s="146">
        <v>0</v>
      </c>
      <c r="F160" s="147">
        <v>1</v>
      </c>
      <c r="G160" s="39">
        <f t="shared" si="69"/>
        <v>0</v>
      </c>
      <c r="H160" s="40">
        <f t="shared" si="70"/>
        <v>0</v>
      </c>
      <c r="I160" s="40"/>
      <c r="J160" s="36">
        <f t="shared" si="76"/>
        <v>0</v>
      </c>
      <c r="K160" s="36">
        <f t="shared" si="77"/>
        <v>0</v>
      </c>
      <c r="L160" s="37">
        <f t="shared" si="72"/>
        <v>0</v>
      </c>
      <c r="M160" s="40"/>
      <c r="N160" s="44">
        <f t="shared" si="78"/>
        <v>0</v>
      </c>
      <c r="O160" s="44">
        <f t="shared" si="74"/>
        <v>0</v>
      </c>
      <c r="P160" s="24" t="str">
        <f t="shared" si="75"/>
        <v>.</v>
      </c>
      <c r="Q160" s="87" t="s">
        <v>101</v>
      </c>
      <c r="R160" s="125"/>
      <c r="S160" s="47"/>
      <c r="T160" s="78"/>
      <c r="U160" s="248">
        <f t="shared" si="79"/>
        <v>0</v>
      </c>
      <c r="V160" s="248">
        <f t="shared" si="80"/>
        <v>0</v>
      </c>
      <c r="W160" s="255">
        <f t="shared" si="73"/>
        <v>0</v>
      </c>
    </row>
    <row r="161" spans="1:23">
      <c r="A161" s="321"/>
      <c r="B161" s="322"/>
      <c r="C161" s="65">
        <v>11</v>
      </c>
      <c r="D161" s="145">
        <v>0</v>
      </c>
      <c r="E161" s="146">
        <v>0</v>
      </c>
      <c r="F161" s="147">
        <v>1</v>
      </c>
      <c r="G161" s="39">
        <f t="shared" si="69"/>
        <v>0</v>
      </c>
      <c r="H161" s="40">
        <f t="shared" si="70"/>
        <v>0</v>
      </c>
      <c r="I161" s="40"/>
      <c r="J161" s="36">
        <f t="shared" si="76"/>
        <v>0</v>
      </c>
      <c r="K161" s="36">
        <f t="shared" si="77"/>
        <v>0</v>
      </c>
      <c r="L161" s="37">
        <f t="shared" si="72"/>
        <v>0</v>
      </c>
      <c r="M161" s="40"/>
      <c r="N161" s="44">
        <f t="shared" si="78"/>
        <v>0</v>
      </c>
      <c r="O161" s="44">
        <f t="shared" si="74"/>
        <v>0</v>
      </c>
      <c r="P161" s="24" t="str">
        <f t="shared" si="75"/>
        <v>.</v>
      </c>
      <c r="Q161" s="89" t="s">
        <v>73</v>
      </c>
      <c r="R161" s="125">
        <v>248.3</v>
      </c>
      <c r="S161" s="47"/>
      <c r="T161" s="78"/>
      <c r="U161" s="248">
        <f t="shared" si="79"/>
        <v>0</v>
      </c>
      <c r="V161" s="248">
        <f t="shared" si="80"/>
        <v>0</v>
      </c>
      <c r="W161" s="255">
        <f t="shared" si="73"/>
        <v>0</v>
      </c>
    </row>
    <row r="162" spans="1:23">
      <c r="A162" s="321"/>
      <c r="B162" s="322"/>
      <c r="C162" s="66">
        <v>12</v>
      </c>
      <c r="D162" s="145">
        <v>0</v>
      </c>
      <c r="E162" s="146">
        <v>0</v>
      </c>
      <c r="F162" s="147">
        <v>1</v>
      </c>
      <c r="G162" s="39">
        <f t="shared" si="69"/>
        <v>0</v>
      </c>
      <c r="H162" s="40">
        <f t="shared" si="70"/>
        <v>0</v>
      </c>
      <c r="I162" s="40"/>
      <c r="J162" s="36">
        <f t="shared" si="76"/>
        <v>0</v>
      </c>
      <c r="K162" s="36">
        <f t="shared" si="77"/>
        <v>0</v>
      </c>
      <c r="L162" s="37">
        <f t="shared" si="72"/>
        <v>0</v>
      </c>
      <c r="M162" s="40"/>
      <c r="N162" s="44">
        <f t="shared" si="78"/>
        <v>0</v>
      </c>
      <c r="O162" s="44">
        <f t="shared" si="74"/>
        <v>0</v>
      </c>
      <c r="P162" s="24" t="str">
        <f t="shared" si="75"/>
        <v>.</v>
      </c>
      <c r="Q162" s="89" t="s">
        <v>62</v>
      </c>
      <c r="R162" s="125">
        <f>ROUND(($R$161*52.18*2)/12,2)</f>
        <v>2159.38</v>
      </c>
      <c r="S162" s="47"/>
      <c r="T162" s="78"/>
      <c r="U162" s="248">
        <f t="shared" si="79"/>
        <v>0</v>
      </c>
      <c r="V162" s="248">
        <f t="shared" si="80"/>
        <v>0</v>
      </c>
      <c r="W162" s="255">
        <f t="shared" si="73"/>
        <v>0</v>
      </c>
    </row>
    <row r="163" spans="1:23" ht="13.5" thickBot="1">
      <c r="A163" s="321"/>
      <c r="B163" s="322"/>
      <c r="C163" s="67"/>
      <c r="D163" s="41"/>
      <c r="E163" s="41"/>
      <c r="F163" s="164" t="s">
        <v>51</v>
      </c>
      <c r="G163" s="40">
        <f>SUM(G151:G162)</f>
        <v>0</v>
      </c>
      <c r="H163" s="40">
        <f>SUM(H151:H162)</f>
        <v>0</v>
      </c>
      <c r="I163" s="40"/>
      <c r="J163" s="36">
        <f>SUM(J151:J162)</f>
        <v>0</v>
      </c>
      <c r="K163" s="36">
        <f>SUM(K151:K162)</f>
        <v>0</v>
      </c>
      <c r="L163" s="37">
        <f>SUM(L151:L162)</f>
        <v>0</v>
      </c>
      <c r="M163" s="40"/>
      <c r="N163" s="38">
        <f>SUM(N151:N162)</f>
        <v>0</v>
      </c>
      <c r="O163" s="38">
        <f>SUM(O151:O162)</f>
        <v>0</v>
      </c>
      <c r="P163" s="24" t="str">
        <f t="shared" si="75"/>
        <v>.</v>
      </c>
      <c r="Q163" s="90" t="s">
        <v>26</v>
      </c>
      <c r="R163" s="126">
        <f>ROUND(($R$161*52.18*3.74)/12,2)</f>
        <v>4038.04</v>
      </c>
      <c r="S163" s="47"/>
      <c r="T163" s="78"/>
      <c r="U163" s="250">
        <f>SUM(U151:U162)</f>
        <v>0</v>
      </c>
      <c r="V163" s="250">
        <f>SUM(V151:V162)</f>
        <v>0</v>
      </c>
      <c r="W163" s="258">
        <f>SUM(W151:W162)</f>
        <v>0</v>
      </c>
    </row>
    <row r="164" spans="1:23" ht="13.5" thickBot="1">
      <c r="A164" s="321"/>
      <c r="B164" s="322"/>
      <c r="C164" s="68"/>
      <c r="D164" s="43"/>
      <c r="E164" s="43"/>
      <c r="F164" s="43"/>
      <c r="G164" s="43"/>
      <c r="H164" s="43"/>
      <c r="I164" s="43"/>
      <c r="J164" s="43"/>
      <c r="K164" s="43"/>
      <c r="L164" s="58"/>
      <c r="M164" s="43"/>
      <c r="N164" s="58"/>
      <c r="O164" s="58"/>
      <c r="P164" s="69"/>
      <c r="R164" s="1" t="s">
        <v>119</v>
      </c>
      <c r="S164" s="43"/>
      <c r="T164" s="78"/>
      <c r="U164" s="248"/>
      <c r="V164" s="248"/>
      <c r="W164" s="255"/>
    </row>
    <row r="165" spans="1:23" ht="38.25">
      <c r="A165" s="321"/>
      <c r="B165" s="322"/>
      <c r="C165" s="68"/>
      <c r="D165" s="43"/>
      <c r="E165" s="43"/>
      <c r="F165" s="43"/>
      <c r="G165" s="43"/>
      <c r="H165" s="43"/>
      <c r="I165" s="43"/>
      <c r="J165" s="43"/>
      <c r="K165" s="300" t="s">
        <v>112</v>
      </c>
      <c r="L165" s="301"/>
      <c r="M165" s="11" t="s">
        <v>16</v>
      </c>
      <c r="N165" s="12" t="s">
        <v>8</v>
      </c>
      <c r="O165" s="13" t="s">
        <v>9</v>
      </c>
      <c r="P165" s="69"/>
      <c r="S165" s="43"/>
      <c r="T165" s="78"/>
      <c r="U165" s="248"/>
      <c r="V165" s="248"/>
      <c r="W165" s="255"/>
    </row>
    <row r="166" spans="1:23" ht="13.5" thickBot="1">
      <c r="A166" s="321"/>
      <c r="B166" s="322"/>
      <c r="C166" s="68"/>
      <c r="D166" s="43"/>
      <c r="E166" s="43"/>
      <c r="F166" s="43"/>
      <c r="G166" s="43"/>
      <c r="H166" s="43"/>
      <c r="I166" s="43"/>
      <c r="J166" s="43"/>
      <c r="K166" s="129" t="s">
        <v>111</v>
      </c>
      <c r="L166" s="130"/>
      <c r="M166" s="178" t="s">
        <v>29</v>
      </c>
      <c r="N166" s="55">
        <f>$N$163</f>
        <v>0</v>
      </c>
      <c r="O166" s="56">
        <f>$O$163</f>
        <v>0</v>
      </c>
      <c r="P166" s="69"/>
      <c r="S166" s="43"/>
      <c r="T166" s="78"/>
      <c r="U166" s="248"/>
      <c r="V166" s="248"/>
      <c r="W166" s="255"/>
    </row>
    <row r="167" spans="1:23" ht="13.5" thickBot="1">
      <c r="A167" s="321"/>
      <c r="B167" s="322"/>
      <c r="C167" s="68"/>
      <c r="D167" s="43"/>
      <c r="E167" s="43"/>
      <c r="F167" s="43"/>
      <c r="G167" s="43"/>
      <c r="H167" s="43"/>
      <c r="I167" s="43"/>
      <c r="J167" s="43"/>
      <c r="K167" s="43"/>
      <c r="L167" s="58"/>
      <c r="M167" s="43"/>
      <c r="N167" s="58"/>
      <c r="O167" s="58"/>
      <c r="P167" s="69"/>
      <c r="S167" s="43"/>
      <c r="T167" s="78"/>
      <c r="U167" s="248"/>
      <c r="V167" s="248"/>
      <c r="W167" s="255"/>
    </row>
    <row r="168" spans="1:23" ht="14.25">
      <c r="A168" s="321"/>
      <c r="B168" s="322"/>
      <c r="C168" s="306" t="s">
        <v>114</v>
      </c>
      <c r="D168" s="307"/>
      <c r="E168" s="307"/>
      <c r="F168" s="307"/>
      <c r="G168" s="307"/>
      <c r="H168" s="194"/>
      <c r="I168" s="194"/>
      <c r="J168" s="194"/>
      <c r="K168" s="194"/>
      <c r="L168" s="194"/>
      <c r="M168" s="194"/>
      <c r="N168" s="194"/>
      <c r="O168" s="194"/>
      <c r="P168" s="195"/>
      <c r="Q168" s="194"/>
      <c r="R168" s="196"/>
      <c r="S168" s="83"/>
      <c r="T168" s="79"/>
      <c r="U168" s="252"/>
      <c r="V168" s="252"/>
      <c r="W168" s="253"/>
    </row>
    <row r="169" spans="1:23">
      <c r="A169" s="321"/>
      <c r="B169" s="322"/>
      <c r="C169" s="85"/>
      <c r="D169" s="81"/>
      <c r="E169" s="81"/>
      <c r="F169" s="98"/>
      <c r="G169" s="81"/>
      <c r="H169" s="81"/>
      <c r="I169" s="81"/>
      <c r="J169" s="81"/>
      <c r="K169" s="81"/>
      <c r="L169" s="81"/>
      <c r="M169" s="81"/>
      <c r="N169" s="81"/>
      <c r="O169" s="81"/>
      <c r="P169" s="99"/>
      <c r="Q169" s="81"/>
      <c r="R169" s="197"/>
      <c r="S169" s="47"/>
      <c r="T169" s="78"/>
      <c r="U169" s="245"/>
      <c r="V169" s="245"/>
      <c r="W169" s="254"/>
    </row>
    <row r="170" spans="1:23" ht="14.25">
      <c r="A170" s="321"/>
      <c r="B170" s="322"/>
      <c r="C170" s="100"/>
      <c r="D170" s="81"/>
      <c r="E170" s="81"/>
      <c r="F170" s="98"/>
      <c r="G170" s="81"/>
      <c r="H170" s="81"/>
      <c r="I170" s="81"/>
      <c r="J170" s="81"/>
      <c r="K170" s="81"/>
      <c r="L170" s="81"/>
      <c r="M170" s="81"/>
      <c r="N170" s="81"/>
      <c r="O170" s="81"/>
      <c r="P170" s="99"/>
      <c r="Q170" s="81"/>
      <c r="R170" s="197"/>
      <c r="S170" s="47"/>
      <c r="T170" s="78"/>
      <c r="U170" s="245"/>
      <c r="V170" s="245"/>
      <c r="W170" s="254"/>
    </row>
    <row r="171" spans="1:23">
      <c r="A171" s="321"/>
      <c r="B171" s="322"/>
      <c r="C171" s="85"/>
      <c r="D171" s="81"/>
      <c r="E171" s="81"/>
      <c r="F171" s="98"/>
      <c r="G171" s="81"/>
      <c r="H171" s="81"/>
      <c r="I171" s="81"/>
      <c r="J171" s="81"/>
      <c r="K171" s="81"/>
      <c r="L171" s="81"/>
      <c r="M171" s="81"/>
      <c r="N171" s="81"/>
      <c r="O171" s="81"/>
      <c r="P171" s="99"/>
      <c r="Q171" s="81"/>
      <c r="R171" s="197"/>
      <c r="S171" s="47"/>
      <c r="T171" s="78"/>
      <c r="U171" s="245"/>
      <c r="V171" s="245"/>
      <c r="W171" s="254"/>
    </row>
    <row r="172" spans="1:23">
      <c r="A172" s="321"/>
      <c r="B172" s="322"/>
      <c r="C172" s="85"/>
      <c r="D172" s="81"/>
      <c r="E172" s="81"/>
      <c r="F172" s="81"/>
      <c r="G172" s="81"/>
      <c r="H172" s="81"/>
      <c r="I172" s="81"/>
      <c r="J172" s="81"/>
      <c r="K172" s="81"/>
      <c r="L172" s="81"/>
      <c r="M172" s="81"/>
      <c r="N172" s="81"/>
      <c r="O172" s="81"/>
      <c r="P172" s="99"/>
      <c r="Q172" s="81"/>
      <c r="R172" s="197"/>
      <c r="S172" s="47"/>
      <c r="T172" s="78"/>
      <c r="U172" s="245"/>
      <c r="V172" s="245"/>
      <c r="W172" s="254"/>
    </row>
    <row r="173" spans="1:23">
      <c r="A173" s="321"/>
      <c r="B173" s="322"/>
      <c r="C173" s="85"/>
      <c r="D173" s="81"/>
      <c r="E173" s="81"/>
      <c r="F173" s="81"/>
      <c r="G173" s="81"/>
      <c r="H173" s="81"/>
      <c r="I173" s="81"/>
      <c r="J173" s="81"/>
      <c r="K173" s="81"/>
      <c r="L173" s="81"/>
      <c r="M173" s="81"/>
      <c r="N173" s="81"/>
      <c r="O173" s="81"/>
      <c r="P173" s="99"/>
      <c r="Q173" s="81"/>
      <c r="R173" s="197"/>
      <c r="S173" s="47"/>
      <c r="T173" s="78"/>
      <c r="U173" s="245"/>
      <c r="V173" s="245"/>
      <c r="W173" s="254"/>
    </row>
    <row r="174" spans="1:23">
      <c r="A174" s="321"/>
      <c r="B174" s="322"/>
      <c r="C174" s="85"/>
      <c r="D174" s="81"/>
      <c r="E174" s="81"/>
      <c r="F174" s="81"/>
      <c r="G174" s="81"/>
      <c r="H174" s="81"/>
      <c r="I174" s="81"/>
      <c r="J174" s="81"/>
      <c r="K174" s="81"/>
      <c r="L174" s="81"/>
      <c r="M174" s="81"/>
      <c r="N174" s="81"/>
      <c r="O174" s="81"/>
      <c r="P174" s="99"/>
      <c r="Q174" s="81"/>
      <c r="R174" s="197"/>
      <c r="S174" s="47"/>
      <c r="T174" s="78"/>
      <c r="U174" s="245"/>
      <c r="V174" s="245"/>
      <c r="W174" s="254"/>
    </row>
    <row r="175" spans="1:23" ht="13.5" thickBot="1">
      <c r="A175" s="321"/>
      <c r="B175" s="322"/>
      <c r="C175" s="85"/>
      <c r="D175" s="81"/>
      <c r="E175" s="81"/>
      <c r="F175" s="81"/>
      <c r="G175" s="81"/>
      <c r="H175" s="81"/>
      <c r="I175" s="81"/>
      <c r="J175" s="81"/>
      <c r="K175" s="81"/>
      <c r="L175" s="81"/>
      <c r="M175" s="81"/>
      <c r="N175" s="81"/>
      <c r="O175" s="81"/>
      <c r="P175" s="99"/>
      <c r="Q175" s="81"/>
      <c r="R175" s="197"/>
      <c r="S175" s="47"/>
      <c r="T175" s="78"/>
      <c r="U175" s="245"/>
      <c r="V175" s="245"/>
      <c r="W175" s="254"/>
    </row>
    <row r="176" spans="1:23" ht="36.75" customHeight="1" thickBot="1">
      <c r="A176" s="321"/>
      <c r="B176" s="322"/>
      <c r="C176" s="308"/>
      <c r="D176" s="309"/>
      <c r="E176" s="98"/>
      <c r="F176" s="98"/>
      <c r="G176" s="98"/>
      <c r="H176" s="81"/>
      <c r="I176" s="81"/>
      <c r="J176" s="98"/>
      <c r="K176" s="310" t="s">
        <v>22</v>
      </c>
      <c r="L176" s="311"/>
      <c r="M176" s="168">
        <v>2019</v>
      </c>
      <c r="N176" s="33" t="s">
        <v>97</v>
      </c>
      <c r="O176" s="34" t="s">
        <v>108</v>
      </c>
      <c r="P176" s="99"/>
      <c r="Q176" s="136" t="s">
        <v>109</v>
      </c>
      <c r="R176" s="197"/>
      <c r="S176" s="47"/>
      <c r="T176" s="78"/>
      <c r="U176" s="261"/>
      <c r="V176" s="261"/>
      <c r="W176" s="262"/>
    </row>
    <row r="177" spans="1:23">
      <c r="A177" s="321"/>
      <c r="B177" s="322"/>
      <c r="C177" s="302"/>
      <c r="D177" s="303"/>
      <c r="E177" s="101"/>
      <c r="F177" s="101"/>
      <c r="G177" s="101"/>
      <c r="H177" s="81"/>
      <c r="I177" s="81"/>
      <c r="J177" s="98"/>
      <c r="K177" s="169" t="s">
        <v>23</v>
      </c>
      <c r="L177" s="170"/>
      <c r="M177" s="233">
        <f>$L$163</f>
        <v>0</v>
      </c>
      <c r="N177" s="233">
        <f>$L$22+$L$48+$L$73+$L$97+$L$120+$L$142</f>
        <v>0</v>
      </c>
      <c r="O177" s="234">
        <f>M177+N177</f>
        <v>0</v>
      </c>
      <c r="P177" s="99"/>
      <c r="Q177" s="108"/>
      <c r="R177" s="197"/>
      <c r="S177" s="47"/>
      <c r="T177" s="78"/>
      <c r="U177" s="261"/>
      <c r="V177" s="261"/>
      <c r="W177" s="262"/>
    </row>
    <row r="178" spans="1:23" ht="50.25" customHeight="1">
      <c r="A178" s="321"/>
      <c r="B178" s="322"/>
      <c r="C178" s="308"/>
      <c r="D178" s="309"/>
      <c r="E178" s="98"/>
      <c r="F178" s="102"/>
      <c r="G178" s="98"/>
      <c r="H178" s="81"/>
      <c r="I178" s="81"/>
      <c r="J178" s="98"/>
      <c r="K178" s="312" t="s">
        <v>3</v>
      </c>
      <c r="L178" s="313"/>
      <c r="M178" s="171">
        <v>2019</v>
      </c>
      <c r="N178" s="18" t="s">
        <v>107</v>
      </c>
      <c r="O178" s="35" t="s">
        <v>108</v>
      </c>
      <c r="P178" s="99"/>
      <c r="Q178" s="108"/>
      <c r="R178" s="197"/>
      <c r="S178" s="47"/>
      <c r="T178" s="78"/>
      <c r="U178" s="261"/>
      <c r="V178" s="261"/>
      <c r="W178" s="262"/>
    </row>
    <row r="179" spans="1:23">
      <c r="A179" s="321"/>
      <c r="B179" s="322"/>
      <c r="C179" s="302"/>
      <c r="D179" s="303"/>
      <c r="E179" s="101"/>
      <c r="F179" s="81"/>
      <c r="G179" s="101"/>
      <c r="H179" s="81"/>
      <c r="I179" s="81"/>
      <c r="J179" s="98"/>
      <c r="K179" s="95" t="s">
        <v>25</v>
      </c>
      <c r="L179" s="96"/>
      <c r="M179" s="229">
        <f>$O$166</f>
        <v>0</v>
      </c>
      <c r="N179" s="229">
        <f>$O$30+$O$55+$O$79+$O$102+$O$124+$O$145</f>
        <v>0</v>
      </c>
      <c r="O179" s="230">
        <f>M179+N179</f>
        <v>0</v>
      </c>
      <c r="P179" s="99"/>
      <c r="Q179" s="108"/>
      <c r="R179" s="197"/>
      <c r="S179" s="47"/>
      <c r="T179" s="78"/>
      <c r="U179" s="261"/>
      <c r="V179" s="261"/>
      <c r="W179" s="262"/>
    </row>
    <row r="180" spans="1:23" ht="15.75" customHeight="1" thickBot="1">
      <c r="A180" s="321"/>
      <c r="B180" s="322"/>
      <c r="C180" s="302"/>
      <c r="D180" s="303"/>
      <c r="E180" s="101"/>
      <c r="F180" s="81"/>
      <c r="G180" s="101"/>
      <c r="H180" s="81"/>
      <c r="I180" s="81"/>
      <c r="J180" s="98"/>
      <c r="K180" s="304" t="s">
        <v>24</v>
      </c>
      <c r="L180" s="305"/>
      <c r="M180" s="231">
        <f>$N$166</f>
        <v>0</v>
      </c>
      <c r="N180" s="231">
        <f>$N$30+$N$55+$N$79+$N$102+$N$124+$N$145</f>
        <v>0</v>
      </c>
      <c r="O180" s="232">
        <f>M180+N180</f>
        <v>0</v>
      </c>
      <c r="P180" s="99"/>
      <c r="Q180" s="108"/>
      <c r="R180" s="197"/>
      <c r="S180" s="47"/>
      <c r="T180" s="78"/>
      <c r="U180" s="261"/>
      <c r="V180" s="261"/>
      <c r="W180" s="262"/>
    </row>
    <row r="181" spans="1:23" ht="12.75" customHeight="1">
      <c r="A181" s="321"/>
      <c r="B181" s="322"/>
      <c r="C181" s="103"/>
      <c r="D181" s="104"/>
      <c r="E181" s="81"/>
      <c r="F181" s="81"/>
      <c r="G181" s="81"/>
      <c r="H181" s="81"/>
      <c r="I181" s="81"/>
      <c r="J181" s="98"/>
      <c r="K181" s="81"/>
      <c r="L181" s="81"/>
      <c r="M181" s="81"/>
      <c r="N181" s="81"/>
      <c r="O181" s="108"/>
      <c r="P181" s="108"/>
      <c r="Q181" s="108"/>
      <c r="R181" s="197"/>
      <c r="S181" s="47"/>
      <c r="T181" s="78"/>
      <c r="U181" s="261"/>
      <c r="V181" s="261"/>
      <c r="W181" s="262"/>
    </row>
    <row r="182" spans="1:23" ht="15" customHeight="1">
      <c r="A182" s="321"/>
      <c r="B182" s="322"/>
      <c r="C182" s="103"/>
      <c r="D182" s="104"/>
      <c r="E182" s="81"/>
      <c r="F182" s="81"/>
      <c r="G182" s="81"/>
      <c r="H182" s="81"/>
      <c r="I182" s="81"/>
      <c r="J182" s="81"/>
      <c r="K182" s="81"/>
      <c r="L182" s="81"/>
      <c r="M182" s="81"/>
      <c r="N182" s="81"/>
      <c r="O182" s="108"/>
      <c r="P182" s="108"/>
      <c r="Q182" s="108"/>
      <c r="R182" s="197"/>
      <c r="S182" s="47"/>
      <c r="T182" s="78"/>
      <c r="U182" s="261"/>
      <c r="V182" s="261"/>
      <c r="W182" s="262"/>
    </row>
    <row r="183" spans="1:23" ht="13.5" thickBot="1">
      <c r="A183" s="321"/>
      <c r="B183" s="322"/>
      <c r="C183" s="105"/>
      <c r="D183" s="106"/>
      <c r="E183" s="107"/>
      <c r="F183" s="107"/>
      <c r="G183" s="107"/>
      <c r="H183" s="107"/>
      <c r="I183" s="107"/>
      <c r="J183" s="107"/>
      <c r="K183" s="107"/>
      <c r="L183" s="107"/>
      <c r="M183" s="107"/>
      <c r="N183" s="107"/>
      <c r="O183" s="109"/>
      <c r="P183" s="109"/>
      <c r="Q183" s="109"/>
      <c r="R183" s="198"/>
      <c r="S183" s="84"/>
      <c r="T183" s="80"/>
      <c r="U183" s="263"/>
      <c r="V183" s="263"/>
      <c r="W183" s="264"/>
    </row>
    <row r="184" spans="1:23" ht="14.25">
      <c r="A184" s="47"/>
      <c r="B184" s="322"/>
      <c r="C184" s="59">
        <v>2020</v>
      </c>
      <c r="D184" s="60"/>
      <c r="E184" s="60"/>
      <c r="F184" s="60"/>
      <c r="G184" s="60"/>
      <c r="H184" s="60"/>
      <c r="I184" s="60"/>
      <c r="J184" s="60"/>
      <c r="K184" s="60"/>
      <c r="L184" s="60"/>
      <c r="M184" s="60"/>
      <c r="N184" s="60"/>
      <c r="O184" s="60"/>
      <c r="P184" s="61"/>
      <c r="Q184" s="60"/>
      <c r="R184" s="60"/>
      <c r="S184" s="83"/>
      <c r="T184" s="79"/>
      <c r="U184" s="252"/>
      <c r="V184" s="252"/>
      <c r="W184" s="253"/>
    </row>
    <row r="185" spans="1:23" ht="13.5" thickBot="1">
      <c r="A185" s="47"/>
      <c r="B185" s="322"/>
      <c r="C185" s="62"/>
      <c r="D185" s="9"/>
      <c r="E185" s="9"/>
      <c r="F185" s="9"/>
      <c r="G185" s="9"/>
      <c r="H185" s="9"/>
      <c r="I185" s="9"/>
      <c r="J185" s="9"/>
      <c r="K185" s="9"/>
      <c r="L185" s="9"/>
      <c r="M185" s="9"/>
      <c r="N185" s="9"/>
      <c r="O185" s="9"/>
      <c r="P185" s="24"/>
      <c r="Q185" s="9"/>
      <c r="R185" s="9"/>
      <c r="S185" s="47"/>
      <c r="T185" s="78"/>
      <c r="U185" s="245"/>
      <c r="V185" s="245"/>
      <c r="W185" s="254"/>
    </row>
    <row r="186" spans="1:23">
      <c r="A186" s="47"/>
      <c r="B186" s="322"/>
      <c r="C186" s="63"/>
      <c r="D186" s="291" t="s">
        <v>1</v>
      </c>
      <c r="E186" s="292"/>
      <c r="F186" s="293"/>
      <c r="G186" s="5"/>
      <c r="H186" s="6"/>
      <c r="I186" s="6"/>
      <c r="J186" s="294" t="s">
        <v>2</v>
      </c>
      <c r="K186" s="295"/>
      <c r="L186" s="295"/>
      <c r="M186" s="7"/>
      <c r="N186" s="296" t="s">
        <v>3</v>
      </c>
      <c r="O186" s="297"/>
      <c r="P186" s="24"/>
      <c r="Q186" s="9"/>
      <c r="R186" s="9"/>
      <c r="S186" s="47"/>
      <c r="T186" s="78"/>
      <c r="U186" s="245"/>
      <c r="V186" s="245"/>
      <c r="W186" s="254"/>
    </row>
    <row r="187" spans="1:23" ht="61.5" customHeight="1" thickBot="1">
      <c r="A187" s="47"/>
      <c r="B187" s="322"/>
      <c r="C187" s="64" t="s">
        <v>4</v>
      </c>
      <c r="D187" s="148" t="s">
        <v>66</v>
      </c>
      <c r="E187" s="149" t="s">
        <v>67</v>
      </c>
      <c r="F187" s="141" t="s">
        <v>28</v>
      </c>
      <c r="G187" s="14" t="s">
        <v>68</v>
      </c>
      <c r="H187" s="15" t="s">
        <v>69</v>
      </c>
      <c r="I187" s="15"/>
      <c r="J187" s="16" t="s">
        <v>43</v>
      </c>
      <c r="K187" s="16" t="s">
        <v>44</v>
      </c>
      <c r="L187" s="17" t="s">
        <v>7</v>
      </c>
      <c r="M187" s="15"/>
      <c r="N187" s="18" t="s">
        <v>8</v>
      </c>
      <c r="O187" s="18" t="s">
        <v>9</v>
      </c>
      <c r="P187" s="24"/>
      <c r="S187" s="115"/>
      <c r="T187" s="78"/>
      <c r="U187" s="240" t="s">
        <v>120</v>
      </c>
      <c r="V187" s="240" t="s">
        <v>121</v>
      </c>
      <c r="W187" s="247" t="s">
        <v>18</v>
      </c>
    </row>
    <row r="188" spans="1:23" ht="12.75" customHeight="1">
      <c r="A188" s="47"/>
      <c r="B188" s="322"/>
      <c r="C188" s="65">
        <v>1</v>
      </c>
      <c r="D188" s="145">
        <v>0</v>
      </c>
      <c r="E188" s="146">
        <v>0</v>
      </c>
      <c r="F188" s="147">
        <v>1</v>
      </c>
      <c r="G188" s="39">
        <f t="shared" ref="G188:G199" si="81">D188+E188</f>
        <v>0</v>
      </c>
      <c r="H188" s="40">
        <f t="shared" ref="H188:H199" si="82">ROUND((G188/F188),2)</f>
        <v>0</v>
      </c>
      <c r="I188" s="40"/>
      <c r="J188" s="36">
        <f t="shared" ref="J188:J199" si="83">ROUND((H188*3%)*F188,2)</f>
        <v>0</v>
      </c>
      <c r="K188" s="36">
        <f t="shared" ref="K188:K194" si="84">ROUND((IF(H188-$R$190&lt;0,0,(H188-$R$190))*3.5%)*F188,2)</f>
        <v>0</v>
      </c>
      <c r="L188" s="37">
        <f t="shared" ref="L188:L199" si="85">J188+K188</f>
        <v>0</v>
      </c>
      <c r="M188" s="40"/>
      <c r="N188" s="44">
        <f t="shared" ref="N188:N194" si="86">((MIN(H188,$R$191)*0.58%)+IF(H188&gt;$R$191,(H188-$R$191)*1.25%,0))*F188</f>
        <v>0</v>
      </c>
      <c r="O188" s="44">
        <f>(H188*3.75%)*F188</f>
        <v>0</v>
      </c>
      <c r="P188" s="24" t="str">
        <f>IF(W188&lt;&gt;0, "Error - review!",".")</f>
        <v>.</v>
      </c>
      <c r="Q188" s="219" t="s">
        <v>104</v>
      </c>
      <c r="R188" s="220"/>
      <c r="S188" s="47"/>
      <c r="T188" s="78"/>
      <c r="U188" s="248">
        <f>((MIN(H188,$R$191)*0.58%))*F188</f>
        <v>0</v>
      </c>
      <c r="V188" s="248">
        <f>(IF(H188&gt;$R$191,(H188-$R$191)*1.25%,0))*F188</f>
        <v>0</v>
      </c>
      <c r="W188" s="255">
        <f t="shared" ref="W188:W199" si="87">(U188+V188)-N188</f>
        <v>0</v>
      </c>
    </row>
    <row r="189" spans="1:23" ht="12.75" customHeight="1">
      <c r="A189" s="47"/>
      <c r="B189" s="322"/>
      <c r="C189" s="65">
        <v>2</v>
      </c>
      <c r="D189" s="145">
        <v>0</v>
      </c>
      <c r="E189" s="146">
        <v>0</v>
      </c>
      <c r="F189" s="147">
        <v>1</v>
      </c>
      <c r="G189" s="39">
        <f t="shared" si="81"/>
        <v>0</v>
      </c>
      <c r="H189" s="40">
        <f t="shared" si="82"/>
        <v>0</v>
      </c>
      <c r="I189" s="40"/>
      <c r="J189" s="36">
        <f t="shared" si="83"/>
        <v>0</v>
      </c>
      <c r="K189" s="36">
        <f t="shared" si="84"/>
        <v>0</v>
      </c>
      <c r="L189" s="37">
        <f t="shared" si="85"/>
        <v>0</v>
      </c>
      <c r="M189" s="40"/>
      <c r="N189" s="44">
        <f t="shared" si="86"/>
        <v>0</v>
      </c>
      <c r="O189" s="44">
        <f t="shared" ref="O189:O199" si="88">(H189*3.75%)*F189</f>
        <v>0</v>
      </c>
      <c r="P189" s="24" t="str">
        <f t="shared" ref="P189:P200" si="89">IF(W189&lt;&gt;0, "Error - review!",".")</f>
        <v>.</v>
      </c>
      <c r="Q189" s="89" t="s">
        <v>11</v>
      </c>
      <c r="R189" s="125">
        <v>248.3</v>
      </c>
      <c r="S189" s="47"/>
      <c r="T189" s="78"/>
      <c r="U189" s="248">
        <f t="shared" ref="U189:U199" si="90">((MIN(H189,$R$191)*0.58%))*F189</f>
        <v>0</v>
      </c>
      <c r="V189" s="248">
        <f t="shared" ref="V189:V199" si="91">(IF(H189&gt;$R$191,(H189-$R$191)*1.25%,0))*F189</f>
        <v>0</v>
      </c>
      <c r="W189" s="255">
        <f t="shared" si="87"/>
        <v>0</v>
      </c>
    </row>
    <row r="190" spans="1:23">
      <c r="A190" s="47"/>
      <c r="B190" s="322"/>
      <c r="C190" s="179">
        <v>3</v>
      </c>
      <c r="D190" s="145">
        <v>0</v>
      </c>
      <c r="E190" s="146">
        <v>0</v>
      </c>
      <c r="F190" s="147">
        <v>1</v>
      </c>
      <c r="G190" s="39">
        <f t="shared" si="81"/>
        <v>0</v>
      </c>
      <c r="H190" s="40">
        <f t="shared" si="82"/>
        <v>0</v>
      </c>
      <c r="I190" s="40"/>
      <c r="J190" s="36">
        <f>ROUND((H190*3%)*F190,2)</f>
        <v>0</v>
      </c>
      <c r="K190" s="36">
        <f t="shared" si="84"/>
        <v>0</v>
      </c>
      <c r="L190" s="37">
        <f t="shared" si="85"/>
        <v>0</v>
      </c>
      <c r="M190" s="40"/>
      <c r="N190" s="44">
        <f t="shared" si="86"/>
        <v>0</v>
      </c>
      <c r="O190" s="44">
        <f t="shared" si="88"/>
        <v>0</v>
      </c>
      <c r="P190" s="24" t="str">
        <f t="shared" si="89"/>
        <v>.</v>
      </c>
      <c r="Q190" s="89" t="s">
        <v>61</v>
      </c>
      <c r="R190" s="125">
        <f>ROUND(($R$189*52.18*2)/12,2)</f>
        <v>2159.38</v>
      </c>
      <c r="S190" s="47"/>
      <c r="T190" s="78"/>
      <c r="U190" s="248">
        <f t="shared" si="90"/>
        <v>0</v>
      </c>
      <c r="V190" s="248">
        <f t="shared" si="91"/>
        <v>0</v>
      </c>
      <c r="W190" s="255">
        <f t="shared" si="87"/>
        <v>0</v>
      </c>
    </row>
    <row r="191" spans="1:23" ht="13.5" thickBot="1">
      <c r="A191" s="47"/>
      <c r="B191" s="322"/>
      <c r="C191" s="65">
        <v>4</v>
      </c>
      <c r="D191" s="145">
        <v>0</v>
      </c>
      <c r="E191" s="146">
        <v>0</v>
      </c>
      <c r="F191" s="147">
        <v>1</v>
      </c>
      <c r="G191" s="39">
        <f t="shared" si="81"/>
        <v>0</v>
      </c>
      <c r="H191" s="40">
        <f t="shared" si="82"/>
        <v>0</v>
      </c>
      <c r="I191" s="40"/>
      <c r="J191" s="36">
        <f t="shared" si="83"/>
        <v>0</v>
      </c>
      <c r="K191" s="36">
        <f t="shared" si="84"/>
        <v>0</v>
      </c>
      <c r="L191" s="37">
        <f t="shared" si="85"/>
        <v>0</v>
      </c>
      <c r="M191" s="40"/>
      <c r="N191" s="44">
        <f t="shared" si="86"/>
        <v>0</v>
      </c>
      <c r="O191" s="44">
        <f t="shared" si="88"/>
        <v>0</v>
      </c>
      <c r="P191" s="24" t="str">
        <f t="shared" si="89"/>
        <v>.</v>
      </c>
      <c r="Q191" s="90" t="s">
        <v>30</v>
      </c>
      <c r="R191" s="126">
        <f>ROUND(($R$189*52.18*3.74)/12,2)</f>
        <v>4038.04</v>
      </c>
      <c r="S191" s="47"/>
      <c r="T191" s="78"/>
      <c r="U191" s="248">
        <f t="shared" si="90"/>
        <v>0</v>
      </c>
      <c r="V191" s="248">
        <f t="shared" si="91"/>
        <v>0</v>
      </c>
      <c r="W191" s="255">
        <f t="shared" si="87"/>
        <v>0</v>
      </c>
    </row>
    <row r="192" spans="1:23">
      <c r="A192" s="47"/>
      <c r="B192" s="322"/>
      <c r="C192" s="65">
        <v>5</v>
      </c>
      <c r="D192" s="145">
        <v>0</v>
      </c>
      <c r="E192" s="146">
        <v>0</v>
      </c>
      <c r="F192" s="147">
        <v>1</v>
      </c>
      <c r="G192" s="39">
        <f t="shared" si="81"/>
        <v>0</v>
      </c>
      <c r="H192" s="40">
        <f t="shared" si="82"/>
        <v>0</v>
      </c>
      <c r="I192" s="40"/>
      <c r="J192" s="36">
        <f t="shared" si="83"/>
        <v>0</v>
      </c>
      <c r="K192" s="36">
        <f t="shared" si="84"/>
        <v>0</v>
      </c>
      <c r="L192" s="37">
        <f t="shared" si="85"/>
        <v>0</v>
      </c>
      <c r="M192" s="40"/>
      <c r="N192" s="44">
        <f t="shared" si="86"/>
        <v>0</v>
      </c>
      <c r="O192" s="44">
        <f t="shared" si="88"/>
        <v>0</v>
      </c>
      <c r="P192" s="24" t="str">
        <f t="shared" si="89"/>
        <v>.</v>
      </c>
      <c r="Q192" s="47"/>
      <c r="R192" s="47"/>
      <c r="S192" s="47"/>
      <c r="T192" s="78"/>
      <c r="U192" s="248">
        <f t="shared" si="90"/>
        <v>0</v>
      </c>
      <c r="V192" s="248">
        <f t="shared" si="91"/>
        <v>0</v>
      </c>
      <c r="W192" s="255">
        <f t="shared" si="87"/>
        <v>0</v>
      </c>
    </row>
    <row r="193" spans="1:23">
      <c r="A193" s="47"/>
      <c r="B193" s="322"/>
      <c r="C193" s="65">
        <v>6</v>
      </c>
      <c r="D193" s="145">
        <v>0</v>
      </c>
      <c r="E193" s="146">
        <v>0</v>
      </c>
      <c r="F193" s="147">
        <v>1</v>
      </c>
      <c r="G193" s="39">
        <f t="shared" si="81"/>
        <v>0</v>
      </c>
      <c r="H193" s="40">
        <f t="shared" si="82"/>
        <v>0</v>
      </c>
      <c r="I193" s="40"/>
      <c r="J193" s="36">
        <f t="shared" si="83"/>
        <v>0</v>
      </c>
      <c r="K193" s="36">
        <f t="shared" si="84"/>
        <v>0</v>
      </c>
      <c r="L193" s="37">
        <f t="shared" si="85"/>
        <v>0</v>
      </c>
      <c r="M193" s="40"/>
      <c r="N193" s="44">
        <f t="shared" si="86"/>
        <v>0</v>
      </c>
      <c r="O193" s="44">
        <f t="shared" si="88"/>
        <v>0</v>
      </c>
      <c r="P193" s="24" t="str">
        <f t="shared" si="89"/>
        <v>.</v>
      </c>
      <c r="Q193" s="47"/>
      <c r="R193" s="32"/>
      <c r="S193" s="47"/>
      <c r="T193" s="78"/>
      <c r="U193" s="248">
        <f t="shared" si="90"/>
        <v>0</v>
      </c>
      <c r="V193" s="248">
        <f t="shared" si="91"/>
        <v>0</v>
      </c>
      <c r="W193" s="255">
        <f t="shared" si="87"/>
        <v>0</v>
      </c>
    </row>
    <row r="194" spans="1:23">
      <c r="A194" s="47"/>
      <c r="B194" s="322"/>
      <c r="C194" s="65">
        <v>7</v>
      </c>
      <c r="D194" s="145">
        <v>0</v>
      </c>
      <c r="E194" s="146">
        <v>0</v>
      </c>
      <c r="F194" s="147">
        <v>1</v>
      </c>
      <c r="G194" s="39">
        <f t="shared" si="81"/>
        <v>0</v>
      </c>
      <c r="H194" s="40">
        <f t="shared" si="82"/>
        <v>0</v>
      </c>
      <c r="I194" s="40"/>
      <c r="J194" s="36">
        <f t="shared" si="83"/>
        <v>0</v>
      </c>
      <c r="K194" s="36">
        <f t="shared" si="84"/>
        <v>0</v>
      </c>
      <c r="L194" s="37">
        <f t="shared" si="85"/>
        <v>0</v>
      </c>
      <c r="M194" s="40"/>
      <c r="N194" s="44">
        <f t="shared" si="86"/>
        <v>0</v>
      </c>
      <c r="O194" s="44">
        <f t="shared" si="88"/>
        <v>0</v>
      </c>
      <c r="P194" s="24" t="str">
        <f t="shared" si="89"/>
        <v>.</v>
      </c>
      <c r="Q194" s="47"/>
      <c r="R194" s="32"/>
      <c r="S194" s="47"/>
      <c r="T194" s="78"/>
      <c r="U194" s="248">
        <f t="shared" si="90"/>
        <v>0</v>
      </c>
      <c r="V194" s="248">
        <f t="shared" si="91"/>
        <v>0</v>
      </c>
      <c r="W194" s="255">
        <f t="shared" si="87"/>
        <v>0</v>
      </c>
    </row>
    <row r="195" spans="1:23">
      <c r="A195" s="47"/>
      <c r="B195" s="322"/>
      <c r="C195" s="65">
        <v>8</v>
      </c>
      <c r="D195" s="145">
        <v>0</v>
      </c>
      <c r="E195" s="146">
        <v>0</v>
      </c>
      <c r="F195" s="147">
        <v>1</v>
      </c>
      <c r="G195" s="39">
        <f t="shared" si="81"/>
        <v>0</v>
      </c>
      <c r="H195" s="40">
        <f t="shared" si="82"/>
        <v>0</v>
      </c>
      <c r="I195" s="40"/>
      <c r="J195" s="36">
        <f t="shared" si="83"/>
        <v>0</v>
      </c>
      <c r="K195" s="36">
        <f t="shared" ref="K195:K199" si="92">ROUND((IF(H195-$R$190&lt;0,0,(H195-$R$190))*3.5%)*F195,2)</f>
        <v>0</v>
      </c>
      <c r="L195" s="37">
        <f t="shared" si="85"/>
        <v>0</v>
      </c>
      <c r="M195" s="40"/>
      <c r="N195" s="44">
        <f t="shared" ref="N195:N199" si="93">((MIN(H195,$R$191)*0.58%)+IF(H195&gt;$R$191,(H195-$R$191)*1.25%,0))*F195</f>
        <v>0</v>
      </c>
      <c r="O195" s="44">
        <f t="shared" si="88"/>
        <v>0</v>
      </c>
      <c r="P195" s="24" t="str">
        <f t="shared" si="89"/>
        <v>.</v>
      </c>
      <c r="Q195" s="47"/>
      <c r="R195" s="32"/>
      <c r="S195" s="47"/>
      <c r="T195" s="78"/>
      <c r="U195" s="248">
        <f t="shared" si="90"/>
        <v>0</v>
      </c>
      <c r="V195" s="248">
        <f t="shared" si="91"/>
        <v>0</v>
      </c>
      <c r="W195" s="255">
        <f t="shared" si="87"/>
        <v>0</v>
      </c>
    </row>
    <row r="196" spans="1:23">
      <c r="A196" s="47"/>
      <c r="B196" s="322"/>
      <c r="C196" s="65">
        <v>9</v>
      </c>
      <c r="D196" s="145">
        <v>0</v>
      </c>
      <c r="E196" s="146">
        <v>0</v>
      </c>
      <c r="F196" s="147">
        <v>1</v>
      </c>
      <c r="G196" s="39">
        <f t="shared" si="81"/>
        <v>0</v>
      </c>
      <c r="H196" s="40">
        <f t="shared" si="82"/>
        <v>0</v>
      </c>
      <c r="I196" s="40"/>
      <c r="J196" s="36">
        <f t="shared" si="83"/>
        <v>0</v>
      </c>
      <c r="K196" s="36">
        <f t="shared" si="92"/>
        <v>0</v>
      </c>
      <c r="L196" s="37">
        <f t="shared" si="85"/>
        <v>0</v>
      </c>
      <c r="M196" s="40"/>
      <c r="N196" s="44">
        <f t="shared" si="93"/>
        <v>0</v>
      </c>
      <c r="O196" s="44">
        <f t="shared" si="88"/>
        <v>0</v>
      </c>
      <c r="P196" s="24" t="str">
        <f t="shared" si="89"/>
        <v>.</v>
      </c>
      <c r="Q196" s="47"/>
      <c r="R196" s="32"/>
      <c r="S196" s="47"/>
      <c r="T196" s="78"/>
      <c r="U196" s="248">
        <f t="shared" si="90"/>
        <v>0</v>
      </c>
      <c r="V196" s="248">
        <f t="shared" si="91"/>
        <v>0</v>
      </c>
      <c r="W196" s="255">
        <f t="shared" si="87"/>
        <v>0</v>
      </c>
    </row>
    <row r="197" spans="1:23">
      <c r="A197" s="47"/>
      <c r="B197" s="322"/>
      <c r="C197" s="65">
        <v>10</v>
      </c>
      <c r="D197" s="145">
        <v>0</v>
      </c>
      <c r="E197" s="146">
        <v>0</v>
      </c>
      <c r="F197" s="147">
        <v>1</v>
      </c>
      <c r="G197" s="39">
        <f t="shared" si="81"/>
        <v>0</v>
      </c>
      <c r="H197" s="40">
        <f t="shared" si="82"/>
        <v>0</v>
      </c>
      <c r="I197" s="40"/>
      <c r="J197" s="36">
        <f t="shared" si="83"/>
        <v>0</v>
      </c>
      <c r="K197" s="36">
        <f t="shared" si="92"/>
        <v>0</v>
      </c>
      <c r="L197" s="37">
        <f t="shared" si="85"/>
        <v>0</v>
      </c>
      <c r="M197" s="40"/>
      <c r="N197" s="44">
        <f t="shared" si="93"/>
        <v>0</v>
      </c>
      <c r="O197" s="44">
        <f t="shared" si="88"/>
        <v>0</v>
      </c>
      <c r="P197" s="24" t="str">
        <f t="shared" si="89"/>
        <v>.</v>
      </c>
      <c r="Q197" s="221"/>
      <c r="R197" s="32"/>
      <c r="S197" s="47"/>
      <c r="T197" s="78"/>
      <c r="U197" s="248">
        <f t="shared" si="90"/>
        <v>0</v>
      </c>
      <c r="V197" s="248">
        <f t="shared" si="91"/>
        <v>0</v>
      </c>
      <c r="W197" s="255">
        <f t="shared" si="87"/>
        <v>0</v>
      </c>
    </row>
    <row r="198" spans="1:23">
      <c r="A198" s="47"/>
      <c r="B198" s="322"/>
      <c r="C198" s="65">
        <v>11</v>
      </c>
      <c r="D198" s="145">
        <v>0</v>
      </c>
      <c r="E198" s="146">
        <v>0</v>
      </c>
      <c r="F198" s="147">
        <v>1</v>
      </c>
      <c r="G198" s="39">
        <f t="shared" si="81"/>
        <v>0</v>
      </c>
      <c r="H198" s="40">
        <f t="shared" si="82"/>
        <v>0</v>
      </c>
      <c r="I198" s="40"/>
      <c r="J198" s="36">
        <f t="shared" si="83"/>
        <v>0</v>
      </c>
      <c r="K198" s="36">
        <f t="shared" si="92"/>
        <v>0</v>
      </c>
      <c r="L198" s="37">
        <f t="shared" si="85"/>
        <v>0</v>
      </c>
      <c r="M198" s="40"/>
      <c r="N198" s="44">
        <f t="shared" si="93"/>
        <v>0</v>
      </c>
      <c r="O198" s="44">
        <f t="shared" si="88"/>
        <v>0</v>
      </c>
      <c r="P198" s="24" t="str">
        <f t="shared" si="89"/>
        <v>.</v>
      </c>
      <c r="Q198" s="47"/>
      <c r="R198" s="32"/>
      <c r="S198" s="47"/>
      <c r="T198" s="78"/>
      <c r="U198" s="248">
        <f t="shared" si="90"/>
        <v>0</v>
      </c>
      <c r="V198" s="248">
        <f t="shared" si="91"/>
        <v>0</v>
      </c>
      <c r="W198" s="255">
        <f t="shared" si="87"/>
        <v>0</v>
      </c>
    </row>
    <row r="199" spans="1:23">
      <c r="A199" s="47"/>
      <c r="B199" s="322"/>
      <c r="C199" s="66">
        <v>12</v>
      </c>
      <c r="D199" s="145">
        <v>0</v>
      </c>
      <c r="E199" s="146">
        <v>0</v>
      </c>
      <c r="F199" s="147">
        <v>1</v>
      </c>
      <c r="G199" s="39">
        <f t="shared" si="81"/>
        <v>0</v>
      </c>
      <c r="H199" s="40">
        <f t="shared" si="82"/>
        <v>0</v>
      </c>
      <c r="I199" s="40"/>
      <c r="J199" s="36">
        <f t="shared" si="83"/>
        <v>0</v>
      </c>
      <c r="K199" s="36">
        <f t="shared" si="92"/>
        <v>0</v>
      </c>
      <c r="L199" s="37">
        <f t="shared" si="85"/>
        <v>0</v>
      </c>
      <c r="M199" s="40"/>
      <c r="N199" s="44">
        <f t="shared" si="93"/>
        <v>0</v>
      </c>
      <c r="O199" s="44">
        <f t="shared" si="88"/>
        <v>0</v>
      </c>
      <c r="P199" s="24" t="str">
        <f t="shared" si="89"/>
        <v>.</v>
      </c>
      <c r="Q199" s="47"/>
      <c r="R199" s="32"/>
      <c r="S199" s="47"/>
      <c r="T199" s="78"/>
      <c r="U199" s="248">
        <f t="shared" si="90"/>
        <v>0</v>
      </c>
      <c r="V199" s="248">
        <f t="shared" si="91"/>
        <v>0</v>
      </c>
      <c r="W199" s="255">
        <f t="shared" si="87"/>
        <v>0</v>
      </c>
    </row>
    <row r="200" spans="1:23">
      <c r="A200" s="47"/>
      <c r="B200" s="322"/>
      <c r="C200" s="67"/>
      <c r="D200" s="41"/>
      <c r="E200" s="41"/>
      <c r="F200" s="164" t="s">
        <v>51</v>
      </c>
      <c r="G200" s="40">
        <f>SUM(G188:G199)</f>
        <v>0</v>
      </c>
      <c r="H200" s="40">
        <f>SUM(H188:H199)</f>
        <v>0</v>
      </c>
      <c r="I200" s="40"/>
      <c r="J200" s="36">
        <f>SUM(J188:J199)</f>
        <v>0</v>
      </c>
      <c r="K200" s="36">
        <f>SUM(K188:K199)</f>
        <v>0</v>
      </c>
      <c r="L200" s="37">
        <f>SUM(L188:L199)</f>
        <v>0</v>
      </c>
      <c r="M200" s="40"/>
      <c r="N200" s="38">
        <f>SUM(N188:N199)</f>
        <v>0</v>
      </c>
      <c r="O200" s="38">
        <f>SUM(O188:O199)</f>
        <v>0</v>
      </c>
      <c r="P200" s="24" t="str">
        <f t="shared" si="89"/>
        <v>.</v>
      </c>
      <c r="Q200" s="47"/>
      <c r="R200" s="32"/>
      <c r="S200" s="47"/>
      <c r="T200" s="78"/>
      <c r="U200" s="250">
        <f>SUM(U188:U199)</f>
        <v>0</v>
      </c>
      <c r="V200" s="250">
        <f>SUM(V188:V199)</f>
        <v>0</v>
      </c>
      <c r="W200" s="258">
        <f>SUM(W188:W199)</f>
        <v>0</v>
      </c>
    </row>
    <row r="201" spans="1:23" ht="13.5" thickBot="1">
      <c r="A201" s="47"/>
      <c r="B201" s="322"/>
      <c r="C201" s="68"/>
      <c r="D201" s="43"/>
      <c r="E201" s="43"/>
      <c r="F201" s="43"/>
      <c r="G201" s="43"/>
      <c r="H201" s="43"/>
      <c r="I201" s="43"/>
      <c r="J201" s="43"/>
      <c r="K201" s="43"/>
      <c r="L201" s="58"/>
      <c r="M201" s="43"/>
      <c r="N201" s="58"/>
      <c r="O201" s="58"/>
      <c r="P201" s="69"/>
      <c r="S201" s="43"/>
      <c r="T201" s="78"/>
      <c r="U201" s="248"/>
      <c r="V201" s="248"/>
      <c r="W201" s="255"/>
    </row>
    <row r="202" spans="1:23" ht="15" customHeight="1">
      <c r="A202" s="47"/>
      <c r="B202" s="322"/>
      <c r="C202" s="319" t="s">
        <v>110</v>
      </c>
      <c r="D202" s="320"/>
      <c r="E202" s="320"/>
      <c r="F202" s="320"/>
      <c r="G202" s="320"/>
      <c r="H202" s="320"/>
      <c r="I202" s="74"/>
      <c r="J202" s="74"/>
      <c r="K202" s="74"/>
      <c r="L202" s="75"/>
      <c r="M202" s="74"/>
      <c r="N202" s="75"/>
      <c r="O202" s="75"/>
      <c r="P202" s="117"/>
      <c r="Q202" s="83"/>
      <c r="R202" s="74"/>
      <c r="S202" s="74"/>
      <c r="T202" s="79"/>
      <c r="U202" s="265"/>
      <c r="V202" s="265"/>
      <c r="W202" s="266"/>
    </row>
    <row r="203" spans="1:23">
      <c r="A203" s="47"/>
      <c r="B203" s="322"/>
      <c r="C203" s="68"/>
      <c r="D203" s="43"/>
      <c r="E203" s="43"/>
      <c r="F203" s="43"/>
      <c r="G203" s="43"/>
      <c r="H203" s="43"/>
      <c r="I203" s="43"/>
      <c r="J203" s="43"/>
      <c r="K203" s="43"/>
      <c r="L203" s="58"/>
      <c r="M203" s="43"/>
      <c r="N203" s="58"/>
      <c r="O203" s="58"/>
      <c r="P203" s="69"/>
      <c r="Q203" s="47"/>
      <c r="R203" s="43"/>
      <c r="S203" s="43"/>
      <c r="T203" s="78"/>
      <c r="U203" s="248"/>
      <c r="V203" s="248"/>
      <c r="W203" s="255"/>
    </row>
    <row r="204" spans="1:23" ht="13.5" thickBot="1">
      <c r="A204" s="47"/>
      <c r="B204" s="322"/>
      <c r="C204" s="68"/>
      <c r="D204" s="43"/>
      <c r="E204" s="43"/>
      <c r="F204" s="43"/>
      <c r="G204" s="43"/>
      <c r="H204" s="43"/>
      <c r="I204" s="43"/>
      <c r="J204" s="43"/>
      <c r="K204" s="43"/>
      <c r="L204" s="58"/>
      <c r="M204" s="43"/>
      <c r="N204" s="58"/>
      <c r="O204" s="58"/>
      <c r="P204" s="69"/>
      <c r="Q204" s="47"/>
      <c r="R204" s="43"/>
      <c r="S204" s="43"/>
      <c r="T204" s="78"/>
      <c r="U204" s="248"/>
      <c r="V204" s="248"/>
      <c r="W204" s="255"/>
    </row>
    <row r="205" spans="1:23">
      <c r="A205" s="47"/>
      <c r="B205" s="322"/>
      <c r="C205" s="204"/>
      <c r="D205" s="205"/>
      <c r="E205" s="205"/>
      <c r="F205" s="205"/>
      <c r="G205" s="205"/>
      <c r="H205" s="205"/>
      <c r="I205" s="205"/>
      <c r="J205" s="205"/>
      <c r="K205" s="205"/>
      <c r="L205" s="205"/>
      <c r="M205" s="205"/>
      <c r="N205" s="205"/>
      <c r="O205" s="205"/>
      <c r="P205" s="206"/>
      <c r="Q205" s="205"/>
      <c r="R205" s="207"/>
      <c r="S205" s="83"/>
      <c r="T205" s="79"/>
      <c r="U205" s="252"/>
      <c r="V205" s="252"/>
      <c r="W205" s="253"/>
    </row>
    <row r="206" spans="1:23">
      <c r="A206" s="47"/>
      <c r="B206" s="322"/>
      <c r="C206" s="118"/>
      <c r="D206" s="119"/>
      <c r="E206" s="119"/>
      <c r="F206" s="119"/>
      <c r="G206" s="119"/>
      <c r="H206" s="119"/>
      <c r="I206" s="119"/>
      <c r="J206" s="119"/>
      <c r="K206" s="119"/>
      <c r="L206" s="119"/>
      <c r="M206" s="119"/>
      <c r="N206" s="119"/>
      <c r="O206" s="119"/>
      <c r="P206" s="120"/>
      <c r="Q206" s="119"/>
      <c r="R206" s="208"/>
      <c r="S206" s="47"/>
      <c r="T206" s="78"/>
      <c r="U206" s="245"/>
      <c r="V206" s="245"/>
      <c r="W206" s="254"/>
    </row>
    <row r="207" spans="1:23">
      <c r="A207" s="47"/>
      <c r="B207" s="322"/>
      <c r="C207" s="118"/>
      <c r="D207" s="119"/>
      <c r="E207" s="119"/>
      <c r="F207" s="119"/>
      <c r="G207" s="119"/>
      <c r="H207" s="119"/>
      <c r="I207" s="119"/>
      <c r="J207" s="119"/>
      <c r="K207" s="119"/>
      <c r="L207" s="119"/>
      <c r="M207" s="119"/>
      <c r="N207" s="119"/>
      <c r="O207" s="119"/>
      <c r="P207" s="120"/>
      <c r="Q207" s="119"/>
      <c r="R207" s="208"/>
      <c r="S207" s="47"/>
      <c r="T207" s="78"/>
      <c r="U207" s="245"/>
      <c r="V207" s="245"/>
      <c r="W207" s="254"/>
    </row>
    <row r="208" spans="1:23">
      <c r="A208" s="47"/>
      <c r="B208" s="322"/>
      <c r="C208" s="118"/>
      <c r="D208" s="119"/>
      <c r="E208" s="119"/>
      <c r="F208" s="119"/>
      <c r="G208" s="119"/>
      <c r="H208" s="119"/>
      <c r="I208" s="119"/>
      <c r="J208" s="119"/>
      <c r="K208" s="119"/>
      <c r="L208" s="119"/>
      <c r="M208" s="119"/>
      <c r="N208" s="119"/>
      <c r="O208" s="119"/>
      <c r="P208" s="120"/>
      <c r="Q208" s="119"/>
      <c r="R208" s="208"/>
      <c r="S208" s="47"/>
      <c r="T208" s="78"/>
      <c r="U208" s="245"/>
      <c r="V208" s="245"/>
      <c r="W208" s="254"/>
    </row>
    <row r="209" spans="1:23">
      <c r="A209" s="47"/>
      <c r="B209" s="322"/>
      <c r="C209" s="118"/>
      <c r="D209" s="119"/>
      <c r="E209" s="119"/>
      <c r="F209" s="119"/>
      <c r="G209" s="119"/>
      <c r="H209" s="119"/>
      <c r="I209" s="119"/>
      <c r="J209" s="119"/>
      <c r="K209" s="119"/>
      <c r="L209" s="119"/>
      <c r="M209" s="119"/>
      <c r="N209" s="119"/>
      <c r="O209" s="119"/>
      <c r="P209" s="120"/>
      <c r="Q209" s="119"/>
      <c r="R209" s="208"/>
      <c r="S209" s="47"/>
      <c r="T209" s="78"/>
      <c r="U209" s="245"/>
      <c r="V209" s="245"/>
      <c r="W209" s="254"/>
    </row>
    <row r="210" spans="1:23" ht="13.5" thickBot="1">
      <c r="A210" s="47"/>
      <c r="B210" s="322"/>
      <c r="C210" s="118"/>
      <c r="D210" s="119"/>
      <c r="E210" s="119"/>
      <c r="F210" s="119"/>
      <c r="G210" s="119"/>
      <c r="H210" s="119"/>
      <c r="I210" s="119"/>
      <c r="J210" s="119"/>
      <c r="K210" s="119"/>
      <c r="L210" s="119"/>
      <c r="M210" s="119"/>
      <c r="N210" s="119"/>
      <c r="O210" s="119"/>
      <c r="P210" s="120"/>
      <c r="Q210" s="119"/>
      <c r="R210" s="208"/>
      <c r="S210" s="47"/>
      <c r="T210" s="78"/>
      <c r="U210" s="245"/>
      <c r="V210" s="245"/>
      <c r="W210" s="254"/>
    </row>
    <row r="211" spans="1:23" ht="39" thickBot="1">
      <c r="A211" s="47"/>
      <c r="B211" s="322"/>
      <c r="C211" s="118"/>
      <c r="D211" s="119"/>
      <c r="E211" s="119"/>
      <c r="F211" s="119"/>
      <c r="G211" s="119"/>
      <c r="H211" s="119"/>
      <c r="I211" s="119"/>
      <c r="J211" s="119"/>
      <c r="K211" s="323" t="s">
        <v>22</v>
      </c>
      <c r="L211" s="324"/>
      <c r="M211" s="33" t="s">
        <v>105</v>
      </c>
      <c r="N211" s="33" t="s">
        <v>106</v>
      </c>
      <c r="O211" s="34" t="s">
        <v>27</v>
      </c>
      <c r="P211" s="120"/>
      <c r="Q211" s="136" t="s">
        <v>109</v>
      </c>
      <c r="R211" s="208"/>
      <c r="S211" s="47"/>
      <c r="T211" s="78"/>
      <c r="U211" s="245"/>
      <c r="V211" s="245"/>
      <c r="W211" s="254"/>
    </row>
    <row r="212" spans="1:23">
      <c r="A212" s="47"/>
      <c r="B212" s="322"/>
      <c r="C212" s="118"/>
      <c r="D212" s="119"/>
      <c r="E212" s="119"/>
      <c r="F212" s="119"/>
      <c r="G212" s="119"/>
      <c r="H212" s="119"/>
      <c r="I212" s="119"/>
      <c r="J212" s="119"/>
      <c r="K212" s="92" t="s">
        <v>23</v>
      </c>
      <c r="L212" s="93"/>
      <c r="M212" s="227">
        <f>$L$200</f>
        <v>0</v>
      </c>
      <c r="N212" s="227">
        <f>$L$22+$L$48+$L$73+$L$97+$L$120+$L$142+$L$163</f>
        <v>0</v>
      </c>
      <c r="O212" s="228">
        <f>M212+N212</f>
        <v>0</v>
      </c>
      <c r="P212" s="120"/>
      <c r="Q212" s="119"/>
      <c r="R212" s="208"/>
      <c r="S212" s="47"/>
      <c r="T212" s="78"/>
      <c r="U212" s="245"/>
      <c r="V212" s="245"/>
      <c r="W212" s="254"/>
    </row>
    <row r="213" spans="1:23" ht="38.25">
      <c r="A213" s="47"/>
      <c r="B213" s="322"/>
      <c r="C213" s="118"/>
      <c r="D213" s="119"/>
      <c r="E213" s="119"/>
      <c r="F213" s="119"/>
      <c r="G213" s="119"/>
      <c r="H213" s="119"/>
      <c r="I213" s="119"/>
      <c r="J213" s="119"/>
      <c r="K213" s="94" t="s">
        <v>3</v>
      </c>
      <c r="L213" s="46"/>
      <c r="M213" s="18" t="s">
        <v>105</v>
      </c>
      <c r="N213" s="18" t="s">
        <v>106</v>
      </c>
      <c r="O213" s="35" t="s">
        <v>27</v>
      </c>
      <c r="P213" s="120"/>
      <c r="Q213" s="119"/>
      <c r="R213" s="208"/>
      <c r="S213" s="47"/>
      <c r="T213" s="78"/>
      <c r="U213" s="245"/>
      <c r="V213" s="245"/>
      <c r="W213" s="254"/>
    </row>
    <row r="214" spans="1:23">
      <c r="A214" s="47"/>
      <c r="B214" s="322"/>
      <c r="C214" s="118"/>
      <c r="D214" s="119"/>
      <c r="E214" s="119"/>
      <c r="F214" s="119"/>
      <c r="G214" s="119"/>
      <c r="H214" s="119"/>
      <c r="I214" s="119"/>
      <c r="J214" s="119"/>
      <c r="K214" s="95" t="s">
        <v>25</v>
      </c>
      <c r="L214" s="96"/>
      <c r="M214" s="229">
        <f>$O$200</f>
        <v>0</v>
      </c>
      <c r="N214" s="229">
        <f>$O$30+$O$55+$O$79+$O$102+$O$124+$O$145+$O$166</f>
        <v>0</v>
      </c>
      <c r="O214" s="230">
        <f>M214+N214</f>
        <v>0</v>
      </c>
      <c r="P214" s="120"/>
      <c r="Q214" s="119"/>
      <c r="R214" s="208"/>
      <c r="S214" s="47"/>
      <c r="T214" s="78"/>
      <c r="U214" s="245"/>
      <c r="V214" s="245"/>
      <c r="W214" s="254"/>
    </row>
    <row r="215" spans="1:23" ht="15.75" customHeight="1" thickBot="1">
      <c r="A215" s="47"/>
      <c r="B215" s="322"/>
      <c r="C215" s="118"/>
      <c r="D215" s="119"/>
      <c r="E215" s="119"/>
      <c r="F215" s="119"/>
      <c r="G215" s="119"/>
      <c r="H215" s="119"/>
      <c r="I215" s="119"/>
      <c r="J215" s="119"/>
      <c r="K215" s="304" t="s">
        <v>24</v>
      </c>
      <c r="L215" s="305"/>
      <c r="M215" s="231">
        <f>$N$200</f>
        <v>0</v>
      </c>
      <c r="N215" s="231">
        <f>$N$30+$N$55+$N$79+$N$102+$N$124+$N$145+$N$166</f>
        <v>0</v>
      </c>
      <c r="O215" s="232">
        <f>M215+N215</f>
        <v>0</v>
      </c>
      <c r="P215" s="120"/>
      <c r="Q215" s="119"/>
      <c r="R215" s="208"/>
      <c r="S215" s="47"/>
      <c r="T215" s="78"/>
      <c r="U215" s="245"/>
      <c r="V215" s="245"/>
      <c r="W215" s="254"/>
    </row>
    <row r="216" spans="1:23">
      <c r="A216" s="47"/>
      <c r="B216" s="322"/>
      <c r="C216" s="118"/>
      <c r="D216" s="119"/>
      <c r="E216" s="119"/>
      <c r="F216" s="119"/>
      <c r="G216" s="119"/>
      <c r="H216" s="119"/>
      <c r="I216" s="119"/>
      <c r="J216" s="119"/>
      <c r="K216" s="113"/>
      <c r="L216" s="113"/>
      <c r="M216" s="114"/>
      <c r="N216" s="114"/>
      <c r="O216" s="114"/>
      <c r="P216" s="120"/>
      <c r="Q216" s="119"/>
      <c r="R216" s="208"/>
      <c r="S216" s="47"/>
      <c r="T216" s="78"/>
      <c r="U216" s="245"/>
      <c r="V216" s="245"/>
      <c r="W216" s="254"/>
    </row>
    <row r="217" spans="1:23">
      <c r="A217" s="47"/>
      <c r="B217" s="322"/>
      <c r="C217" s="118"/>
      <c r="D217" s="119"/>
      <c r="E217" s="119"/>
      <c r="F217" s="119"/>
      <c r="G217" s="119"/>
      <c r="H217" s="119"/>
      <c r="I217" s="119"/>
      <c r="J217" s="119"/>
      <c r="K217" s="113"/>
      <c r="L217" s="113"/>
      <c r="M217" s="114"/>
      <c r="N217" s="114"/>
      <c r="O217" s="114"/>
      <c r="P217" s="120"/>
      <c r="Q217" s="119"/>
      <c r="R217" s="208"/>
      <c r="S217" s="47"/>
      <c r="T217" s="78"/>
      <c r="U217" s="245"/>
      <c r="V217" s="245"/>
      <c r="W217" s="254"/>
    </row>
    <row r="218" spans="1:23">
      <c r="A218" s="47"/>
      <c r="B218" s="322"/>
      <c r="C218" s="118"/>
      <c r="D218" s="119"/>
      <c r="E218" s="119"/>
      <c r="F218" s="119"/>
      <c r="G218" s="119"/>
      <c r="H218" s="119"/>
      <c r="I218" s="119"/>
      <c r="J218" s="119"/>
      <c r="K218" s="113"/>
      <c r="L218" s="113"/>
      <c r="M218" s="114"/>
      <c r="N218" s="114"/>
      <c r="O218" s="114"/>
      <c r="P218" s="120"/>
      <c r="Q218" s="119"/>
      <c r="R218" s="208"/>
      <c r="S218" s="47"/>
      <c r="T218" s="78"/>
      <c r="U218" s="245"/>
      <c r="V218" s="245"/>
      <c r="W218" s="254"/>
    </row>
    <row r="219" spans="1:23" ht="13.5" thickBot="1">
      <c r="A219" s="47"/>
      <c r="B219" s="322"/>
      <c r="C219" s="121"/>
      <c r="D219" s="122"/>
      <c r="E219" s="122"/>
      <c r="F219" s="122"/>
      <c r="G219" s="122"/>
      <c r="H219" s="122"/>
      <c r="I219" s="122"/>
      <c r="J219" s="122"/>
      <c r="K219" s="122"/>
      <c r="L219" s="122"/>
      <c r="M219" s="122"/>
      <c r="N219" s="122"/>
      <c r="O219" s="122"/>
      <c r="P219" s="123"/>
      <c r="Q219" s="122"/>
      <c r="R219" s="209"/>
      <c r="S219" s="84"/>
      <c r="T219" s="80"/>
      <c r="U219" s="256"/>
      <c r="V219" s="256"/>
      <c r="W219" s="257"/>
    </row>
  </sheetData>
  <mergeCells count="53">
    <mergeCell ref="D8:F8"/>
    <mergeCell ref="N8:O8"/>
    <mergeCell ref="U5:W5"/>
    <mergeCell ref="J34:L34"/>
    <mergeCell ref="J8:L8"/>
    <mergeCell ref="Q10:R10"/>
    <mergeCell ref="K24:L24"/>
    <mergeCell ref="K215:L215"/>
    <mergeCell ref="C202:H202"/>
    <mergeCell ref="Q85:R85"/>
    <mergeCell ref="A6:A183"/>
    <mergeCell ref="B6:B219"/>
    <mergeCell ref="D186:F186"/>
    <mergeCell ref="N186:O186"/>
    <mergeCell ref="J186:L186"/>
    <mergeCell ref="D83:F83"/>
    <mergeCell ref="D59:F59"/>
    <mergeCell ref="N59:O59"/>
    <mergeCell ref="J83:L83"/>
    <mergeCell ref="J59:L59"/>
    <mergeCell ref="N34:O34"/>
    <mergeCell ref="D34:F34"/>
    <mergeCell ref="K211:L211"/>
    <mergeCell ref="Q61:R61"/>
    <mergeCell ref="Q36:R36"/>
    <mergeCell ref="K50:L50"/>
    <mergeCell ref="K75:L75"/>
    <mergeCell ref="K99:L99"/>
    <mergeCell ref="N83:O83"/>
    <mergeCell ref="K144:L144"/>
    <mergeCell ref="D106:F106"/>
    <mergeCell ref="J106:L106"/>
    <mergeCell ref="N106:O106"/>
    <mergeCell ref="Q107:R107"/>
    <mergeCell ref="K122:L122"/>
    <mergeCell ref="D128:F128"/>
    <mergeCell ref="J128:L128"/>
    <mergeCell ref="N128:O128"/>
    <mergeCell ref="Q129:R129"/>
    <mergeCell ref="C180:D180"/>
    <mergeCell ref="K180:L180"/>
    <mergeCell ref="C168:G168"/>
    <mergeCell ref="C176:D176"/>
    <mergeCell ref="K176:L176"/>
    <mergeCell ref="C177:D177"/>
    <mergeCell ref="C178:D178"/>
    <mergeCell ref="K178:L178"/>
    <mergeCell ref="C179:D179"/>
    <mergeCell ref="D149:F149"/>
    <mergeCell ref="J149:L149"/>
    <mergeCell ref="N149:O149"/>
    <mergeCell ref="Q150:R150"/>
    <mergeCell ref="K165:L165"/>
  </mergeCells>
  <pageMargins left="0.7" right="0.7" top="0.75" bottom="0.75" header="0.3" footer="0.3"/>
  <pageSetup paperSize="9" scale="2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99"/>
    <pageSetUpPr fitToPage="1"/>
  </sheetPr>
  <dimension ref="A1:W331"/>
  <sheetViews>
    <sheetView topLeftCell="A227" zoomScale="85" zoomScaleNormal="85" zoomScaleSheetLayoutView="70" workbookViewId="0">
      <selection activeCell="Q323" sqref="Q323"/>
    </sheetView>
  </sheetViews>
  <sheetFormatPr defaultRowHeight="12.75"/>
  <cols>
    <col min="1" max="3" width="9.140625" style="1"/>
    <col min="4" max="4" width="13.42578125" style="1" customWidth="1"/>
    <col min="5" max="5" width="16.5703125" style="1" customWidth="1"/>
    <col min="6" max="6" width="16.85546875" style="1" customWidth="1"/>
    <col min="7" max="7" width="15.140625" style="1" customWidth="1"/>
    <col min="8" max="8" width="16.28515625" style="1" customWidth="1"/>
    <col min="9" max="9" width="7.5703125" style="1" customWidth="1"/>
    <col min="10" max="10" width="15.5703125" style="1" customWidth="1"/>
    <col min="11" max="11" width="15.85546875" style="1" customWidth="1"/>
    <col min="12" max="12" width="16.5703125" style="1" customWidth="1"/>
    <col min="13" max="13" width="13.7109375" style="1" customWidth="1"/>
    <col min="14" max="14" width="15.5703125" style="1" customWidth="1"/>
    <col min="15" max="15" width="16.28515625" style="1" customWidth="1"/>
    <col min="16" max="16" width="16.85546875" style="20" customWidth="1"/>
    <col min="17" max="17" width="44.42578125" style="1" customWidth="1"/>
    <col min="18" max="18" width="11.28515625" style="1" customWidth="1"/>
    <col min="19" max="19" width="10.140625" style="31" customWidth="1"/>
    <col min="20" max="20" width="4.28515625" style="267" customWidth="1"/>
    <col min="21" max="21" width="18.42578125" style="267" bestFit="1" customWidth="1"/>
    <col min="22" max="22" width="19.42578125" style="267" bestFit="1" customWidth="1"/>
    <col min="23" max="23" width="12.7109375" style="267" bestFit="1" customWidth="1"/>
    <col min="24" max="16384" width="9.140625" style="1"/>
  </cols>
  <sheetData>
    <row r="1" spans="1:23" s="142" customFormat="1" ht="24" customHeight="1">
      <c r="A1" s="167" t="s">
        <v>113</v>
      </c>
      <c r="P1" s="143"/>
      <c r="T1" s="241"/>
      <c r="U1" s="241"/>
      <c r="V1" s="241"/>
      <c r="W1" s="241"/>
    </row>
    <row r="2" spans="1:23" ht="27">
      <c r="C2" s="2" t="s">
        <v>0</v>
      </c>
      <c r="T2" s="242"/>
      <c r="U2" s="242"/>
      <c r="V2" s="242"/>
      <c r="W2" s="242"/>
    </row>
    <row r="3" spans="1:23" ht="19.5">
      <c r="C3" s="3" t="s">
        <v>40</v>
      </c>
      <c r="T3" s="242"/>
      <c r="U3" s="242"/>
      <c r="V3" s="242"/>
      <c r="W3" s="242"/>
    </row>
    <row r="4" spans="1:23" ht="19.5">
      <c r="C4" s="166" t="s">
        <v>53</v>
      </c>
      <c r="T4" s="242"/>
      <c r="U4" s="242"/>
      <c r="V4" s="242"/>
      <c r="W4" s="242"/>
    </row>
    <row r="5" spans="1:23" ht="60" customHeight="1" thickBot="1">
      <c r="C5" s="4"/>
      <c r="T5" s="268"/>
      <c r="U5" s="325" t="s">
        <v>19</v>
      </c>
      <c r="V5" s="325"/>
      <c r="W5" s="325"/>
    </row>
    <row r="6" spans="1:23" ht="15" customHeight="1" thickTop="1">
      <c r="A6" s="321"/>
      <c r="B6" s="322"/>
      <c r="C6" s="22">
        <v>2013</v>
      </c>
      <c r="D6" s="19"/>
      <c r="E6" s="19"/>
      <c r="F6" s="19"/>
      <c r="G6" s="19"/>
      <c r="H6" s="19"/>
      <c r="I6" s="19"/>
      <c r="J6" s="19"/>
      <c r="K6" s="19"/>
      <c r="L6" s="19"/>
      <c r="M6" s="19"/>
      <c r="N6" s="19"/>
      <c r="O6" s="19"/>
      <c r="P6" s="21"/>
      <c r="Q6" s="19"/>
      <c r="R6" s="19"/>
      <c r="S6" s="82"/>
      <c r="T6" s="243"/>
      <c r="U6" s="243"/>
      <c r="V6" s="243"/>
      <c r="W6" s="244"/>
    </row>
    <row r="7" spans="1:23" ht="13.5" thickBot="1">
      <c r="A7" s="321"/>
      <c r="B7" s="322"/>
      <c r="C7" s="23"/>
      <c r="D7" s="9"/>
      <c r="E7" s="9"/>
      <c r="F7" s="9"/>
      <c r="G7" s="9"/>
      <c r="H7" s="9"/>
      <c r="I7" s="9"/>
      <c r="J7" s="9"/>
      <c r="K7" s="9"/>
      <c r="L7" s="9"/>
      <c r="M7" s="9"/>
      <c r="N7" s="9"/>
      <c r="O7" s="9"/>
      <c r="P7" s="24"/>
      <c r="Q7" s="9"/>
      <c r="R7" s="9"/>
      <c r="S7" s="47"/>
      <c r="T7" s="245"/>
      <c r="U7" s="245"/>
      <c r="V7" s="245"/>
      <c r="W7" s="246"/>
    </row>
    <row r="8" spans="1:23">
      <c r="A8" s="321"/>
      <c r="B8" s="322"/>
      <c r="C8" s="25"/>
      <c r="D8" s="291" t="s">
        <v>1</v>
      </c>
      <c r="E8" s="292"/>
      <c r="F8" s="293"/>
      <c r="G8" s="5"/>
      <c r="H8" s="6"/>
      <c r="I8" s="6"/>
      <c r="J8" s="294" t="s">
        <v>2</v>
      </c>
      <c r="K8" s="295"/>
      <c r="L8" s="326"/>
      <c r="M8" s="7"/>
      <c r="N8" s="316" t="s">
        <v>3</v>
      </c>
      <c r="O8" s="316"/>
      <c r="P8" s="24"/>
      <c r="Q8" s="9"/>
      <c r="R8" s="9"/>
      <c r="S8" s="47"/>
      <c r="T8" s="245"/>
      <c r="U8" s="245"/>
      <c r="V8" s="245"/>
      <c r="W8" s="246"/>
    </row>
    <row r="9" spans="1:23" ht="51.75" thickBot="1">
      <c r="A9" s="321"/>
      <c r="B9" s="322"/>
      <c r="C9" s="26" t="s">
        <v>4</v>
      </c>
      <c r="D9" s="148" t="s">
        <v>66</v>
      </c>
      <c r="E9" s="149" t="s">
        <v>67</v>
      </c>
      <c r="F9" s="141" t="s">
        <v>28</v>
      </c>
      <c r="G9" s="14" t="s">
        <v>68</v>
      </c>
      <c r="H9" s="15" t="s">
        <v>69</v>
      </c>
      <c r="I9" s="15"/>
      <c r="J9" s="16" t="s">
        <v>43</v>
      </c>
      <c r="K9" s="16" t="s">
        <v>44</v>
      </c>
      <c r="L9" s="17" t="s">
        <v>7</v>
      </c>
      <c r="M9" s="15"/>
      <c r="N9" s="18" t="s">
        <v>8</v>
      </c>
      <c r="O9" s="18" t="s">
        <v>9</v>
      </c>
      <c r="P9" s="24"/>
      <c r="Q9" s="9"/>
      <c r="R9" s="9"/>
      <c r="S9" s="47"/>
      <c r="T9" s="245"/>
      <c r="U9" s="240" t="s">
        <v>120</v>
      </c>
      <c r="V9" s="240" t="s">
        <v>121</v>
      </c>
      <c r="W9" s="247" t="s">
        <v>18</v>
      </c>
    </row>
    <row r="10" spans="1:23">
      <c r="A10" s="321"/>
      <c r="B10" s="322"/>
      <c r="C10" s="27">
        <v>2</v>
      </c>
      <c r="D10" s="145">
        <v>0</v>
      </c>
      <c r="E10" s="146">
        <v>0</v>
      </c>
      <c r="F10" s="147">
        <v>1</v>
      </c>
      <c r="G10" s="39">
        <f>D10+E10</f>
        <v>0</v>
      </c>
      <c r="H10" s="40">
        <f>ROUND((G10/F10),2)</f>
        <v>0</v>
      </c>
      <c r="I10" s="6"/>
      <c r="J10" s="36">
        <f>ROUND((H10*3%)*F10,2)</f>
        <v>0</v>
      </c>
      <c r="K10" s="36">
        <f>ROUND((IF(H10-$R$12&lt;0,0,(H10-$R$12))*3.5%)*F10,2)</f>
        <v>0</v>
      </c>
      <c r="L10" s="37">
        <f t="shared" ref="L10:L35" si="0">J10+K10</f>
        <v>0</v>
      </c>
      <c r="M10" s="8"/>
      <c r="N10" s="44">
        <f>((MIN(H10,$R$13)*0.58%)+IF(H10&gt;$R$13,(H10-$R$13)*1.25%,0))*F10</f>
        <v>0</v>
      </c>
      <c r="O10" s="44">
        <f>(H10*3.75%)*F10</f>
        <v>0</v>
      </c>
      <c r="P10" s="24" t="str">
        <f>IF(W10&lt;&gt;0, "Error - review!",".")</f>
        <v>.</v>
      </c>
      <c r="Q10" s="317" t="s">
        <v>10</v>
      </c>
      <c r="R10" s="318"/>
      <c r="S10" s="47"/>
      <c r="T10" s="245"/>
      <c r="U10" s="248">
        <f t="shared" ref="U10:U35" si="1">((MIN(H10,$R$13)*0.58%))*F10</f>
        <v>0</v>
      </c>
      <c r="V10" s="248">
        <f t="shared" ref="V10:V35" si="2">(IF(H10&gt;$R$13,(H10-$R$13)*1.25%,0))*F10</f>
        <v>0</v>
      </c>
      <c r="W10" s="249">
        <f t="shared" ref="W10:W35" si="3">(U10+V10)-N10</f>
        <v>0</v>
      </c>
    </row>
    <row r="11" spans="1:23">
      <c r="A11" s="321"/>
      <c r="B11" s="322"/>
      <c r="C11" s="27">
        <v>4</v>
      </c>
      <c r="D11" s="145">
        <v>0</v>
      </c>
      <c r="E11" s="146">
        <v>0</v>
      </c>
      <c r="F11" s="147">
        <v>1</v>
      </c>
      <c r="G11" s="39">
        <f t="shared" ref="G11:G35" si="4">D11+E11</f>
        <v>0</v>
      </c>
      <c r="H11" s="40">
        <f t="shared" ref="H11:H35" si="5">ROUND((G11/F11),2)</f>
        <v>0</v>
      </c>
      <c r="I11" s="6"/>
      <c r="J11" s="36">
        <f t="shared" ref="J11:J35" si="6">ROUND((H11*3%)*F11,2)</f>
        <v>0</v>
      </c>
      <c r="K11" s="36">
        <f t="shared" ref="K11:K35" si="7">ROUND((IF(H11-$R$12&lt;0,0,(H11-$R$12))*3.5%)*F11,2)</f>
        <v>0</v>
      </c>
      <c r="L11" s="37">
        <f t="shared" si="0"/>
        <v>0</v>
      </c>
      <c r="M11" s="8"/>
      <c r="N11" s="44">
        <f t="shared" ref="N11:N35" si="8">((MIN(H11,$R$13)*0.58%)+IF(H11&gt;$R$13,(H11-$R$13)*1.25%,0))*F11</f>
        <v>0</v>
      </c>
      <c r="O11" s="44">
        <f t="shared" ref="O11:O35" si="9">(H11*3.75%)*F11</f>
        <v>0</v>
      </c>
      <c r="P11" s="24" t="str">
        <f t="shared" ref="P11:P36" si="10">IF(W11&lt;&gt;0, "Error - review!",".")</f>
        <v>.</v>
      </c>
      <c r="Q11" s="89" t="s">
        <v>11</v>
      </c>
      <c r="R11" s="125">
        <v>230.3</v>
      </c>
      <c r="S11" s="43"/>
      <c r="T11" s="245"/>
      <c r="U11" s="248">
        <f t="shared" si="1"/>
        <v>0</v>
      </c>
      <c r="V11" s="248">
        <f t="shared" si="2"/>
        <v>0</v>
      </c>
      <c r="W11" s="249">
        <f t="shared" si="3"/>
        <v>0</v>
      </c>
    </row>
    <row r="12" spans="1:23">
      <c r="A12" s="321"/>
      <c r="B12" s="322"/>
      <c r="C12" s="27">
        <v>6</v>
      </c>
      <c r="D12" s="145">
        <v>0</v>
      </c>
      <c r="E12" s="146">
        <v>0</v>
      </c>
      <c r="F12" s="147">
        <v>1</v>
      </c>
      <c r="G12" s="39">
        <f t="shared" si="4"/>
        <v>0</v>
      </c>
      <c r="H12" s="40">
        <f t="shared" si="5"/>
        <v>0</v>
      </c>
      <c r="I12" s="6"/>
      <c r="J12" s="36">
        <f t="shared" si="6"/>
        <v>0</v>
      </c>
      <c r="K12" s="36">
        <f t="shared" si="7"/>
        <v>0</v>
      </c>
      <c r="L12" s="37">
        <f t="shared" si="0"/>
        <v>0</v>
      </c>
      <c r="M12" s="8"/>
      <c r="N12" s="44">
        <f t="shared" si="8"/>
        <v>0</v>
      </c>
      <c r="O12" s="44">
        <f t="shared" si="9"/>
        <v>0</v>
      </c>
      <c r="P12" s="24" t="str">
        <f t="shared" si="10"/>
        <v>.</v>
      </c>
      <c r="Q12" s="89" t="s">
        <v>37</v>
      </c>
      <c r="R12" s="125">
        <f>ROUND(($R$11*52.18*2)/26.09,2)</f>
        <v>921.2</v>
      </c>
      <c r="S12" s="43"/>
      <c r="T12" s="245"/>
      <c r="U12" s="248">
        <f t="shared" si="1"/>
        <v>0</v>
      </c>
      <c r="V12" s="248">
        <f t="shared" si="2"/>
        <v>0</v>
      </c>
      <c r="W12" s="249">
        <f t="shared" si="3"/>
        <v>0</v>
      </c>
    </row>
    <row r="13" spans="1:23" ht="13.5" thickBot="1">
      <c r="A13" s="321"/>
      <c r="B13" s="322"/>
      <c r="C13" s="27">
        <v>8</v>
      </c>
      <c r="D13" s="145">
        <v>0</v>
      </c>
      <c r="E13" s="146">
        <v>0</v>
      </c>
      <c r="F13" s="147">
        <v>1</v>
      </c>
      <c r="G13" s="39">
        <f t="shared" si="4"/>
        <v>0</v>
      </c>
      <c r="H13" s="40">
        <f t="shared" si="5"/>
        <v>0</v>
      </c>
      <c r="I13" s="6"/>
      <c r="J13" s="36">
        <f t="shared" si="6"/>
        <v>0</v>
      </c>
      <c r="K13" s="36">
        <f t="shared" si="7"/>
        <v>0</v>
      </c>
      <c r="L13" s="37">
        <f t="shared" si="0"/>
        <v>0</v>
      </c>
      <c r="M13" s="8"/>
      <c r="N13" s="44">
        <f t="shared" si="8"/>
        <v>0</v>
      </c>
      <c r="O13" s="44">
        <f t="shared" si="9"/>
        <v>0</v>
      </c>
      <c r="P13" s="24" t="str">
        <f t="shared" si="10"/>
        <v>.</v>
      </c>
      <c r="Q13" s="90" t="s">
        <v>12</v>
      </c>
      <c r="R13" s="126">
        <f>ROUND(($R$11*52.18*3.74)/26.09,2)</f>
        <v>1722.64</v>
      </c>
      <c r="S13" s="43"/>
      <c r="T13" s="245"/>
      <c r="U13" s="248">
        <f t="shared" si="1"/>
        <v>0</v>
      </c>
      <c r="V13" s="248">
        <f t="shared" si="2"/>
        <v>0</v>
      </c>
      <c r="W13" s="249">
        <f t="shared" si="3"/>
        <v>0</v>
      </c>
    </row>
    <row r="14" spans="1:23">
      <c r="A14" s="321"/>
      <c r="B14" s="322"/>
      <c r="C14" s="27">
        <v>10</v>
      </c>
      <c r="D14" s="145">
        <v>0</v>
      </c>
      <c r="E14" s="146">
        <v>0</v>
      </c>
      <c r="F14" s="147">
        <v>1</v>
      </c>
      <c r="G14" s="39">
        <f t="shared" si="4"/>
        <v>0</v>
      </c>
      <c r="H14" s="40">
        <f t="shared" si="5"/>
        <v>0</v>
      </c>
      <c r="I14" s="6"/>
      <c r="J14" s="36">
        <f t="shared" si="6"/>
        <v>0</v>
      </c>
      <c r="K14" s="36">
        <f t="shared" si="7"/>
        <v>0</v>
      </c>
      <c r="L14" s="37">
        <f t="shared" si="0"/>
        <v>0</v>
      </c>
      <c r="M14" s="8"/>
      <c r="N14" s="44">
        <f t="shared" si="8"/>
        <v>0</v>
      </c>
      <c r="O14" s="44">
        <f t="shared" si="9"/>
        <v>0</v>
      </c>
      <c r="P14" s="24" t="str">
        <f t="shared" si="10"/>
        <v>.</v>
      </c>
      <c r="Q14" s="9"/>
      <c r="R14" s="9"/>
      <c r="S14" s="47"/>
      <c r="T14" s="245"/>
      <c r="U14" s="248">
        <f t="shared" si="1"/>
        <v>0</v>
      </c>
      <c r="V14" s="248">
        <f t="shared" si="2"/>
        <v>0</v>
      </c>
      <c r="W14" s="249">
        <f t="shared" si="3"/>
        <v>0</v>
      </c>
    </row>
    <row r="15" spans="1:23">
      <c r="A15" s="321"/>
      <c r="B15" s="322"/>
      <c r="C15" s="27">
        <v>12</v>
      </c>
      <c r="D15" s="145">
        <v>0</v>
      </c>
      <c r="E15" s="146">
        <v>0</v>
      </c>
      <c r="F15" s="147">
        <v>1</v>
      </c>
      <c r="G15" s="39">
        <f t="shared" ref="G15:G28" si="11">D15+E15</f>
        <v>0</v>
      </c>
      <c r="H15" s="40">
        <f t="shared" ref="H15:H28" si="12">ROUND((G15/F15),2)</f>
        <v>0</v>
      </c>
      <c r="I15" s="6"/>
      <c r="J15" s="36">
        <f t="shared" ref="J15:J28" si="13">ROUND((H15*3%)*F15,2)</f>
        <v>0</v>
      </c>
      <c r="K15" s="36">
        <f t="shared" ref="K15:K28" si="14">ROUND((IF(H15-$R$12&lt;0,0,(H15-$R$12))*3.5%)*F15,2)</f>
        <v>0</v>
      </c>
      <c r="L15" s="37">
        <f t="shared" ref="L15:L28" si="15">J15+K15</f>
        <v>0</v>
      </c>
      <c r="M15" s="8"/>
      <c r="N15" s="44">
        <f t="shared" si="8"/>
        <v>0</v>
      </c>
      <c r="O15" s="44">
        <f t="shared" ref="O15:O28" si="16">(H15*3.75%)*F15</f>
        <v>0</v>
      </c>
      <c r="P15" s="24" t="str">
        <f t="shared" si="10"/>
        <v>.</v>
      </c>
      <c r="Q15" s="9"/>
      <c r="R15" s="9"/>
      <c r="S15" s="47"/>
      <c r="T15" s="245"/>
      <c r="U15" s="248">
        <f t="shared" ref="U15:U28" si="17">((MIN(H15,$R$13)*0.58%))*F15</f>
        <v>0</v>
      </c>
      <c r="V15" s="248">
        <f t="shared" ref="V15:V28" si="18">(IF(H15&gt;$R$13,(H15-$R$13)*1.25%,0))*F15</f>
        <v>0</v>
      </c>
      <c r="W15" s="249">
        <f t="shared" ref="W15:W28" si="19">(U15+V15)-N15</f>
        <v>0</v>
      </c>
    </row>
    <row r="16" spans="1:23">
      <c r="A16" s="321"/>
      <c r="B16" s="322"/>
      <c r="C16" s="27">
        <v>14</v>
      </c>
      <c r="D16" s="145">
        <v>0</v>
      </c>
      <c r="E16" s="146">
        <v>0</v>
      </c>
      <c r="F16" s="147">
        <v>1</v>
      </c>
      <c r="G16" s="39">
        <f t="shared" si="11"/>
        <v>0</v>
      </c>
      <c r="H16" s="40">
        <f t="shared" si="12"/>
        <v>0</v>
      </c>
      <c r="I16" s="6"/>
      <c r="J16" s="36">
        <f t="shared" si="13"/>
        <v>0</v>
      </c>
      <c r="K16" s="36">
        <f t="shared" si="14"/>
        <v>0</v>
      </c>
      <c r="L16" s="37">
        <f t="shared" si="15"/>
        <v>0</v>
      </c>
      <c r="M16" s="8"/>
      <c r="N16" s="44">
        <f t="shared" si="8"/>
        <v>0</v>
      </c>
      <c r="O16" s="44">
        <f t="shared" si="16"/>
        <v>0</v>
      </c>
      <c r="P16" s="24" t="str">
        <f t="shared" si="10"/>
        <v>.</v>
      </c>
      <c r="Q16" s="9"/>
      <c r="R16" s="9"/>
      <c r="S16" s="47"/>
      <c r="T16" s="245"/>
      <c r="U16" s="248">
        <f t="shared" si="17"/>
        <v>0</v>
      </c>
      <c r="V16" s="248">
        <f t="shared" si="18"/>
        <v>0</v>
      </c>
      <c r="W16" s="249">
        <f t="shared" si="19"/>
        <v>0</v>
      </c>
    </row>
    <row r="17" spans="1:23">
      <c r="A17" s="321"/>
      <c r="B17" s="322"/>
      <c r="C17" s="27">
        <v>16</v>
      </c>
      <c r="D17" s="145">
        <v>0</v>
      </c>
      <c r="E17" s="146">
        <v>0</v>
      </c>
      <c r="F17" s="147">
        <v>1</v>
      </c>
      <c r="G17" s="39">
        <f t="shared" si="11"/>
        <v>0</v>
      </c>
      <c r="H17" s="40">
        <f t="shared" si="12"/>
        <v>0</v>
      </c>
      <c r="I17" s="6"/>
      <c r="J17" s="36">
        <f t="shared" si="13"/>
        <v>0</v>
      </c>
      <c r="K17" s="36">
        <f t="shared" si="14"/>
        <v>0</v>
      </c>
      <c r="L17" s="37">
        <f t="shared" si="15"/>
        <v>0</v>
      </c>
      <c r="M17" s="8"/>
      <c r="N17" s="44">
        <f t="shared" si="8"/>
        <v>0</v>
      </c>
      <c r="O17" s="44">
        <f t="shared" si="16"/>
        <v>0</v>
      </c>
      <c r="P17" s="24" t="str">
        <f t="shared" si="10"/>
        <v>.</v>
      </c>
      <c r="Q17" s="9"/>
      <c r="R17" s="9"/>
      <c r="S17" s="47"/>
      <c r="T17" s="245"/>
      <c r="U17" s="248">
        <f t="shared" si="17"/>
        <v>0</v>
      </c>
      <c r="V17" s="248">
        <f t="shared" si="18"/>
        <v>0</v>
      </c>
      <c r="W17" s="249">
        <f t="shared" si="19"/>
        <v>0</v>
      </c>
    </row>
    <row r="18" spans="1:23">
      <c r="A18" s="321"/>
      <c r="B18" s="322"/>
      <c r="C18" s="27">
        <v>18</v>
      </c>
      <c r="D18" s="145">
        <v>0</v>
      </c>
      <c r="E18" s="146">
        <v>0</v>
      </c>
      <c r="F18" s="147">
        <v>1</v>
      </c>
      <c r="G18" s="39">
        <f t="shared" si="11"/>
        <v>0</v>
      </c>
      <c r="H18" s="40">
        <f t="shared" si="12"/>
        <v>0</v>
      </c>
      <c r="I18" s="6"/>
      <c r="J18" s="36">
        <f t="shared" si="13"/>
        <v>0</v>
      </c>
      <c r="K18" s="36">
        <f t="shared" si="14"/>
        <v>0</v>
      </c>
      <c r="L18" s="37">
        <f t="shared" si="15"/>
        <v>0</v>
      </c>
      <c r="M18" s="8"/>
      <c r="N18" s="44">
        <f t="shared" si="8"/>
        <v>0</v>
      </c>
      <c r="O18" s="44">
        <f t="shared" si="16"/>
        <v>0</v>
      </c>
      <c r="P18" s="24" t="str">
        <f t="shared" si="10"/>
        <v>.</v>
      </c>
      <c r="Q18" s="9"/>
      <c r="R18" s="9"/>
      <c r="S18" s="47"/>
      <c r="T18" s="245"/>
      <c r="U18" s="248">
        <f t="shared" si="17"/>
        <v>0</v>
      </c>
      <c r="V18" s="248">
        <f t="shared" si="18"/>
        <v>0</v>
      </c>
      <c r="W18" s="249">
        <f t="shared" si="19"/>
        <v>0</v>
      </c>
    </row>
    <row r="19" spans="1:23">
      <c r="A19" s="321"/>
      <c r="B19" s="322"/>
      <c r="C19" s="27">
        <v>20</v>
      </c>
      <c r="D19" s="145">
        <v>0</v>
      </c>
      <c r="E19" s="146">
        <v>0</v>
      </c>
      <c r="F19" s="147">
        <v>1</v>
      </c>
      <c r="G19" s="39">
        <f t="shared" si="11"/>
        <v>0</v>
      </c>
      <c r="H19" s="40">
        <f t="shared" si="12"/>
        <v>0</v>
      </c>
      <c r="I19" s="6"/>
      <c r="J19" s="36">
        <f t="shared" si="13"/>
        <v>0</v>
      </c>
      <c r="K19" s="36">
        <f t="shared" si="14"/>
        <v>0</v>
      </c>
      <c r="L19" s="37">
        <f t="shared" si="15"/>
        <v>0</v>
      </c>
      <c r="M19" s="8"/>
      <c r="N19" s="44">
        <f t="shared" si="8"/>
        <v>0</v>
      </c>
      <c r="O19" s="44">
        <f t="shared" si="16"/>
        <v>0</v>
      </c>
      <c r="P19" s="24" t="str">
        <f t="shared" si="10"/>
        <v>.</v>
      </c>
      <c r="Q19" s="9"/>
      <c r="R19" s="9"/>
      <c r="S19" s="47"/>
      <c r="T19" s="245"/>
      <c r="U19" s="248">
        <f t="shared" si="17"/>
        <v>0</v>
      </c>
      <c r="V19" s="248">
        <f t="shared" si="18"/>
        <v>0</v>
      </c>
      <c r="W19" s="249">
        <f t="shared" si="19"/>
        <v>0</v>
      </c>
    </row>
    <row r="20" spans="1:23">
      <c r="A20" s="321"/>
      <c r="B20" s="322"/>
      <c r="C20" s="27">
        <v>22</v>
      </c>
      <c r="D20" s="145">
        <v>0</v>
      </c>
      <c r="E20" s="146">
        <v>0</v>
      </c>
      <c r="F20" s="147">
        <v>1</v>
      </c>
      <c r="G20" s="39">
        <f t="shared" si="11"/>
        <v>0</v>
      </c>
      <c r="H20" s="40">
        <f t="shared" si="12"/>
        <v>0</v>
      </c>
      <c r="I20" s="6"/>
      <c r="J20" s="36">
        <f t="shared" si="13"/>
        <v>0</v>
      </c>
      <c r="K20" s="36">
        <f t="shared" si="14"/>
        <v>0</v>
      </c>
      <c r="L20" s="37">
        <f t="shared" si="15"/>
        <v>0</v>
      </c>
      <c r="M20" s="8"/>
      <c r="N20" s="44">
        <f t="shared" si="8"/>
        <v>0</v>
      </c>
      <c r="O20" s="44">
        <f t="shared" si="16"/>
        <v>0</v>
      </c>
      <c r="P20" s="24" t="str">
        <f t="shared" si="10"/>
        <v>.</v>
      </c>
      <c r="Q20" s="9"/>
      <c r="R20" s="9"/>
      <c r="S20" s="47"/>
      <c r="T20" s="245"/>
      <c r="U20" s="248">
        <f t="shared" si="17"/>
        <v>0</v>
      </c>
      <c r="V20" s="248">
        <f t="shared" si="18"/>
        <v>0</v>
      </c>
      <c r="W20" s="249">
        <f t="shared" si="19"/>
        <v>0</v>
      </c>
    </row>
    <row r="21" spans="1:23">
      <c r="A21" s="321"/>
      <c r="B21" s="322"/>
      <c r="C21" s="27">
        <v>24</v>
      </c>
      <c r="D21" s="145">
        <v>0</v>
      </c>
      <c r="E21" s="146">
        <v>0</v>
      </c>
      <c r="F21" s="147">
        <v>1</v>
      </c>
      <c r="G21" s="39">
        <f t="shared" si="11"/>
        <v>0</v>
      </c>
      <c r="H21" s="40">
        <f t="shared" si="12"/>
        <v>0</v>
      </c>
      <c r="I21" s="6"/>
      <c r="J21" s="36">
        <f t="shared" si="13"/>
        <v>0</v>
      </c>
      <c r="K21" s="36">
        <f t="shared" si="14"/>
        <v>0</v>
      </c>
      <c r="L21" s="37">
        <f t="shared" si="15"/>
        <v>0</v>
      </c>
      <c r="M21" s="8"/>
      <c r="N21" s="44">
        <f t="shared" si="8"/>
        <v>0</v>
      </c>
      <c r="O21" s="44">
        <f t="shared" si="16"/>
        <v>0</v>
      </c>
      <c r="P21" s="24" t="str">
        <f t="shared" si="10"/>
        <v>.</v>
      </c>
      <c r="Q21" s="9"/>
      <c r="R21" s="9"/>
      <c r="S21" s="47"/>
      <c r="T21" s="245"/>
      <c r="U21" s="248">
        <f t="shared" si="17"/>
        <v>0</v>
      </c>
      <c r="V21" s="248">
        <f t="shared" si="18"/>
        <v>0</v>
      </c>
      <c r="W21" s="249">
        <f t="shared" si="19"/>
        <v>0</v>
      </c>
    </row>
    <row r="22" spans="1:23">
      <c r="A22" s="321"/>
      <c r="B22" s="322"/>
      <c r="C22" s="27">
        <v>26</v>
      </c>
      <c r="D22" s="145">
        <v>0</v>
      </c>
      <c r="E22" s="146">
        <v>0</v>
      </c>
      <c r="F22" s="147">
        <v>1</v>
      </c>
      <c r="G22" s="39">
        <f t="shared" si="11"/>
        <v>0</v>
      </c>
      <c r="H22" s="40">
        <f t="shared" si="12"/>
        <v>0</v>
      </c>
      <c r="I22" s="6"/>
      <c r="J22" s="36">
        <f t="shared" si="13"/>
        <v>0</v>
      </c>
      <c r="K22" s="36">
        <f t="shared" si="14"/>
        <v>0</v>
      </c>
      <c r="L22" s="37">
        <f t="shared" si="15"/>
        <v>0</v>
      </c>
      <c r="M22" s="8"/>
      <c r="N22" s="44">
        <f t="shared" si="8"/>
        <v>0</v>
      </c>
      <c r="O22" s="44">
        <f t="shared" si="16"/>
        <v>0</v>
      </c>
      <c r="P22" s="24" t="str">
        <f t="shared" si="10"/>
        <v>.</v>
      </c>
      <c r="Q22" s="9"/>
      <c r="R22" s="9"/>
      <c r="S22" s="47"/>
      <c r="T22" s="245"/>
      <c r="U22" s="248">
        <f t="shared" si="17"/>
        <v>0</v>
      </c>
      <c r="V22" s="248">
        <f t="shared" si="18"/>
        <v>0</v>
      </c>
      <c r="W22" s="249">
        <f t="shared" si="19"/>
        <v>0</v>
      </c>
    </row>
    <row r="23" spans="1:23">
      <c r="A23" s="321"/>
      <c r="B23" s="322"/>
      <c r="C23" s="27">
        <v>28</v>
      </c>
      <c r="D23" s="145">
        <v>0</v>
      </c>
      <c r="E23" s="146">
        <v>0</v>
      </c>
      <c r="F23" s="147">
        <v>1</v>
      </c>
      <c r="G23" s="39">
        <f t="shared" si="11"/>
        <v>0</v>
      </c>
      <c r="H23" s="40">
        <f t="shared" si="12"/>
        <v>0</v>
      </c>
      <c r="I23" s="6"/>
      <c r="J23" s="36">
        <f t="shared" si="13"/>
        <v>0</v>
      </c>
      <c r="K23" s="36">
        <f t="shared" si="14"/>
        <v>0</v>
      </c>
      <c r="L23" s="37">
        <f t="shared" si="15"/>
        <v>0</v>
      </c>
      <c r="M23" s="8"/>
      <c r="N23" s="44">
        <f t="shared" si="8"/>
        <v>0</v>
      </c>
      <c r="O23" s="44">
        <f t="shared" si="16"/>
        <v>0</v>
      </c>
      <c r="P23" s="24" t="str">
        <f t="shared" si="10"/>
        <v>.</v>
      </c>
      <c r="Q23" s="9"/>
      <c r="R23" s="9"/>
      <c r="S23" s="47"/>
      <c r="T23" s="245"/>
      <c r="U23" s="248">
        <f t="shared" si="17"/>
        <v>0</v>
      </c>
      <c r="V23" s="248">
        <f t="shared" si="18"/>
        <v>0</v>
      </c>
      <c r="W23" s="249">
        <f t="shared" si="19"/>
        <v>0</v>
      </c>
    </row>
    <row r="24" spans="1:23">
      <c r="A24" s="321"/>
      <c r="B24" s="322"/>
      <c r="C24" s="27">
        <v>30</v>
      </c>
      <c r="D24" s="145">
        <v>0</v>
      </c>
      <c r="E24" s="146">
        <v>0</v>
      </c>
      <c r="F24" s="147">
        <v>1</v>
      </c>
      <c r="G24" s="39">
        <f t="shared" si="11"/>
        <v>0</v>
      </c>
      <c r="H24" s="40">
        <f t="shared" si="12"/>
        <v>0</v>
      </c>
      <c r="I24" s="6"/>
      <c r="J24" s="36">
        <f t="shared" si="13"/>
        <v>0</v>
      </c>
      <c r="K24" s="36">
        <f t="shared" si="14"/>
        <v>0</v>
      </c>
      <c r="L24" s="37">
        <f t="shared" si="15"/>
        <v>0</v>
      </c>
      <c r="M24" s="8"/>
      <c r="N24" s="44">
        <f t="shared" si="8"/>
        <v>0</v>
      </c>
      <c r="O24" s="44">
        <f t="shared" si="16"/>
        <v>0</v>
      </c>
      <c r="P24" s="24" t="str">
        <f t="shared" si="10"/>
        <v>.</v>
      </c>
      <c r="Q24" s="9"/>
      <c r="R24" s="9"/>
      <c r="S24" s="47"/>
      <c r="T24" s="245"/>
      <c r="U24" s="248">
        <f t="shared" si="17"/>
        <v>0</v>
      </c>
      <c r="V24" s="248">
        <f t="shared" si="18"/>
        <v>0</v>
      </c>
      <c r="W24" s="249">
        <f t="shared" si="19"/>
        <v>0</v>
      </c>
    </row>
    <row r="25" spans="1:23">
      <c r="A25" s="321"/>
      <c r="B25" s="322"/>
      <c r="C25" s="27">
        <v>32</v>
      </c>
      <c r="D25" s="145">
        <v>0</v>
      </c>
      <c r="E25" s="146">
        <v>0</v>
      </c>
      <c r="F25" s="147">
        <v>1</v>
      </c>
      <c r="G25" s="39">
        <f t="shared" si="11"/>
        <v>0</v>
      </c>
      <c r="H25" s="40">
        <f t="shared" si="12"/>
        <v>0</v>
      </c>
      <c r="I25" s="6"/>
      <c r="J25" s="36">
        <f t="shared" si="13"/>
        <v>0</v>
      </c>
      <c r="K25" s="36">
        <f t="shared" si="14"/>
        <v>0</v>
      </c>
      <c r="L25" s="37">
        <f t="shared" si="15"/>
        <v>0</v>
      </c>
      <c r="M25" s="8"/>
      <c r="N25" s="44">
        <f t="shared" si="8"/>
        <v>0</v>
      </c>
      <c r="O25" s="44">
        <f t="shared" si="16"/>
        <v>0</v>
      </c>
      <c r="P25" s="24" t="str">
        <f t="shared" si="10"/>
        <v>.</v>
      </c>
      <c r="Q25" s="9"/>
      <c r="R25" s="9"/>
      <c r="S25" s="47"/>
      <c r="T25" s="245"/>
      <c r="U25" s="248">
        <f t="shared" si="17"/>
        <v>0</v>
      </c>
      <c r="V25" s="248">
        <f t="shared" si="18"/>
        <v>0</v>
      </c>
      <c r="W25" s="249">
        <f t="shared" si="19"/>
        <v>0</v>
      </c>
    </row>
    <row r="26" spans="1:23">
      <c r="A26" s="321"/>
      <c r="B26" s="322"/>
      <c r="C26" s="27">
        <v>34</v>
      </c>
      <c r="D26" s="145">
        <v>0</v>
      </c>
      <c r="E26" s="146">
        <v>0</v>
      </c>
      <c r="F26" s="147">
        <v>1</v>
      </c>
      <c r="G26" s="39">
        <f t="shared" si="11"/>
        <v>0</v>
      </c>
      <c r="H26" s="40">
        <f t="shared" si="12"/>
        <v>0</v>
      </c>
      <c r="I26" s="6"/>
      <c r="J26" s="36">
        <f t="shared" si="13"/>
        <v>0</v>
      </c>
      <c r="K26" s="36">
        <f t="shared" si="14"/>
        <v>0</v>
      </c>
      <c r="L26" s="37">
        <f t="shared" si="15"/>
        <v>0</v>
      </c>
      <c r="M26" s="8"/>
      <c r="N26" s="44">
        <f t="shared" si="8"/>
        <v>0</v>
      </c>
      <c r="O26" s="44">
        <f t="shared" si="16"/>
        <v>0</v>
      </c>
      <c r="P26" s="24" t="str">
        <f t="shared" si="10"/>
        <v>.</v>
      </c>
      <c r="Q26" s="9"/>
      <c r="R26" s="9"/>
      <c r="S26" s="47"/>
      <c r="T26" s="245"/>
      <c r="U26" s="248">
        <f t="shared" si="17"/>
        <v>0</v>
      </c>
      <c r="V26" s="248">
        <f t="shared" si="18"/>
        <v>0</v>
      </c>
      <c r="W26" s="249">
        <f t="shared" si="19"/>
        <v>0</v>
      </c>
    </row>
    <row r="27" spans="1:23">
      <c r="A27" s="321"/>
      <c r="B27" s="322"/>
      <c r="C27" s="27">
        <v>36</v>
      </c>
      <c r="D27" s="145">
        <v>0</v>
      </c>
      <c r="E27" s="146">
        <v>0</v>
      </c>
      <c r="F27" s="147">
        <v>1</v>
      </c>
      <c r="G27" s="39">
        <f t="shared" si="11"/>
        <v>0</v>
      </c>
      <c r="H27" s="40">
        <f t="shared" si="12"/>
        <v>0</v>
      </c>
      <c r="I27" s="6"/>
      <c r="J27" s="36">
        <f t="shared" si="13"/>
        <v>0</v>
      </c>
      <c r="K27" s="36">
        <f t="shared" si="14"/>
        <v>0</v>
      </c>
      <c r="L27" s="37">
        <f t="shared" si="15"/>
        <v>0</v>
      </c>
      <c r="M27" s="8"/>
      <c r="N27" s="44">
        <f t="shared" si="8"/>
        <v>0</v>
      </c>
      <c r="O27" s="44">
        <f t="shared" si="16"/>
        <v>0</v>
      </c>
      <c r="P27" s="24" t="str">
        <f t="shared" si="10"/>
        <v>.</v>
      </c>
      <c r="Q27" s="9"/>
      <c r="R27" s="9"/>
      <c r="S27" s="47"/>
      <c r="T27" s="245"/>
      <c r="U27" s="248">
        <f t="shared" si="17"/>
        <v>0</v>
      </c>
      <c r="V27" s="248">
        <f t="shared" si="18"/>
        <v>0</v>
      </c>
      <c r="W27" s="249">
        <f t="shared" si="19"/>
        <v>0</v>
      </c>
    </row>
    <row r="28" spans="1:23">
      <c r="A28" s="321"/>
      <c r="B28" s="322"/>
      <c r="C28" s="27">
        <v>38</v>
      </c>
      <c r="D28" s="145">
        <v>0</v>
      </c>
      <c r="E28" s="146">
        <v>0</v>
      </c>
      <c r="F28" s="147">
        <v>1</v>
      </c>
      <c r="G28" s="39">
        <f t="shared" si="11"/>
        <v>0</v>
      </c>
      <c r="H28" s="40">
        <f t="shared" si="12"/>
        <v>0</v>
      </c>
      <c r="I28" s="6"/>
      <c r="J28" s="36">
        <f t="shared" si="13"/>
        <v>0</v>
      </c>
      <c r="K28" s="36">
        <f t="shared" si="14"/>
        <v>0</v>
      </c>
      <c r="L28" s="37">
        <f t="shared" si="15"/>
        <v>0</v>
      </c>
      <c r="M28" s="8"/>
      <c r="N28" s="44">
        <f t="shared" si="8"/>
        <v>0</v>
      </c>
      <c r="O28" s="44">
        <f t="shared" si="16"/>
        <v>0</v>
      </c>
      <c r="P28" s="24" t="str">
        <f t="shared" si="10"/>
        <v>.</v>
      </c>
      <c r="Q28" s="9"/>
      <c r="R28" s="9"/>
      <c r="S28" s="47"/>
      <c r="T28" s="245"/>
      <c r="U28" s="248">
        <f t="shared" si="17"/>
        <v>0</v>
      </c>
      <c r="V28" s="248">
        <f t="shared" si="18"/>
        <v>0</v>
      </c>
      <c r="W28" s="249">
        <f t="shared" si="19"/>
        <v>0</v>
      </c>
    </row>
    <row r="29" spans="1:23">
      <c r="A29" s="321"/>
      <c r="B29" s="322"/>
      <c r="C29" s="27">
        <v>40</v>
      </c>
      <c r="D29" s="145">
        <v>0</v>
      </c>
      <c r="E29" s="146">
        <v>0</v>
      </c>
      <c r="F29" s="147">
        <v>1</v>
      </c>
      <c r="G29" s="39">
        <f t="shared" si="4"/>
        <v>0</v>
      </c>
      <c r="H29" s="40">
        <f t="shared" si="5"/>
        <v>0</v>
      </c>
      <c r="I29" s="6"/>
      <c r="J29" s="36">
        <f t="shared" si="6"/>
        <v>0</v>
      </c>
      <c r="K29" s="36">
        <f t="shared" si="7"/>
        <v>0</v>
      </c>
      <c r="L29" s="37">
        <f t="shared" si="0"/>
        <v>0</v>
      </c>
      <c r="M29" s="8"/>
      <c r="N29" s="44">
        <f t="shared" si="8"/>
        <v>0</v>
      </c>
      <c r="O29" s="44">
        <f t="shared" si="9"/>
        <v>0</v>
      </c>
      <c r="P29" s="24" t="str">
        <f t="shared" si="10"/>
        <v>.</v>
      </c>
      <c r="Q29" s="9"/>
      <c r="R29" s="9"/>
      <c r="S29" s="47"/>
      <c r="T29" s="245"/>
      <c r="U29" s="248">
        <f t="shared" si="1"/>
        <v>0</v>
      </c>
      <c r="V29" s="248">
        <f t="shared" si="2"/>
        <v>0</v>
      </c>
      <c r="W29" s="249">
        <f t="shared" si="3"/>
        <v>0</v>
      </c>
    </row>
    <row r="30" spans="1:23">
      <c r="A30" s="321"/>
      <c r="B30" s="322"/>
      <c r="C30" s="27">
        <v>42</v>
      </c>
      <c r="D30" s="145">
        <v>0</v>
      </c>
      <c r="E30" s="146">
        <v>0</v>
      </c>
      <c r="F30" s="147">
        <v>1</v>
      </c>
      <c r="G30" s="39">
        <f t="shared" si="4"/>
        <v>0</v>
      </c>
      <c r="H30" s="40">
        <f t="shared" si="5"/>
        <v>0</v>
      </c>
      <c r="I30" s="6"/>
      <c r="J30" s="36">
        <f t="shared" si="6"/>
        <v>0</v>
      </c>
      <c r="K30" s="36">
        <f t="shared" si="7"/>
        <v>0</v>
      </c>
      <c r="L30" s="37">
        <f t="shared" si="0"/>
        <v>0</v>
      </c>
      <c r="M30" s="8"/>
      <c r="N30" s="44">
        <f t="shared" si="8"/>
        <v>0</v>
      </c>
      <c r="O30" s="44">
        <f t="shared" si="9"/>
        <v>0</v>
      </c>
      <c r="P30" s="24" t="str">
        <f t="shared" si="10"/>
        <v>.</v>
      </c>
      <c r="Q30" s="9"/>
      <c r="R30" s="9"/>
      <c r="S30" s="47"/>
      <c r="T30" s="245"/>
      <c r="U30" s="248">
        <f t="shared" si="1"/>
        <v>0</v>
      </c>
      <c r="V30" s="248">
        <f t="shared" si="2"/>
        <v>0</v>
      </c>
      <c r="W30" s="249">
        <f t="shared" si="3"/>
        <v>0</v>
      </c>
    </row>
    <row r="31" spans="1:23">
      <c r="A31" s="321"/>
      <c r="B31" s="322"/>
      <c r="C31" s="27">
        <v>44</v>
      </c>
      <c r="D31" s="145">
        <v>0</v>
      </c>
      <c r="E31" s="146">
        <v>0</v>
      </c>
      <c r="F31" s="147">
        <v>1</v>
      </c>
      <c r="G31" s="39">
        <f t="shared" si="4"/>
        <v>0</v>
      </c>
      <c r="H31" s="40">
        <f t="shared" si="5"/>
        <v>0</v>
      </c>
      <c r="I31" s="6"/>
      <c r="J31" s="36">
        <f t="shared" si="6"/>
        <v>0</v>
      </c>
      <c r="K31" s="36">
        <f t="shared" si="7"/>
        <v>0</v>
      </c>
      <c r="L31" s="37">
        <f t="shared" si="0"/>
        <v>0</v>
      </c>
      <c r="M31" s="8"/>
      <c r="N31" s="44">
        <f t="shared" si="8"/>
        <v>0</v>
      </c>
      <c r="O31" s="44">
        <f t="shared" si="9"/>
        <v>0</v>
      </c>
      <c r="P31" s="24" t="str">
        <f t="shared" si="10"/>
        <v>.</v>
      </c>
      <c r="Q31" s="9"/>
      <c r="R31" s="9"/>
      <c r="S31" s="47"/>
      <c r="T31" s="245"/>
      <c r="U31" s="248">
        <f t="shared" si="1"/>
        <v>0</v>
      </c>
      <c r="V31" s="248">
        <f t="shared" si="2"/>
        <v>0</v>
      </c>
      <c r="W31" s="249">
        <f t="shared" si="3"/>
        <v>0</v>
      </c>
    </row>
    <row r="32" spans="1:23">
      <c r="A32" s="321"/>
      <c r="B32" s="322"/>
      <c r="C32" s="27">
        <v>46</v>
      </c>
      <c r="D32" s="145">
        <v>0</v>
      </c>
      <c r="E32" s="146">
        <v>0</v>
      </c>
      <c r="F32" s="147">
        <v>1</v>
      </c>
      <c r="G32" s="39">
        <f t="shared" si="4"/>
        <v>0</v>
      </c>
      <c r="H32" s="40">
        <f t="shared" si="5"/>
        <v>0</v>
      </c>
      <c r="I32" s="6"/>
      <c r="J32" s="36">
        <f t="shared" si="6"/>
        <v>0</v>
      </c>
      <c r="K32" s="36">
        <f t="shared" si="7"/>
        <v>0</v>
      </c>
      <c r="L32" s="37">
        <f t="shared" si="0"/>
        <v>0</v>
      </c>
      <c r="M32" s="8"/>
      <c r="N32" s="44">
        <f t="shared" si="8"/>
        <v>0</v>
      </c>
      <c r="O32" s="44">
        <f t="shared" si="9"/>
        <v>0</v>
      </c>
      <c r="P32" s="24" t="str">
        <f t="shared" si="10"/>
        <v>.</v>
      </c>
      <c r="Q32" s="9"/>
      <c r="R32" s="9"/>
      <c r="S32" s="47"/>
      <c r="T32" s="245"/>
      <c r="U32" s="248">
        <f t="shared" si="1"/>
        <v>0</v>
      </c>
      <c r="V32" s="248">
        <f t="shared" si="2"/>
        <v>0</v>
      </c>
      <c r="W32" s="249">
        <f t="shared" si="3"/>
        <v>0</v>
      </c>
    </row>
    <row r="33" spans="1:23">
      <c r="A33" s="321"/>
      <c r="B33" s="322"/>
      <c r="C33" s="27">
        <v>48</v>
      </c>
      <c r="D33" s="145">
        <v>0</v>
      </c>
      <c r="E33" s="146">
        <v>0</v>
      </c>
      <c r="F33" s="147">
        <v>1</v>
      </c>
      <c r="G33" s="39">
        <f t="shared" si="4"/>
        <v>0</v>
      </c>
      <c r="H33" s="40">
        <f t="shared" si="5"/>
        <v>0</v>
      </c>
      <c r="I33" s="6"/>
      <c r="J33" s="36">
        <f t="shared" si="6"/>
        <v>0</v>
      </c>
      <c r="K33" s="36">
        <f t="shared" si="7"/>
        <v>0</v>
      </c>
      <c r="L33" s="37">
        <f t="shared" si="0"/>
        <v>0</v>
      </c>
      <c r="M33" s="8"/>
      <c r="N33" s="44">
        <f t="shared" si="8"/>
        <v>0</v>
      </c>
      <c r="O33" s="44">
        <f t="shared" si="9"/>
        <v>0</v>
      </c>
      <c r="P33" s="24" t="str">
        <f t="shared" si="10"/>
        <v>.</v>
      </c>
      <c r="Q33" s="9"/>
      <c r="R33" s="9"/>
      <c r="S33" s="47"/>
      <c r="T33" s="245"/>
      <c r="U33" s="248">
        <f t="shared" si="1"/>
        <v>0</v>
      </c>
      <c r="V33" s="248">
        <f t="shared" si="2"/>
        <v>0</v>
      </c>
      <c r="W33" s="249">
        <f t="shared" si="3"/>
        <v>0</v>
      </c>
    </row>
    <row r="34" spans="1:23">
      <c r="A34" s="321"/>
      <c r="B34" s="322"/>
      <c r="C34" s="27">
        <v>50</v>
      </c>
      <c r="D34" s="145">
        <v>0</v>
      </c>
      <c r="E34" s="146">
        <v>0</v>
      </c>
      <c r="F34" s="147">
        <v>1</v>
      </c>
      <c r="G34" s="39">
        <f t="shared" si="4"/>
        <v>0</v>
      </c>
      <c r="H34" s="40">
        <f t="shared" si="5"/>
        <v>0</v>
      </c>
      <c r="I34" s="6"/>
      <c r="J34" s="36">
        <f t="shared" si="6"/>
        <v>0</v>
      </c>
      <c r="K34" s="36">
        <f t="shared" si="7"/>
        <v>0</v>
      </c>
      <c r="L34" s="37">
        <f t="shared" si="0"/>
        <v>0</v>
      </c>
      <c r="M34" s="8"/>
      <c r="N34" s="44">
        <f t="shared" si="8"/>
        <v>0</v>
      </c>
      <c r="O34" s="44">
        <f t="shared" si="9"/>
        <v>0</v>
      </c>
      <c r="P34" s="24" t="str">
        <f t="shared" si="10"/>
        <v>.</v>
      </c>
      <c r="Q34" s="9"/>
      <c r="R34" s="9"/>
      <c r="S34" s="47"/>
      <c r="T34" s="245"/>
      <c r="U34" s="248">
        <f t="shared" si="1"/>
        <v>0</v>
      </c>
      <c r="V34" s="248">
        <f t="shared" si="2"/>
        <v>0</v>
      </c>
      <c r="W34" s="249">
        <f t="shared" si="3"/>
        <v>0</v>
      </c>
    </row>
    <row r="35" spans="1:23">
      <c r="A35" s="321"/>
      <c r="B35" s="322"/>
      <c r="C35" s="27">
        <v>52</v>
      </c>
      <c r="D35" s="145">
        <v>0</v>
      </c>
      <c r="E35" s="146">
        <v>0</v>
      </c>
      <c r="F35" s="147">
        <v>1</v>
      </c>
      <c r="G35" s="39">
        <f t="shared" si="4"/>
        <v>0</v>
      </c>
      <c r="H35" s="40">
        <f t="shared" si="5"/>
        <v>0</v>
      </c>
      <c r="I35" s="6"/>
      <c r="J35" s="36">
        <f t="shared" si="6"/>
        <v>0</v>
      </c>
      <c r="K35" s="36">
        <f t="shared" si="7"/>
        <v>0</v>
      </c>
      <c r="L35" s="37">
        <f t="shared" si="0"/>
        <v>0</v>
      </c>
      <c r="M35" s="8"/>
      <c r="N35" s="44">
        <f t="shared" si="8"/>
        <v>0</v>
      </c>
      <c r="O35" s="44">
        <f t="shared" si="9"/>
        <v>0</v>
      </c>
      <c r="P35" s="24" t="str">
        <f t="shared" si="10"/>
        <v>.</v>
      </c>
      <c r="Q35" s="9"/>
      <c r="R35" s="9"/>
      <c r="S35" s="47"/>
      <c r="T35" s="245"/>
      <c r="U35" s="248">
        <f t="shared" si="1"/>
        <v>0</v>
      </c>
      <c r="V35" s="248">
        <f t="shared" si="2"/>
        <v>0</v>
      </c>
      <c r="W35" s="249">
        <f t="shared" si="3"/>
        <v>0</v>
      </c>
    </row>
    <row r="36" spans="1:23">
      <c r="A36" s="321"/>
      <c r="B36" s="322"/>
      <c r="C36" s="29"/>
      <c r="D36" s="41"/>
      <c r="E36" s="41"/>
      <c r="F36" s="164" t="s">
        <v>51</v>
      </c>
      <c r="G36" s="40">
        <f>SUM(G10:G35)</f>
        <v>0</v>
      </c>
      <c r="H36" s="40">
        <f>SUM(H10:H35)</f>
        <v>0</v>
      </c>
      <c r="I36" s="6"/>
      <c r="J36" s="36">
        <f>SUM(J10:J35)</f>
        <v>0</v>
      </c>
      <c r="K36" s="36">
        <f>SUM(K10:K35)</f>
        <v>0</v>
      </c>
      <c r="L36" s="37">
        <f>SUM(L10:L35)</f>
        <v>0</v>
      </c>
      <c r="M36" s="8"/>
      <c r="N36" s="38">
        <f>SUM(N10:N35)</f>
        <v>0</v>
      </c>
      <c r="O36" s="38">
        <f>SUM(O10:O35)</f>
        <v>0</v>
      </c>
      <c r="P36" s="24" t="str">
        <f t="shared" si="10"/>
        <v>.</v>
      </c>
      <c r="Q36" s="9"/>
      <c r="R36" s="9"/>
      <c r="S36" s="47"/>
      <c r="T36" s="245"/>
      <c r="U36" s="250">
        <f>SUM(U10:U35)</f>
        <v>0</v>
      </c>
      <c r="V36" s="250">
        <f>SUM(V10:V35)</f>
        <v>0</v>
      </c>
      <c r="W36" s="251">
        <f>SUM(W10:W35)</f>
        <v>0</v>
      </c>
    </row>
    <row r="37" spans="1:23" ht="13.5" thickBot="1">
      <c r="A37" s="321"/>
      <c r="B37" s="322"/>
      <c r="C37" s="23"/>
      <c r="D37" s="9"/>
      <c r="E37" s="9"/>
      <c r="F37" s="9"/>
      <c r="G37" s="9"/>
      <c r="H37" s="9"/>
      <c r="I37" s="9"/>
      <c r="J37" s="9"/>
      <c r="K37" s="9"/>
      <c r="L37" s="9"/>
      <c r="M37" s="9"/>
      <c r="N37" s="9"/>
      <c r="O37" s="9"/>
      <c r="P37" s="24"/>
      <c r="Q37" s="9"/>
      <c r="R37" s="9"/>
      <c r="S37" s="47"/>
      <c r="T37" s="245"/>
      <c r="U37" s="245"/>
      <c r="V37" s="245"/>
      <c r="W37" s="246"/>
    </row>
    <row r="38" spans="1:23" ht="57" customHeight="1">
      <c r="A38" s="321"/>
      <c r="B38" s="322"/>
      <c r="C38" s="23"/>
      <c r="D38" s="9"/>
      <c r="E38" s="9"/>
      <c r="F38" s="9"/>
      <c r="G38" s="9"/>
      <c r="H38" s="9"/>
      <c r="I38" s="9"/>
      <c r="K38" s="300" t="s">
        <v>127</v>
      </c>
      <c r="L38" s="301"/>
      <c r="M38" s="11" t="s">
        <v>16</v>
      </c>
      <c r="N38" s="12" t="s">
        <v>8</v>
      </c>
      <c r="O38" s="13" t="s">
        <v>9</v>
      </c>
      <c r="P38" s="24"/>
      <c r="Q38" s="9"/>
      <c r="R38" s="9"/>
      <c r="S38" s="47"/>
      <c r="T38" s="245"/>
      <c r="U38" s="245"/>
      <c r="V38" s="245"/>
      <c r="W38" s="246"/>
    </row>
    <row r="39" spans="1:23">
      <c r="A39" s="321"/>
      <c r="B39" s="322"/>
      <c r="C39" s="23"/>
      <c r="D39" s="9"/>
      <c r="E39" s="9"/>
      <c r="F39" s="9"/>
      <c r="G39" s="9"/>
      <c r="H39" s="9"/>
      <c r="I39" s="9"/>
      <c r="K39" s="127" t="s">
        <v>13</v>
      </c>
      <c r="L39" s="57"/>
      <c r="M39" s="52">
        <v>0</v>
      </c>
      <c r="N39" s="40">
        <f>ROUND(N36*(1+M39),2)</f>
        <v>0</v>
      </c>
      <c r="O39" s="128">
        <f>ROUND(O36*(1+M39),2)</f>
        <v>0</v>
      </c>
      <c r="P39" s="24"/>
      <c r="Q39" s="9"/>
      <c r="R39" s="9"/>
      <c r="S39" s="47"/>
      <c r="T39" s="245"/>
      <c r="U39" s="245"/>
      <c r="V39" s="245"/>
      <c r="W39" s="246"/>
    </row>
    <row r="40" spans="1:23">
      <c r="A40" s="321"/>
      <c r="B40" s="322"/>
      <c r="C40" s="23"/>
      <c r="D40" s="9"/>
      <c r="E40" s="9"/>
      <c r="F40" s="9"/>
      <c r="G40" s="9"/>
      <c r="H40" s="9"/>
      <c r="I40" s="9"/>
      <c r="K40" s="127" t="s">
        <v>14</v>
      </c>
      <c r="L40" s="57"/>
      <c r="M40" s="52">
        <v>1E-3</v>
      </c>
      <c r="N40" s="40">
        <f>ROUND(N39*(1+M40),2)</f>
        <v>0</v>
      </c>
      <c r="O40" s="128">
        <f>ROUND(O39*(1+M40),2)</f>
        <v>0</v>
      </c>
      <c r="P40" s="24"/>
      <c r="Q40" s="9"/>
      <c r="R40" s="9"/>
      <c r="S40" s="47"/>
      <c r="T40" s="245"/>
      <c r="U40" s="245"/>
      <c r="V40" s="245"/>
      <c r="W40" s="246"/>
    </row>
    <row r="41" spans="1:23">
      <c r="A41" s="321"/>
      <c r="B41" s="322"/>
      <c r="C41" s="23"/>
      <c r="D41" s="9"/>
      <c r="E41" s="9"/>
      <c r="F41" s="9"/>
      <c r="G41" s="9"/>
      <c r="H41" s="9"/>
      <c r="I41" s="9"/>
      <c r="K41" s="127" t="s">
        <v>15</v>
      </c>
      <c r="L41" s="57"/>
      <c r="M41" s="52">
        <v>0</v>
      </c>
      <c r="N41" s="40">
        <f>ROUND(N40*(1+M41),2)</f>
        <v>0</v>
      </c>
      <c r="O41" s="128">
        <f>ROUND(O40*(1+M41),2)</f>
        <v>0</v>
      </c>
      <c r="P41" s="24"/>
      <c r="Q41" s="9"/>
      <c r="R41" s="9"/>
      <c r="S41" s="47"/>
      <c r="T41" s="245"/>
      <c r="U41" s="245"/>
      <c r="V41" s="245"/>
      <c r="W41" s="246"/>
    </row>
    <row r="42" spans="1:23">
      <c r="A42" s="321"/>
      <c r="B42" s="322"/>
      <c r="C42" s="23"/>
      <c r="D42" s="9"/>
      <c r="E42" s="9"/>
      <c r="F42" s="9"/>
      <c r="G42" s="9"/>
      <c r="H42" s="9"/>
      <c r="I42" s="9"/>
      <c r="K42" s="127" t="s">
        <v>76</v>
      </c>
      <c r="L42" s="57"/>
      <c r="M42" s="52">
        <v>4.0000000000000001E-3</v>
      </c>
      <c r="N42" s="40">
        <f>ROUND(N41*(1+M42),2)</f>
        <v>0</v>
      </c>
      <c r="O42" s="128">
        <f>ROUND(O41*(1+M42),2)</f>
        <v>0</v>
      </c>
      <c r="P42" s="24"/>
      <c r="Q42" s="9"/>
      <c r="R42" s="9"/>
      <c r="S42" s="47"/>
      <c r="T42" s="245"/>
      <c r="U42" s="245"/>
      <c r="V42" s="245"/>
      <c r="W42" s="246"/>
    </row>
    <row r="43" spans="1:23">
      <c r="A43" s="321"/>
      <c r="B43" s="322"/>
      <c r="C43" s="23"/>
      <c r="D43" s="9"/>
      <c r="E43" s="9"/>
      <c r="F43" s="9"/>
      <c r="G43" s="9"/>
      <c r="H43" s="9"/>
      <c r="I43" s="9"/>
      <c r="K43" s="223" t="s">
        <v>100</v>
      </c>
      <c r="L43" s="222"/>
      <c r="M43" s="50">
        <v>7.0000000000000001E-3</v>
      </c>
      <c r="N43" s="51">
        <f>ROUND(N42*(1+M43),2)</f>
        <v>0</v>
      </c>
      <c r="O43" s="54">
        <f>ROUND(O42*(1+M43),2)</f>
        <v>0</v>
      </c>
      <c r="P43" s="24"/>
      <c r="Q43" s="9"/>
      <c r="R43" s="9"/>
      <c r="S43" s="47"/>
      <c r="T43" s="245"/>
      <c r="U43" s="245"/>
      <c r="V43" s="245"/>
      <c r="W43" s="246"/>
    </row>
    <row r="44" spans="1:23" ht="13.5" thickBot="1">
      <c r="A44" s="321"/>
      <c r="B44" s="322"/>
      <c r="C44" s="23"/>
      <c r="D44" s="9"/>
      <c r="E44" s="9"/>
      <c r="F44" s="9"/>
      <c r="G44" s="9"/>
      <c r="H44" s="9"/>
      <c r="I44" s="9"/>
      <c r="K44" s="211" t="s">
        <v>111</v>
      </c>
      <c r="L44" s="212"/>
      <c r="M44" s="213">
        <v>1.2999999999999999E-2</v>
      </c>
      <c r="N44" s="214">
        <f>ROUND(N43*(1+M44),2)</f>
        <v>0</v>
      </c>
      <c r="O44" s="215">
        <f>ROUND(O43*(1+M44),2)</f>
        <v>0</v>
      </c>
      <c r="P44" s="24"/>
      <c r="Q44" s="9"/>
      <c r="R44" s="9"/>
      <c r="S44" s="47"/>
      <c r="T44" s="245"/>
      <c r="U44" s="245"/>
      <c r="V44" s="245"/>
      <c r="W44" s="246"/>
    </row>
    <row r="45" spans="1:23" ht="13.5" thickBot="1">
      <c r="A45" s="321"/>
      <c r="B45" s="322"/>
      <c r="C45" s="23"/>
      <c r="D45" s="9"/>
      <c r="E45" s="9"/>
      <c r="F45" s="9"/>
      <c r="G45" s="9"/>
      <c r="H45" s="9"/>
      <c r="I45" s="9"/>
      <c r="J45" s="9"/>
      <c r="K45" s="9"/>
      <c r="L45" s="9"/>
      <c r="M45" s="9"/>
      <c r="N45" s="9"/>
      <c r="O45" s="9"/>
      <c r="P45" s="24"/>
      <c r="Q45" s="9"/>
      <c r="R45" s="9"/>
      <c r="S45" s="47"/>
      <c r="T45" s="245"/>
      <c r="U45" s="245"/>
      <c r="V45" s="245"/>
      <c r="W45" s="246"/>
    </row>
    <row r="46" spans="1:23" ht="14.25">
      <c r="A46" s="321"/>
      <c r="B46" s="322"/>
      <c r="C46" s="124">
        <v>2014</v>
      </c>
      <c r="D46" s="60"/>
      <c r="E46" s="60"/>
      <c r="F46" s="60"/>
      <c r="G46" s="60"/>
      <c r="H46" s="60"/>
      <c r="I46" s="60"/>
      <c r="J46" s="60"/>
      <c r="K46" s="60"/>
      <c r="L46" s="60"/>
      <c r="M46" s="60"/>
      <c r="N46" s="60"/>
      <c r="O46" s="60"/>
      <c r="P46" s="61"/>
      <c r="Q46" s="60"/>
      <c r="R46" s="60"/>
      <c r="S46" s="83"/>
      <c r="T46" s="252"/>
      <c r="U46" s="252"/>
      <c r="V46" s="252"/>
      <c r="W46" s="253"/>
    </row>
    <row r="47" spans="1:23" ht="13.5" thickBot="1">
      <c r="A47" s="321"/>
      <c r="B47" s="322"/>
      <c r="C47" s="62"/>
      <c r="D47" s="9"/>
      <c r="E47" s="9"/>
      <c r="F47" s="9"/>
      <c r="G47" s="9"/>
      <c r="H47" s="9"/>
      <c r="I47" s="9"/>
      <c r="J47" s="9"/>
      <c r="K47" s="9"/>
      <c r="L47" s="9"/>
      <c r="M47" s="9"/>
      <c r="N47" s="9"/>
      <c r="O47" s="9"/>
      <c r="P47" s="24"/>
      <c r="Q47" s="9"/>
      <c r="R47" s="9"/>
      <c r="S47" s="47"/>
      <c r="T47" s="245"/>
      <c r="U47" s="245"/>
      <c r="V47" s="245"/>
      <c r="W47" s="254"/>
    </row>
    <row r="48" spans="1:23">
      <c r="A48" s="321"/>
      <c r="B48" s="322"/>
      <c r="C48" s="63"/>
      <c r="D48" s="291" t="s">
        <v>1</v>
      </c>
      <c r="E48" s="292"/>
      <c r="F48" s="293"/>
      <c r="G48" s="5"/>
      <c r="H48" s="6"/>
      <c r="I48" s="6"/>
      <c r="J48" s="294" t="s">
        <v>2</v>
      </c>
      <c r="K48" s="295"/>
      <c r="L48" s="326"/>
      <c r="M48" s="7"/>
      <c r="N48" s="316" t="s">
        <v>3</v>
      </c>
      <c r="O48" s="316"/>
      <c r="P48" s="24"/>
      <c r="Q48" s="9"/>
      <c r="R48" s="9"/>
      <c r="S48" s="47"/>
      <c r="T48" s="245"/>
      <c r="U48" s="245"/>
      <c r="V48" s="245"/>
      <c r="W48" s="254"/>
    </row>
    <row r="49" spans="1:23" ht="51.75" thickBot="1">
      <c r="A49" s="321"/>
      <c r="B49" s="322"/>
      <c r="C49" s="64" t="s">
        <v>4</v>
      </c>
      <c r="D49" s="148" t="s">
        <v>66</v>
      </c>
      <c r="E49" s="149" t="s">
        <v>67</v>
      </c>
      <c r="F49" s="141" t="s">
        <v>28</v>
      </c>
      <c r="G49" s="14" t="s">
        <v>68</v>
      </c>
      <c r="H49" s="15" t="s">
        <v>69</v>
      </c>
      <c r="I49" s="15"/>
      <c r="J49" s="16" t="s">
        <v>43</v>
      </c>
      <c r="K49" s="16" t="s">
        <v>44</v>
      </c>
      <c r="L49" s="17" t="s">
        <v>7</v>
      </c>
      <c r="M49" s="15"/>
      <c r="N49" s="18" t="s">
        <v>8</v>
      </c>
      <c r="O49" s="18" t="s">
        <v>9</v>
      </c>
      <c r="P49" s="24"/>
      <c r="Q49" s="9"/>
      <c r="R49" s="9"/>
      <c r="S49" s="47"/>
      <c r="T49" s="245"/>
      <c r="U49" s="240" t="s">
        <v>120</v>
      </c>
      <c r="V49" s="240" t="s">
        <v>121</v>
      </c>
      <c r="W49" s="247" t="s">
        <v>18</v>
      </c>
    </row>
    <row r="50" spans="1:23">
      <c r="A50" s="321"/>
      <c r="B50" s="322"/>
      <c r="C50" s="27">
        <v>2</v>
      </c>
      <c r="D50" s="145">
        <v>0</v>
      </c>
      <c r="E50" s="146">
        <v>0</v>
      </c>
      <c r="F50" s="147">
        <v>1</v>
      </c>
      <c r="G50" s="39">
        <f>D50+E50</f>
        <v>0</v>
      </c>
      <c r="H50" s="40">
        <f>ROUND((G50/F50),2)</f>
        <v>0</v>
      </c>
      <c r="I50" s="40"/>
      <c r="J50" s="36">
        <f>ROUND((H50*3%)*F50,2)</f>
        <v>0</v>
      </c>
      <c r="K50" s="36">
        <f>ROUND((IF(H50-$R$52&lt;0,0,(H50-$R$52))*3.5%)*F50,2)</f>
        <v>0</v>
      </c>
      <c r="L50" s="37">
        <f>J50+K50</f>
        <v>0</v>
      </c>
      <c r="M50" s="40"/>
      <c r="N50" s="44">
        <f>((MIN(H50,$R$53)*0.58%)+IF(H50&gt;$R$53,(H50-$R$53)*1.25%,0))*F50</f>
        <v>0</v>
      </c>
      <c r="O50" s="44">
        <f>(H50*3.75%)*F50</f>
        <v>0</v>
      </c>
      <c r="P50" s="24" t="str">
        <f>IF(W50&lt;&gt;0, "Error - review!",".")</f>
        <v>.</v>
      </c>
      <c r="Q50" s="317" t="s">
        <v>17</v>
      </c>
      <c r="R50" s="318"/>
      <c r="S50" s="47"/>
      <c r="T50" s="245"/>
      <c r="U50" s="248">
        <f t="shared" ref="U50:U75" si="20">((MIN(H50,$R$53)*0.58%))*F50</f>
        <v>0</v>
      </c>
      <c r="V50" s="248">
        <f t="shared" ref="V50:V75" si="21">(IF(H50&gt;$R$53,(H50-$R$53)*1.25%,0))*F50</f>
        <v>0</v>
      </c>
      <c r="W50" s="255">
        <f t="shared" ref="W50:W75" si="22">(U50+V50)-N50</f>
        <v>0</v>
      </c>
    </row>
    <row r="51" spans="1:23" s="31" customFormat="1">
      <c r="A51" s="321"/>
      <c r="B51" s="322"/>
      <c r="C51" s="27">
        <v>4</v>
      </c>
      <c r="D51" s="145">
        <v>0</v>
      </c>
      <c r="E51" s="146">
        <v>0</v>
      </c>
      <c r="F51" s="147">
        <v>1</v>
      </c>
      <c r="G51" s="39">
        <f t="shared" ref="G51:G75" si="23">D51+E51</f>
        <v>0</v>
      </c>
      <c r="H51" s="40">
        <f t="shared" ref="H51:H75" si="24">ROUND((G51/F51),2)</f>
        <v>0</v>
      </c>
      <c r="I51" s="40"/>
      <c r="J51" s="36">
        <f t="shared" ref="J51:J75" si="25">ROUND((H51*3%)*F51,2)</f>
        <v>0</v>
      </c>
      <c r="K51" s="36">
        <f t="shared" ref="K51:K75" si="26">ROUND((IF(H51-$R$52&lt;0,0,(H51-$R$52))*3.5%)*F51,2)</f>
        <v>0</v>
      </c>
      <c r="L51" s="37">
        <f t="shared" ref="L51:L75" si="27">J51+K51</f>
        <v>0</v>
      </c>
      <c r="M51" s="40"/>
      <c r="N51" s="44">
        <f t="shared" ref="N51:N75" si="28">((MIN(H51,$R$53)*0.58%)+IF(H51&gt;$R$53,(H51-$R$53)*1.25%,0))*F51</f>
        <v>0</v>
      </c>
      <c r="O51" s="44">
        <f t="shared" ref="O51:O75" si="29">(H51*3.75%)*F51</f>
        <v>0</v>
      </c>
      <c r="P51" s="24" t="str">
        <f t="shared" ref="P51:P76" si="30">IF(W51&lt;&gt;0, "Error - review!",".")</f>
        <v>.</v>
      </c>
      <c r="Q51" s="89" t="s">
        <v>11</v>
      </c>
      <c r="R51" s="125">
        <v>230.3</v>
      </c>
      <c r="S51" s="43"/>
      <c r="T51" s="245"/>
      <c r="U51" s="248">
        <f t="shared" si="20"/>
        <v>0</v>
      </c>
      <c r="V51" s="248">
        <f t="shared" si="21"/>
        <v>0</v>
      </c>
      <c r="W51" s="255">
        <f t="shared" si="22"/>
        <v>0</v>
      </c>
    </row>
    <row r="52" spans="1:23">
      <c r="A52" s="321"/>
      <c r="B52" s="322"/>
      <c r="C52" s="27">
        <v>6</v>
      </c>
      <c r="D52" s="145">
        <v>0</v>
      </c>
      <c r="E52" s="146">
        <v>0</v>
      </c>
      <c r="F52" s="147">
        <v>1</v>
      </c>
      <c r="G52" s="39">
        <f t="shared" si="23"/>
        <v>0</v>
      </c>
      <c r="H52" s="40">
        <f t="shared" si="24"/>
        <v>0</v>
      </c>
      <c r="I52" s="40"/>
      <c r="J52" s="36">
        <f t="shared" si="25"/>
        <v>0</v>
      </c>
      <c r="K52" s="36">
        <f t="shared" si="26"/>
        <v>0</v>
      </c>
      <c r="L52" s="37">
        <f t="shared" si="27"/>
        <v>0</v>
      </c>
      <c r="M52" s="40"/>
      <c r="N52" s="44">
        <f t="shared" si="28"/>
        <v>0</v>
      </c>
      <c r="O52" s="44">
        <f t="shared" si="29"/>
        <v>0</v>
      </c>
      <c r="P52" s="24" t="str">
        <f t="shared" si="30"/>
        <v>.</v>
      </c>
      <c r="Q52" s="89" t="s">
        <v>37</v>
      </c>
      <c r="R52" s="125">
        <f>ROUND(($R$51*52.18*2)/26.09,2)</f>
        <v>921.2</v>
      </c>
      <c r="S52" s="43"/>
      <c r="T52" s="245"/>
      <c r="U52" s="248">
        <f t="shared" si="20"/>
        <v>0</v>
      </c>
      <c r="V52" s="248">
        <f t="shared" si="21"/>
        <v>0</v>
      </c>
      <c r="W52" s="255">
        <f t="shared" si="22"/>
        <v>0</v>
      </c>
    </row>
    <row r="53" spans="1:23" ht="13.5" thickBot="1">
      <c r="A53" s="321"/>
      <c r="B53" s="322"/>
      <c r="C53" s="27">
        <v>8</v>
      </c>
      <c r="D53" s="145">
        <v>0</v>
      </c>
      <c r="E53" s="146">
        <v>0</v>
      </c>
      <c r="F53" s="147">
        <v>1</v>
      </c>
      <c r="G53" s="39">
        <f t="shared" si="23"/>
        <v>0</v>
      </c>
      <c r="H53" s="40">
        <f t="shared" si="24"/>
        <v>0</v>
      </c>
      <c r="I53" s="40"/>
      <c r="J53" s="36">
        <f t="shared" si="25"/>
        <v>0</v>
      </c>
      <c r="K53" s="36">
        <f t="shared" si="26"/>
        <v>0</v>
      </c>
      <c r="L53" s="37">
        <f t="shared" si="27"/>
        <v>0</v>
      </c>
      <c r="M53" s="40"/>
      <c r="N53" s="44">
        <f t="shared" si="28"/>
        <v>0</v>
      </c>
      <c r="O53" s="44">
        <f t="shared" si="29"/>
        <v>0</v>
      </c>
      <c r="P53" s="24" t="str">
        <f t="shared" si="30"/>
        <v>.</v>
      </c>
      <c r="Q53" s="90" t="s">
        <v>12</v>
      </c>
      <c r="R53" s="126">
        <f>ROUND(($R$51*52.18*3.74)/26.09,2)</f>
        <v>1722.64</v>
      </c>
      <c r="S53" s="43"/>
      <c r="T53" s="245"/>
      <c r="U53" s="248">
        <f t="shared" si="20"/>
        <v>0</v>
      </c>
      <c r="V53" s="248">
        <f t="shared" si="21"/>
        <v>0</v>
      </c>
      <c r="W53" s="255">
        <f t="shared" si="22"/>
        <v>0</v>
      </c>
    </row>
    <row r="54" spans="1:23">
      <c r="A54" s="321"/>
      <c r="B54" s="322"/>
      <c r="C54" s="27">
        <v>10</v>
      </c>
      <c r="D54" s="145">
        <v>0</v>
      </c>
      <c r="E54" s="146">
        <v>0</v>
      </c>
      <c r="F54" s="147">
        <v>1</v>
      </c>
      <c r="G54" s="39">
        <f t="shared" si="23"/>
        <v>0</v>
      </c>
      <c r="H54" s="40">
        <f t="shared" si="24"/>
        <v>0</v>
      </c>
      <c r="I54" s="40"/>
      <c r="J54" s="36">
        <f t="shared" si="25"/>
        <v>0</v>
      </c>
      <c r="K54" s="36">
        <f t="shared" si="26"/>
        <v>0</v>
      </c>
      <c r="L54" s="37">
        <f t="shared" si="27"/>
        <v>0</v>
      </c>
      <c r="M54" s="40"/>
      <c r="N54" s="44">
        <f t="shared" si="28"/>
        <v>0</v>
      </c>
      <c r="O54" s="44">
        <f t="shared" si="29"/>
        <v>0</v>
      </c>
      <c r="P54" s="24" t="str">
        <f t="shared" si="30"/>
        <v>.</v>
      </c>
      <c r="Q54" s="9"/>
      <c r="R54" s="9"/>
      <c r="S54" s="47"/>
      <c r="T54" s="245"/>
      <c r="U54" s="248">
        <f t="shared" si="20"/>
        <v>0</v>
      </c>
      <c r="V54" s="248">
        <f t="shared" si="21"/>
        <v>0</v>
      </c>
      <c r="W54" s="255">
        <f t="shared" si="22"/>
        <v>0</v>
      </c>
    </row>
    <row r="55" spans="1:23">
      <c r="A55" s="321"/>
      <c r="B55" s="322"/>
      <c r="C55" s="27">
        <v>12</v>
      </c>
      <c r="D55" s="145">
        <v>0</v>
      </c>
      <c r="E55" s="146">
        <v>0</v>
      </c>
      <c r="F55" s="147">
        <v>1</v>
      </c>
      <c r="G55" s="39">
        <f t="shared" ref="G55:G68" si="31">D55+E55</f>
        <v>0</v>
      </c>
      <c r="H55" s="40">
        <f t="shared" ref="H55:H68" si="32">ROUND((G55/F55),2)</f>
        <v>0</v>
      </c>
      <c r="I55" s="40"/>
      <c r="J55" s="36">
        <f t="shared" ref="J55:J68" si="33">ROUND((H55*3%)*F55,2)</f>
        <v>0</v>
      </c>
      <c r="K55" s="36">
        <f t="shared" ref="K55:K68" si="34">ROUND((IF(H55-$R$52&lt;0,0,(H55-$R$52))*3.5%)*F55,2)</f>
        <v>0</v>
      </c>
      <c r="L55" s="37">
        <f t="shared" ref="L55:L68" si="35">J55+K55</f>
        <v>0</v>
      </c>
      <c r="M55" s="40"/>
      <c r="N55" s="44">
        <f t="shared" si="28"/>
        <v>0</v>
      </c>
      <c r="O55" s="44">
        <f t="shared" ref="O55:O68" si="36">(H55*3.75%)*F55</f>
        <v>0</v>
      </c>
      <c r="P55" s="24" t="str">
        <f t="shared" si="30"/>
        <v>.</v>
      </c>
      <c r="Q55" s="9"/>
      <c r="R55" s="9"/>
      <c r="S55" s="47"/>
      <c r="T55" s="245"/>
      <c r="U55" s="248">
        <f t="shared" ref="U55:U68" si="37">((MIN(H55,$R$53)*0.58%))*F55</f>
        <v>0</v>
      </c>
      <c r="V55" s="248">
        <f t="shared" ref="V55:V68" si="38">(IF(H55&gt;$R$53,(H55-$R$53)*1.25%,0))*F55</f>
        <v>0</v>
      </c>
      <c r="W55" s="255">
        <f t="shared" ref="W55:W68" si="39">(U55+V55)-N55</f>
        <v>0</v>
      </c>
    </row>
    <row r="56" spans="1:23">
      <c r="A56" s="321"/>
      <c r="B56" s="322"/>
      <c r="C56" s="27">
        <v>14</v>
      </c>
      <c r="D56" s="145">
        <v>0</v>
      </c>
      <c r="E56" s="146">
        <v>0</v>
      </c>
      <c r="F56" s="147">
        <v>1</v>
      </c>
      <c r="G56" s="39">
        <f t="shared" si="31"/>
        <v>0</v>
      </c>
      <c r="H56" s="40">
        <f t="shared" si="32"/>
        <v>0</v>
      </c>
      <c r="I56" s="40"/>
      <c r="J56" s="36">
        <f t="shared" si="33"/>
        <v>0</v>
      </c>
      <c r="K56" s="36">
        <f t="shared" si="34"/>
        <v>0</v>
      </c>
      <c r="L56" s="37">
        <f t="shared" si="35"/>
        <v>0</v>
      </c>
      <c r="M56" s="40"/>
      <c r="N56" s="44">
        <f t="shared" si="28"/>
        <v>0</v>
      </c>
      <c r="O56" s="44">
        <f t="shared" si="36"/>
        <v>0</v>
      </c>
      <c r="P56" s="24" t="str">
        <f t="shared" si="30"/>
        <v>.</v>
      </c>
      <c r="Q56" s="9"/>
      <c r="R56" s="9"/>
      <c r="S56" s="47"/>
      <c r="T56" s="245"/>
      <c r="U56" s="248">
        <f t="shared" si="37"/>
        <v>0</v>
      </c>
      <c r="V56" s="248">
        <f t="shared" si="38"/>
        <v>0</v>
      </c>
      <c r="W56" s="255">
        <f t="shared" si="39"/>
        <v>0</v>
      </c>
    </row>
    <row r="57" spans="1:23">
      <c r="A57" s="321"/>
      <c r="B57" s="322"/>
      <c r="C57" s="27">
        <v>16</v>
      </c>
      <c r="D57" s="145">
        <v>0</v>
      </c>
      <c r="E57" s="146">
        <v>0</v>
      </c>
      <c r="F57" s="147">
        <v>1</v>
      </c>
      <c r="G57" s="39">
        <f t="shared" si="31"/>
        <v>0</v>
      </c>
      <c r="H57" s="40">
        <f t="shared" si="32"/>
        <v>0</v>
      </c>
      <c r="I57" s="40"/>
      <c r="J57" s="36">
        <f t="shared" si="33"/>
        <v>0</v>
      </c>
      <c r="K57" s="36">
        <f t="shared" si="34"/>
        <v>0</v>
      </c>
      <c r="L57" s="37">
        <f t="shared" si="35"/>
        <v>0</v>
      </c>
      <c r="M57" s="40"/>
      <c r="N57" s="44">
        <f t="shared" si="28"/>
        <v>0</v>
      </c>
      <c r="O57" s="44">
        <f t="shared" si="36"/>
        <v>0</v>
      </c>
      <c r="P57" s="24" t="str">
        <f t="shared" si="30"/>
        <v>.</v>
      </c>
      <c r="Q57" s="9"/>
      <c r="R57" s="9"/>
      <c r="S57" s="47"/>
      <c r="T57" s="245"/>
      <c r="U57" s="248">
        <f t="shared" si="37"/>
        <v>0</v>
      </c>
      <c r="V57" s="248">
        <f t="shared" si="38"/>
        <v>0</v>
      </c>
      <c r="W57" s="255">
        <f t="shared" si="39"/>
        <v>0</v>
      </c>
    </row>
    <row r="58" spans="1:23">
      <c r="A58" s="321"/>
      <c r="B58" s="322"/>
      <c r="C58" s="27">
        <v>18</v>
      </c>
      <c r="D58" s="145">
        <v>0</v>
      </c>
      <c r="E58" s="146">
        <v>0</v>
      </c>
      <c r="F58" s="147">
        <v>1</v>
      </c>
      <c r="G58" s="39">
        <f t="shared" si="31"/>
        <v>0</v>
      </c>
      <c r="H58" s="40">
        <f t="shared" si="32"/>
        <v>0</v>
      </c>
      <c r="I58" s="40"/>
      <c r="J58" s="36">
        <f t="shared" si="33"/>
        <v>0</v>
      </c>
      <c r="K58" s="36">
        <f t="shared" si="34"/>
        <v>0</v>
      </c>
      <c r="L58" s="37">
        <f t="shared" si="35"/>
        <v>0</v>
      </c>
      <c r="M58" s="40"/>
      <c r="N58" s="44">
        <f t="shared" si="28"/>
        <v>0</v>
      </c>
      <c r="O58" s="44">
        <f t="shared" si="36"/>
        <v>0</v>
      </c>
      <c r="P58" s="24" t="str">
        <f t="shared" si="30"/>
        <v>.</v>
      </c>
      <c r="Q58" s="9"/>
      <c r="R58" s="9"/>
      <c r="S58" s="47"/>
      <c r="T58" s="245"/>
      <c r="U58" s="248">
        <f t="shared" si="37"/>
        <v>0</v>
      </c>
      <c r="V58" s="248">
        <f t="shared" si="38"/>
        <v>0</v>
      </c>
      <c r="W58" s="255">
        <f t="shared" si="39"/>
        <v>0</v>
      </c>
    </row>
    <row r="59" spans="1:23">
      <c r="A59" s="321"/>
      <c r="B59" s="322"/>
      <c r="C59" s="27">
        <v>20</v>
      </c>
      <c r="D59" s="145">
        <v>0</v>
      </c>
      <c r="E59" s="146">
        <v>0</v>
      </c>
      <c r="F59" s="147">
        <v>1</v>
      </c>
      <c r="G59" s="39">
        <f t="shared" si="31"/>
        <v>0</v>
      </c>
      <c r="H59" s="40">
        <f t="shared" si="32"/>
        <v>0</v>
      </c>
      <c r="I59" s="40"/>
      <c r="J59" s="36">
        <f t="shared" si="33"/>
        <v>0</v>
      </c>
      <c r="K59" s="36">
        <f t="shared" si="34"/>
        <v>0</v>
      </c>
      <c r="L59" s="37">
        <f t="shared" si="35"/>
        <v>0</v>
      </c>
      <c r="M59" s="40"/>
      <c r="N59" s="44">
        <f t="shared" si="28"/>
        <v>0</v>
      </c>
      <c r="O59" s="44">
        <f t="shared" si="36"/>
        <v>0</v>
      </c>
      <c r="P59" s="24" t="str">
        <f t="shared" si="30"/>
        <v>.</v>
      </c>
      <c r="Q59" s="9"/>
      <c r="R59" s="9"/>
      <c r="S59" s="47"/>
      <c r="T59" s="245"/>
      <c r="U59" s="248">
        <f t="shared" si="37"/>
        <v>0</v>
      </c>
      <c r="V59" s="248">
        <f t="shared" si="38"/>
        <v>0</v>
      </c>
      <c r="W59" s="255">
        <f t="shared" si="39"/>
        <v>0</v>
      </c>
    </row>
    <row r="60" spans="1:23">
      <c r="A60" s="321"/>
      <c r="B60" s="322"/>
      <c r="C60" s="27">
        <v>22</v>
      </c>
      <c r="D60" s="145">
        <v>0</v>
      </c>
      <c r="E60" s="146">
        <v>0</v>
      </c>
      <c r="F60" s="147">
        <v>1</v>
      </c>
      <c r="G60" s="39">
        <f t="shared" si="31"/>
        <v>0</v>
      </c>
      <c r="H60" s="40">
        <f t="shared" si="32"/>
        <v>0</v>
      </c>
      <c r="I60" s="40"/>
      <c r="J60" s="36">
        <f t="shared" si="33"/>
        <v>0</v>
      </c>
      <c r="K60" s="36">
        <f t="shared" si="34"/>
        <v>0</v>
      </c>
      <c r="L60" s="37">
        <f t="shared" si="35"/>
        <v>0</v>
      </c>
      <c r="M60" s="40"/>
      <c r="N60" s="44">
        <f t="shared" si="28"/>
        <v>0</v>
      </c>
      <c r="O60" s="44">
        <f t="shared" si="36"/>
        <v>0</v>
      </c>
      <c r="P60" s="24" t="str">
        <f t="shared" si="30"/>
        <v>.</v>
      </c>
      <c r="Q60" s="9"/>
      <c r="R60" s="9"/>
      <c r="S60" s="47"/>
      <c r="T60" s="245"/>
      <c r="U60" s="248">
        <f t="shared" si="37"/>
        <v>0</v>
      </c>
      <c r="V60" s="248">
        <f t="shared" si="38"/>
        <v>0</v>
      </c>
      <c r="W60" s="255">
        <f t="shared" si="39"/>
        <v>0</v>
      </c>
    </row>
    <row r="61" spans="1:23">
      <c r="A61" s="321"/>
      <c r="B61" s="322"/>
      <c r="C61" s="27">
        <v>24</v>
      </c>
      <c r="D61" s="145">
        <v>0</v>
      </c>
      <c r="E61" s="146">
        <v>0</v>
      </c>
      <c r="F61" s="147">
        <v>1</v>
      </c>
      <c r="G61" s="39">
        <f t="shared" si="31"/>
        <v>0</v>
      </c>
      <c r="H61" s="40">
        <f t="shared" si="32"/>
        <v>0</v>
      </c>
      <c r="I61" s="40"/>
      <c r="J61" s="36">
        <f t="shared" si="33"/>
        <v>0</v>
      </c>
      <c r="K61" s="36">
        <f t="shared" si="34"/>
        <v>0</v>
      </c>
      <c r="L61" s="37">
        <f t="shared" si="35"/>
        <v>0</v>
      </c>
      <c r="M61" s="40"/>
      <c r="N61" s="44">
        <f t="shared" si="28"/>
        <v>0</v>
      </c>
      <c r="O61" s="44">
        <f t="shared" si="36"/>
        <v>0</v>
      </c>
      <c r="P61" s="24" t="str">
        <f t="shared" si="30"/>
        <v>.</v>
      </c>
      <c r="Q61" s="9"/>
      <c r="R61" s="9"/>
      <c r="S61" s="47"/>
      <c r="T61" s="245"/>
      <c r="U61" s="248">
        <f t="shared" si="37"/>
        <v>0</v>
      </c>
      <c r="V61" s="248">
        <f t="shared" si="38"/>
        <v>0</v>
      </c>
      <c r="W61" s="255">
        <f t="shared" si="39"/>
        <v>0</v>
      </c>
    </row>
    <row r="62" spans="1:23">
      <c r="A62" s="321"/>
      <c r="B62" s="322"/>
      <c r="C62" s="27">
        <v>26</v>
      </c>
      <c r="D62" s="145">
        <v>0</v>
      </c>
      <c r="E62" s="146">
        <v>0</v>
      </c>
      <c r="F62" s="147">
        <v>1</v>
      </c>
      <c r="G62" s="39">
        <f t="shared" si="31"/>
        <v>0</v>
      </c>
      <c r="H62" s="40">
        <f t="shared" si="32"/>
        <v>0</v>
      </c>
      <c r="I62" s="40"/>
      <c r="J62" s="36">
        <f t="shared" si="33"/>
        <v>0</v>
      </c>
      <c r="K62" s="36">
        <f t="shared" si="34"/>
        <v>0</v>
      </c>
      <c r="L62" s="37">
        <f t="shared" si="35"/>
        <v>0</v>
      </c>
      <c r="M62" s="40"/>
      <c r="N62" s="44">
        <f t="shared" si="28"/>
        <v>0</v>
      </c>
      <c r="O62" s="44">
        <f t="shared" si="36"/>
        <v>0</v>
      </c>
      <c r="P62" s="24" t="str">
        <f t="shared" si="30"/>
        <v>.</v>
      </c>
      <c r="Q62" s="9"/>
      <c r="R62" s="9"/>
      <c r="S62" s="47"/>
      <c r="T62" s="245"/>
      <c r="U62" s="248">
        <f t="shared" si="37"/>
        <v>0</v>
      </c>
      <c r="V62" s="248">
        <f t="shared" si="38"/>
        <v>0</v>
      </c>
      <c r="W62" s="255">
        <f t="shared" si="39"/>
        <v>0</v>
      </c>
    </row>
    <row r="63" spans="1:23">
      <c r="A63" s="321"/>
      <c r="B63" s="322"/>
      <c r="C63" s="27">
        <v>28</v>
      </c>
      <c r="D63" s="145">
        <v>0</v>
      </c>
      <c r="E63" s="146">
        <v>0</v>
      </c>
      <c r="F63" s="147">
        <v>1</v>
      </c>
      <c r="G63" s="39">
        <f t="shared" si="31"/>
        <v>0</v>
      </c>
      <c r="H63" s="40">
        <f t="shared" si="32"/>
        <v>0</v>
      </c>
      <c r="I63" s="40"/>
      <c r="J63" s="36">
        <f t="shared" si="33"/>
        <v>0</v>
      </c>
      <c r="K63" s="36">
        <f t="shared" si="34"/>
        <v>0</v>
      </c>
      <c r="L63" s="37">
        <f t="shared" si="35"/>
        <v>0</v>
      </c>
      <c r="M63" s="40"/>
      <c r="N63" s="44">
        <f>((MIN(H63,$R$53)*0.58%)+IF(H63&gt;$R$53,(H63-$R$53)*1.25%,0))*F63</f>
        <v>0</v>
      </c>
      <c r="O63" s="44">
        <f t="shared" si="36"/>
        <v>0</v>
      </c>
      <c r="P63" s="24" t="str">
        <f t="shared" si="30"/>
        <v>.</v>
      </c>
      <c r="Q63" s="9"/>
      <c r="R63" s="9"/>
      <c r="S63" s="47"/>
      <c r="T63" s="245"/>
      <c r="U63" s="248">
        <f t="shared" si="37"/>
        <v>0</v>
      </c>
      <c r="V63" s="248">
        <f t="shared" si="38"/>
        <v>0</v>
      </c>
      <c r="W63" s="255">
        <f t="shared" si="39"/>
        <v>0</v>
      </c>
    </row>
    <row r="64" spans="1:23">
      <c r="A64" s="321"/>
      <c r="B64" s="322"/>
      <c r="C64" s="27">
        <v>30</v>
      </c>
      <c r="D64" s="145">
        <v>0</v>
      </c>
      <c r="E64" s="146">
        <v>0</v>
      </c>
      <c r="F64" s="147">
        <v>1</v>
      </c>
      <c r="G64" s="39">
        <f t="shared" si="31"/>
        <v>0</v>
      </c>
      <c r="H64" s="40">
        <f t="shared" si="32"/>
        <v>0</v>
      </c>
      <c r="I64" s="40"/>
      <c r="J64" s="36">
        <f t="shared" si="33"/>
        <v>0</v>
      </c>
      <c r="K64" s="36">
        <f t="shared" si="34"/>
        <v>0</v>
      </c>
      <c r="L64" s="37">
        <f t="shared" si="35"/>
        <v>0</v>
      </c>
      <c r="M64" s="40"/>
      <c r="N64" s="44">
        <f t="shared" si="28"/>
        <v>0</v>
      </c>
      <c r="O64" s="44">
        <f t="shared" si="36"/>
        <v>0</v>
      </c>
      <c r="P64" s="24" t="str">
        <f t="shared" si="30"/>
        <v>.</v>
      </c>
      <c r="Q64" s="9"/>
      <c r="R64" s="9"/>
      <c r="S64" s="47"/>
      <c r="T64" s="245"/>
      <c r="U64" s="248">
        <f t="shared" si="37"/>
        <v>0</v>
      </c>
      <c r="V64" s="248">
        <f t="shared" si="38"/>
        <v>0</v>
      </c>
      <c r="W64" s="255">
        <f t="shared" si="39"/>
        <v>0</v>
      </c>
    </row>
    <row r="65" spans="1:23">
      <c r="A65" s="321"/>
      <c r="B65" s="322"/>
      <c r="C65" s="27">
        <v>32</v>
      </c>
      <c r="D65" s="145">
        <v>0</v>
      </c>
      <c r="E65" s="146">
        <v>0</v>
      </c>
      <c r="F65" s="147">
        <v>1</v>
      </c>
      <c r="G65" s="39">
        <f t="shared" si="31"/>
        <v>0</v>
      </c>
      <c r="H65" s="40">
        <f t="shared" si="32"/>
        <v>0</v>
      </c>
      <c r="I65" s="40"/>
      <c r="J65" s="36">
        <f t="shared" si="33"/>
        <v>0</v>
      </c>
      <c r="K65" s="36">
        <f t="shared" si="34"/>
        <v>0</v>
      </c>
      <c r="L65" s="37">
        <f t="shared" si="35"/>
        <v>0</v>
      </c>
      <c r="M65" s="40"/>
      <c r="N65" s="44">
        <f t="shared" si="28"/>
        <v>0</v>
      </c>
      <c r="O65" s="44">
        <f t="shared" si="36"/>
        <v>0</v>
      </c>
      <c r="P65" s="24" t="str">
        <f t="shared" si="30"/>
        <v>.</v>
      </c>
      <c r="Q65" s="9"/>
      <c r="R65" s="9"/>
      <c r="S65" s="47"/>
      <c r="T65" s="245"/>
      <c r="U65" s="248">
        <f t="shared" si="37"/>
        <v>0</v>
      </c>
      <c r="V65" s="248">
        <f t="shared" si="38"/>
        <v>0</v>
      </c>
      <c r="W65" s="255">
        <f t="shared" si="39"/>
        <v>0</v>
      </c>
    </row>
    <row r="66" spans="1:23">
      <c r="A66" s="321"/>
      <c r="B66" s="322"/>
      <c r="C66" s="27">
        <v>34</v>
      </c>
      <c r="D66" s="145">
        <v>0</v>
      </c>
      <c r="E66" s="146">
        <v>0</v>
      </c>
      <c r="F66" s="147">
        <v>1</v>
      </c>
      <c r="G66" s="39">
        <f t="shared" si="31"/>
        <v>0</v>
      </c>
      <c r="H66" s="40">
        <f t="shared" si="32"/>
        <v>0</v>
      </c>
      <c r="I66" s="40"/>
      <c r="J66" s="36">
        <f t="shared" si="33"/>
        <v>0</v>
      </c>
      <c r="K66" s="36">
        <f t="shared" si="34"/>
        <v>0</v>
      </c>
      <c r="L66" s="37">
        <f t="shared" si="35"/>
        <v>0</v>
      </c>
      <c r="M66" s="40"/>
      <c r="N66" s="44">
        <f t="shared" si="28"/>
        <v>0</v>
      </c>
      <c r="O66" s="44">
        <f t="shared" si="36"/>
        <v>0</v>
      </c>
      <c r="P66" s="24" t="str">
        <f t="shared" si="30"/>
        <v>.</v>
      </c>
      <c r="Q66" s="9"/>
      <c r="R66" s="9"/>
      <c r="S66" s="47"/>
      <c r="T66" s="245"/>
      <c r="U66" s="248">
        <f t="shared" si="37"/>
        <v>0</v>
      </c>
      <c r="V66" s="248">
        <f t="shared" si="38"/>
        <v>0</v>
      </c>
      <c r="W66" s="255">
        <f t="shared" si="39"/>
        <v>0</v>
      </c>
    </row>
    <row r="67" spans="1:23">
      <c r="A67" s="321"/>
      <c r="B67" s="322"/>
      <c r="C67" s="27">
        <v>36</v>
      </c>
      <c r="D67" s="145">
        <v>0</v>
      </c>
      <c r="E67" s="146">
        <v>0</v>
      </c>
      <c r="F67" s="147">
        <v>1</v>
      </c>
      <c r="G67" s="39">
        <f t="shared" si="31"/>
        <v>0</v>
      </c>
      <c r="H67" s="40">
        <f t="shared" si="32"/>
        <v>0</v>
      </c>
      <c r="I67" s="40"/>
      <c r="J67" s="36">
        <f t="shared" si="33"/>
        <v>0</v>
      </c>
      <c r="K67" s="36">
        <f t="shared" si="34"/>
        <v>0</v>
      </c>
      <c r="L67" s="37">
        <f t="shared" si="35"/>
        <v>0</v>
      </c>
      <c r="M67" s="40"/>
      <c r="N67" s="44">
        <f t="shared" si="28"/>
        <v>0</v>
      </c>
      <c r="O67" s="44">
        <f t="shared" si="36"/>
        <v>0</v>
      </c>
      <c r="P67" s="24" t="str">
        <f t="shared" si="30"/>
        <v>.</v>
      </c>
      <c r="Q67" s="9"/>
      <c r="R67" s="9"/>
      <c r="S67" s="47"/>
      <c r="T67" s="245"/>
      <c r="U67" s="248">
        <f t="shared" si="37"/>
        <v>0</v>
      </c>
      <c r="V67" s="248">
        <f t="shared" si="38"/>
        <v>0</v>
      </c>
      <c r="W67" s="255">
        <f t="shared" si="39"/>
        <v>0</v>
      </c>
    </row>
    <row r="68" spans="1:23">
      <c r="A68" s="321"/>
      <c r="B68" s="322"/>
      <c r="C68" s="27">
        <v>38</v>
      </c>
      <c r="D68" s="145">
        <v>0</v>
      </c>
      <c r="E68" s="146">
        <v>0</v>
      </c>
      <c r="F68" s="147">
        <v>1</v>
      </c>
      <c r="G68" s="39">
        <f t="shared" si="31"/>
        <v>0</v>
      </c>
      <c r="H68" s="40">
        <f t="shared" si="32"/>
        <v>0</v>
      </c>
      <c r="I68" s="40"/>
      <c r="J68" s="36">
        <f t="shared" si="33"/>
        <v>0</v>
      </c>
      <c r="K68" s="36">
        <f t="shared" si="34"/>
        <v>0</v>
      </c>
      <c r="L68" s="37">
        <f t="shared" si="35"/>
        <v>0</v>
      </c>
      <c r="M68" s="40"/>
      <c r="N68" s="44">
        <f t="shared" si="28"/>
        <v>0</v>
      </c>
      <c r="O68" s="44">
        <f t="shared" si="36"/>
        <v>0</v>
      </c>
      <c r="P68" s="24" t="str">
        <f t="shared" si="30"/>
        <v>.</v>
      </c>
      <c r="Q68" s="9"/>
      <c r="R68" s="9"/>
      <c r="S68" s="47"/>
      <c r="T68" s="245"/>
      <c r="U68" s="248">
        <f t="shared" si="37"/>
        <v>0</v>
      </c>
      <c r="V68" s="248">
        <f t="shared" si="38"/>
        <v>0</v>
      </c>
      <c r="W68" s="255">
        <f t="shared" si="39"/>
        <v>0</v>
      </c>
    </row>
    <row r="69" spans="1:23">
      <c r="A69" s="321"/>
      <c r="B69" s="322"/>
      <c r="C69" s="27">
        <v>40</v>
      </c>
      <c r="D69" s="145">
        <v>0</v>
      </c>
      <c r="E69" s="146">
        <v>0</v>
      </c>
      <c r="F69" s="147">
        <v>1</v>
      </c>
      <c r="G69" s="39">
        <f t="shared" si="23"/>
        <v>0</v>
      </c>
      <c r="H69" s="40">
        <f t="shared" si="24"/>
        <v>0</v>
      </c>
      <c r="I69" s="40"/>
      <c r="J69" s="36">
        <f t="shared" si="25"/>
        <v>0</v>
      </c>
      <c r="K69" s="36">
        <f t="shared" si="26"/>
        <v>0</v>
      </c>
      <c r="L69" s="37">
        <f t="shared" si="27"/>
        <v>0</v>
      </c>
      <c r="M69" s="40"/>
      <c r="N69" s="44">
        <f t="shared" si="28"/>
        <v>0</v>
      </c>
      <c r="O69" s="44">
        <f t="shared" si="29"/>
        <v>0</v>
      </c>
      <c r="P69" s="24" t="str">
        <f t="shared" si="30"/>
        <v>.</v>
      </c>
      <c r="Q69" s="9"/>
      <c r="R69" s="9"/>
      <c r="S69" s="47"/>
      <c r="T69" s="245"/>
      <c r="U69" s="248">
        <f t="shared" si="20"/>
        <v>0</v>
      </c>
      <c r="V69" s="248">
        <f t="shared" si="21"/>
        <v>0</v>
      </c>
      <c r="W69" s="255">
        <f t="shared" si="22"/>
        <v>0</v>
      </c>
    </row>
    <row r="70" spans="1:23">
      <c r="A70" s="321"/>
      <c r="B70" s="322"/>
      <c r="C70" s="27">
        <v>42</v>
      </c>
      <c r="D70" s="145">
        <v>0</v>
      </c>
      <c r="E70" s="146">
        <v>0</v>
      </c>
      <c r="F70" s="147">
        <v>1</v>
      </c>
      <c r="G70" s="39">
        <f t="shared" si="23"/>
        <v>0</v>
      </c>
      <c r="H70" s="40">
        <f t="shared" si="24"/>
        <v>0</v>
      </c>
      <c r="I70" s="40"/>
      <c r="J70" s="36">
        <f t="shared" si="25"/>
        <v>0</v>
      </c>
      <c r="K70" s="36">
        <f t="shared" si="26"/>
        <v>0</v>
      </c>
      <c r="L70" s="37">
        <f t="shared" si="27"/>
        <v>0</v>
      </c>
      <c r="M70" s="40"/>
      <c r="N70" s="44">
        <f t="shared" si="28"/>
        <v>0</v>
      </c>
      <c r="O70" s="44">
        <f t="shared" si="29"/>
        <v>0</v>
      </c>
      <c r="P70" s="24" t="str">
        <f t="shared" si="30"/>
        <v>.</v>
      </c>
      <c r="Q70" s="9"/>
      <c r="R70" s="9"/>
      <c r="S70" s="47"/>
      <c r="T70" s="245"/>
      <c r="U70" s="248">
        <f t="shared" si="20"/>
        <v>0</v>
      </c>
      <c r="V70" s="248">
        <f t="shared" si="21"/>
        <v>0</v>
      </c>
      <c r="W70" s="255">
        <f t="shared" si="22"/>
        <v>0</v>
      </c>
    </row>
    <row r="71" spans="1:23">
      <c r="A71" s="321"/>
      <c r="B71" s="322"/>
      <c r="C71" s="27">
        <v>44</v>
      </c>
      <c r="D71" s="145">
        <v>0</v>
      </c>
      <c r="E71" s="146">
        <v>0</v>
      </c>
      <c r="F71" s="147">
        <v>1</v>
      </c>
      <c r="G71" s="39">
        <f t="shared" si="23"/>
        <v>0</v>
      </c>
      <c r="H71" s="40">
        <f t="shared" si="24"/>
        <v>0</v>
      </c>
      <c r="I71" s="40"/>
      <c r="J71" s="36">
        <f t="shared" si="25"/>
        <v>0</v>
      </c>
      <c r="K71" s="36">
        <f t="shared" si="26"/>
        <v>0</v>
      </c>
      <c r="L71" s="37">
        <f t="shared" si="27"/>
        <v>0</v>
      </c>
      <c r="M71" s="40"/>
      <c r="N71" s="44">
        <f t="shared" si="28"/>
        <v>0</v>
      </c>
      <c r="O71" s="44">
        <f t="shared" si="29"/>
        <v>0</v>
      </c>
      <c r="P71" s="24" t="str">
        <f t="shared" si="30"/>
        <v>.</v>
      </c>
      <c r="Q71" s="9"/>
      <c r="R71" s="9"/>
      <c r="S71" s="47"/>
      <c r="T71" s="245"/>
      <c r="U71" s="248">
        <f t="shared" si="20"/>
        <v>0</v>
      </c>
      <c r="V71" s="248">
        <f t="shared" si="21"/>
        <v>0</v>
      </c>
      <c r="W71" s="255">
        <f t="shared" si="22"/>
        <v>0</v>
      </c>
    </row>
    <row r="72" spans="1:23">
      <c r="A72" s="321"/>
      <c r="B72" s="322"/>
      <c r="C72" s="27">
        <v>46</v>
      </c>
      <c r="D72" s="145">
        <v>0</v>
      </c>
      <c r="E72" s="146">
        <v>0</v>
      </c>
      <c r="F72" s="147">
        <v>1</v>
      </c>
      <c r="G72" s="39">
        <f t="shared" si="23"/>
        <v>0</v>
      </c>
      <c r="H72" s="40">
        <f t="shared" si="24"/>
        <v>0</v>
      </c>
      <c r="I72" s="40"/>
      <c r="J72" s="36">
        <f t="shared" si="25"/>
        <v>0</v>
      </c>
      <c r="K72" s="36">
        <f t="shared" si="26"/>
        <v>0</v>
      </c>
      <c r="L72" s="37">
        <f t="shared" si="27"/>
        <v>0</v>
      </c>
      <c r="M72" s="40"/>
      <c r="N72" s="44">
        <f t="shared" si="28"/>
        <v>0</v>
      </c>
      <c r="O72" s="44">
        <f t="shared" si="29"/>
        <v>0</v>
      </c>
      <c r="P72" s="24" t="str">
        <f t="shared" si="30"/>
        <v>.</v>
      </c>
      <c r="Q72" s="9"/>
      <c r="R72" s="9"/>
      <c r="S72" s="47"/>
      <c r="T72" s="245"/>
      <c r="U72" s="248">
        <f t="shared" si="20"/>
        <v>0</v>
      </c>
      <c r="V72" s="248">
        <f t="shared" si="21"/>
        <v>0</v>
      </c>
      <c r="W72" s="255">
        <f t="shared" si="22"/>
        <v>0</v>
      </c>
    </row>
    <row r="73" spans="1:23">
      <c r="A73" s="321"/>
      <c r="B73" s="322"/>
      <c r="C73" s="27">
        <v>48</v>
      </c>
      <c r="D73" s="145">
        <v>0</v>
      </c>
      <c r="E73" s="146">
        <v>0</v>
      </c>
      <c r="F73" s="147">
        <v>1</v>
      </c>
      <c r="G73" s="39">
        <f t="shared" si="23"/>
        <v>0</v>
      </c>
      <c r="H73" s="40">
        <f t="shared" si="24"/>
        <v>0</v>
      </c>
      <c r="I73" s="40"/>
      <c r="J73" s="36">
        <f t="shared" si="25"/>
        <v>0</v>
      </c>
      <c r="K73" s="36">
        <f t="shared" si="26"/>
        <v>0</v>
      </c>
      <c r="L73" s="37">
        <f t="shared" si="27"/>
        <v>0</v>
      </c>
      <c r="M73" s="40"/>
      <c r="N73" s="44">
        <f t="shared" si="28"/>
        <v>0</v>
      </c>
      <c r="O73" s="44">
        <f t="shared" si="29"/>
        <v>0</v>
      </c>
      <c r="P73" s="24" t="str">
        <f t="shared" si="30"/>
        <v>.</v>
      </c>
      <c r="Q73" s="9"/>
      <c r="R73" s="9"/>
      <c r="S73" s="47"/>
      <c r="T73" s="245"/>
      <c r="U73" s="248">
        <f t="shared" si="20"/>
        <v>0</v>
      </c>
      <c r="V73" s="248">
        <f t="shared" si="21"/>
        <v>0</v>
      </c>
      <c r="W73" s="255">
        <f t="shared" si="22"/>
        <v>0</v>
      </c>
    </row>
    <row r="74" spans="1:23">
      <c r="A74" s="321"/>
      <c r="B74" s="322"/>
      <c r="C74" s="27">
        <v>50</v>
      </c>
      <c r="D74" s="145">
        <v>0</v>
      </c>
      <c r="E74" s="146">
        <v>0</v>
      </c>
      <c r="F74" s="147">
        <v>1</v>
      </c>
      <c r="G74" s="39">
        <f t="shared" si="23"/>
        <v>0</v>
      </c>
      <c r="H74" s="40">
        <f t="shared" si="24"/>
        <v>0</v>
      </c>
      <c r="I74" s="40"/>
      <c r="J74" s="36">
        <f t="shared" si="25"/>
        <v>0</v>
      </c>
      <c r="K74" s="36">
        <f t="shared" si="26"/>
        <v>0</v>
      </c>
      <c r="L74" s="37">
        <f t="shared" si="27"/>
        <v>0</v>
      </c>
      <c r="M74" s="40"/>
      <c r="N74" s="44">
        <f t="shared" si="28"/>
        <v>0</v>
      </c>
      <c r="O74" s="44">
        <f t="shared" si="29"/>
        <v>0</v>
      </c>
      <c r="P74" s="24" t="str">
        <f t="shared" si="30"/>
        <v>.</v>
      </c>
      <c r="Q74" s="9"/>
      <c r="R74" s="9"/>
      <c r="S74" s="47"/>
      <c r="T74" s="245"/>
      <c r="U74" s="248">
        <f t="shared" si="20"/>
        <v>0</v>
      </c>
      <c r="V74" s="248">
        <f t="shared" si="21"/>
        <v>0</v>
      </c>
      <c r="W74" s="255">
        <f t="shared" si="22"/>
        <v>0</v>
      </c>
    </row>
    <row r="75" spans="1:23">
      <c r="A75" s="321"/>
      <c r="B75" s="322"/>
      <c r="C75" s="27">
        <v>52</v>
      </c>
      <c r="D75" s="145">
        <v>0</v>
      </c>
      <c r="E75" s="146">
        <v>0</v>
      </c>
      <c r="F75" s="147">
        <v>1</v>
      </c>
      <c r="G75" s="39">
        <f t="shared" si="23"/>
        <v>0</v>
      </c>
      <c r="H75" s="40">
        <f t="shared" si="24"/>
        <v>0</v>
      </c>
      <c r="I75" s="40"/>
      <c r="J75" s="36">
        <f t="shared" si="25"/>
        <v>0</v>
      </c>
      <c r="K75" s="36">
        <f t="shared" si="26"/>
        <v>0</v>
      </c>
      <c r="L75" s="37">
        <f t="shared" si="27"/>
        <v>0</v>
      </c>
      <c r="M75" s="40"/>
      <c r="N75" s="44">
        <f t="shared" si="28"/>
        <v>0</v>
      </c>
      <c r="O75" s="44">
        <f t="shared" si="29"/>
        <v>0</v>
      </c>
      <c r="P75" s="24" t="str">
        <f t="shared" si="30"/>
        <v>.</v>
      </c>
      <c r="Q75" s="9"/>
      <c r="R75" s="9"/>
      <c r="S75" s="47"/>
      <c r="T75" s="245"/>
      <c r="U75" s="248">
        <f t="shared" si="20"/>
        <v>0</v>
      </c>
      <c r="V75" s="248">
        <f t="shared" si="21"/>
        <v>0</v>
      </c>
      <c r="W75" s="255">
        <f t="shared" si="22"/>
        <v>0</v>
      </c>
    </row>
    <row r="76" spans="1:23">
      <c r="A76" s="321"/>
      <c r="B76" s="322"/>
      <c r="C76" s="67"/>
      <c r="D76" s="41"/>
      <c r="E76" s="41"/>
      <c r="F76" s="164" t="s">
        <v>51</v>
      </c>
      <c r="G76" s="40">
        <f>SUM(G50:G75)</f>
        <v>0</v>
      </c>
      <c r="H76" s="40">
        <f>SUM(H50:H75)</f>
        <v>0</v>
      </c>
      <c r="I76" s="40"/>
      <c r="J76" s="36">
        <f>SUM(J50:J75)</f>
        <v>0</v>
      </c>
      <c r="K76" s="36">
        <f>SUM(K50:K75)</f>
        <v>0</v>
      </c>
      <c r="L76" s="37">
        <f>SUM(L50:L75)</f>
        <v>0</v>
      </c>
      <c r="M76" s="40"/>
      <c r="N76" s="38">
        <f>SUM(N50:N75)</f>
        <v>0</v>
      </c>
      <c r="O76" s="38">
        <f>SUM(O50:O75)</f>
        <v>0</v>
      </c>
      <c r="P76" s="24" t="str">
        <f t="shared" si="30"/>
        <v>.</v>
      </c>
      <c r="Q76" s="9"/>
      <c r="R76" s="9"/>
      <c r="S76" s="47"/>
      <c r="T76" s="245"/>
      <c r="U76" s="250">
        <f>SUM(U50:U75)</f>
        <v>0</v>
      </c>
      <c r="V76" s="250">
        <f>SUM(V50:V75)</f>
        <v>0</v>
      </c>
      <c r="W76" s="251">
        <f>SUM(W50:W75)</f>
        <v>0</v>
      </c>
    </row>
    <row r="77" spans="1:23" ht="13.5" thickBot="1">
      <c r="A77" s="321"/>
      <c r="B77" s="322"/>
      <c r="C77" s="62"/>
      <c r="D77" s="9"/>
      <c r="E77" s="9"/>
      <c r="F77" s="9"/>
      <c r="G77" s="9"/>
      <c r="H77" s="9"/>
      <c r="I77" s="9"/>
      <c r="J77" s="9"/>
      <c r="K77" s="9"/>
      <c r="L77" s="9"/>
      <c r="M77" s="9"/>
      <c r="N77" s="9"/>
      <c r="O77" s="9"/>
      <c r="P77" s="24"/>
      <c r="Q77" s="9"/>
      <c r="R77" s="9"/>
      <c r="S77" s="47"/>
      <c r="T77" s="245"/>
      <c r="U77" s="245"/>
      <c r="V77" s="245"/>
      <c r="W77" s="254"/>
    </row>
    <row r="78" spans="1:23" ht="59.25" customHeight="1">
      <c r="A78" s="321"/>
      <c r="B78" s="322"/>
      <c r="C78" s="62"/>
      <c r="D78" s="9"/>
      <c r="E78" s="9"/>
      <c r="F78" s="9"/>
      <c r="G78" s="9"/>
      <c r="H78" s="9"/>
      <c r="I78" s="9"/>
      <c r="J78" s="9"/>
      <c r="K78" s="300" t="s">
        <v>125</v>
      </c>
      <c r="L78" s="301"/>
      <c r="M78" s="11" t="s">
        <v>16</v>
      </c>
      <c r="N78" s="12" t="s">
        <v>8</v>
      </c>
      <c r="O78" s="13" t="s">
        <v>9</v>
      </c>
      <c r="P78" s="24"/>
      <c r="Q78" s="9"/>
      <c r="R78" s="9"/>
      <c r="S78" s="47"/>
      <c r="T78" s="245"/>
      <c r="U78" s="245"/>
      <c r="V78" s="245"/>
      <c r="W78" s="254"/>
    </row>
    <row r="79" spans="1:23">
      <c r="A79" s="321"/>
      <c r="B79" s="322"/>
      <c r="C79" s="68"/>
      <c r="D79" s="47"/>
      <c r="E79" s="47"/>
      <c r="F79" s="47"/>
      <c r="G79" s="47"/>
      <c r="H79" s="47"/>
      <c r="I79" s="47"/>
      <c r="J79" s="47"/>
      <c r="K79" s="53" t="s">
        <v>14</v>
      </c>
      <c r="L79" s="49"/>
      <c r="M79" s="50">
        <v>1E-3</v>
      </c>
      <c r="N79" s="51">
        <f>ROUND(N76*(1+M79),2)</f>
        <v>0</v>
      </c>
      <c r="O79" s="54">
        <f>ROUND(O76*(1+M79),2)</f>
        <v>0</v>
      </c>
      <c r="P79" s="69"/>
      <c r="Q79" s="47"/>
      <c r="R79" s="47"/>
      <c r="S79" s="47"/>
      <c r="T79" s="245"/>
      <c r="U79" s="245"/>
      <c r="V79" s="245"/>
      <c r="W79" s="254"/>
    </row>
    <row r="80" spans="1:23">
      <c r="A80" s="321"/>
      <c r="B80" s="322"/>
      <c r="C80" s="62"/>
      <c r="D80" s="9"/>
      <c r="E80" s="9"/>
      <c r="F80" s="9"/>
      <c r="G80" s="9"/>
      <c r="H80" s="9"/>
      <c r="I80" s="9"/>
      <c r="J80" s="9"/>
      <c r="K80" s="176" t="s">
        <v>15</v>
      </c>
      <c r="L80" s="6"/>
      <c r="M80" s="52">
        <v>0</v>
      </c>
      <c r="N80" s="40">
        <f>ROUND(N79*(1+M80),2)</f>
        <v>0</v>
      </c>
      <c r="O80" s="128">
        <f>ROUND(O79*(1+M80),2)</f>
        <v>0</v>
      </c>
      <c r="P80" s="24"/>
      <c r="Q80" s="9"/>
      <c r="R80" s="9"/>
      <c r="S80" s="47"/>
      <c r="T80" s="245"/>
      <c r="U80" s="245"/>
      <c r="V80" s="245"/>
      <c r="W80" s="254"/>
    </row>
    <row r="81" spans="1:23">
      <c r="A81" s="321"/>
      <c r="B81" s="322"/>
      <c r="C81" s="62"/>
      <c r="D81" s="9"/>
      <c r="E81" s="9"/>
      <c r="F81" s="9"/>
      <c r="G81" s="9"/>
      <c r="H81" s="9"/>
      <c r="I81" s="9"/>
      <c r="J81" s="9"/>
      <c r="K81" s="176" t="s">
        <v>76</v>
      </c>
      <c r="L81" s="6"/>
      <c r="M81" s="52">
        <v>4.0000000000000001E-3</v>
      </c>
      <c r="N81" s="40">
        <f>ROUND(N80*(1+M81),2)</f>
        <v>0</v>
      </c>
      <c r="O81" s="128">
        <f>ROUND(O80*(1+M81),2)</f>
        <v>0</v>
      </c>
      <c r="P81" s="24"/>
      <c r="Q81" s="9"/>
      <c r="R81" s="9"/>
      <c r="S81" s="47"/>
      <c r="T81" s="245"/>
      <c r="U81" s="245"/>
      <c r="V81" s="245"/>
      <c r="W81" s="254"/>
    </row>
    <row r="82" spans="1:23">
      <c r="A82" s="321"/>
      <c r="B82" s="322"/>
      <c r="C82" s="62"/>
      <c r="D82" s="9"/>
      <c r="E82" s="9"/>
      <c r="F82" s="9"/>
      <c r="G82" s="9"/>
      <c r="H82" s="9"/>
      <c r="I82" s="9"/>
      <c r="J82" s="9"/>
      <c r="K82" s="223" t="s">
        <v>100</v>
      </c>
      <c r="L82" s="222"/>
      <c r="M82" s="50">
        <v>7.0000000000000001E-3</v>
      </c>
      <c r="N82" s="51">
        <f>ROUND(N81*(1+M82),2)</f>
        <v>0</v>
      </c>
      <c r="O82" s="54">
        <f>ROUND(O81*(1+M82),2)</f>
        <v>0</v>
      </c>
      <c r="P82" s="24"/>
      <c r="Q82" s="9"/>
      <c r="R82" s="9"/>
      <c r="S82" s="47"/>
      <c r="T82" s="245"/>
      <c r="U82" s="245"/>
      <c r="V82" s="245"/>
      <c r="W82" s="254"/>
    </row>
    <row r="83" spans="1:23" ht="13.5" thickBot="1">
      <c r="A83" s="321"/>
      <c r="B83" s="322"/>
      <c r="C83" s="62"/>
      <c r="D83" s="9"/>
      <c r="E83" s="9"/>
      <c r="F83" s="9"/>
      <c r="G83" s="9"/>
      <c r="H83" s="9"/>
      <c r="I83" s="9"/>
      <c r="J83" s="9"/>
      <c r="K83" s="211" t="s">
        <v>111</v>
      </c>
      <c r="L83" s="212"/>
      <c r="M83" s="213">
        <v>1.2999999999999999E-2</v>
      </c>
      <c r="N83" s="214">
        <f>ROUND(N82*(1+M83),2)</f>
        <v>0</v>
      </c>
      <c r="O83" s="215">
        <f>ROUND(O82*(1+M83),2)</f>
        <v>0</v>
      </c>
      <c r="P83" s="24"/>
      <c r="Q83" s="9"/>
      <c r="R83" s="9"/>
      <c r="S83" s="47"/>
      <c r="T83" s="245"/>
      <c r="U83" s="245"/>
      <c r="V83" s="245"/>
      <c r="W83" s="254"/>
    </row>
    <row r="84" spans="1:23" ht="13.5" thickBot="1">
      <c r="A84" s="321"/>
      <c r="B84" s="322"/>
      <c r="C84" s="70"/>
      <c r="D84" s="48"/>
      <c r="E84" s="48"/>
      <c r="F84" s="48"/>
      <c r="G84" s="48"/>
      <c r="H84" s="48"/>
      <c r="I84" s="48"/>
      <c r="J84" s="48"/>
      <c r="K84" s="48"/>
      <c r="L84" s="48"/>
      <c r="M84" s="48"/>
      <c r="N84" s="48"/>
      <c r="O84" s="48"/>
      <c r="P84" s="71"/>
      <c r="Q84" s="48"/>
      <c r="R84" s="48"/>
      <c r="S84" s="84"/>
      <c r="T84" s="256"/>
      <c r="U84" s="256"/>
      <c r="V84" s="256"/>
      <c r="W84" s="257"/>
    </row>
    <row r="85" spans="1:23" ht="14.25">
      <c r="A85" s="321"/>
      <c r="B85" s="322"/>
      <c r="C85" s="124">
        <v>2015</v>
      </c>
      <c r="D85" s="60"/>
      <c r="E85" s="60"/>
      <c r="F85" s="60"/>
      <c r="G85" s="60"/>
      <c r="H85" s="60"/>
      <c r="I85" s="60"/>
      <c r="J85" s="60"/>
      <c r="K85" s="60"/>
      <c r="L85" s="60"/>
      <c r="M85" s="60"/>
      <c r="N85" s="60"/>
      <c r="O85" s="60"/>
      <c r="P85" s="61"/>
      <c r="Q85" s="60"/>
      <c r="R85" s="60"/>
      <c r="S85" s="83"/>
      <c r="T85" s="252"/>
      <c r="U85" s="252"/>
      <c r="V85" s="252"/>
      <c r="W85" s="253"/>
    </row>
    <row r="86" spans="1:23" ht="13.5" thickBot="1">
      <c r="A86" s="321"/>
      <c r="B86" s="322"/>
      <c r="C86" s="62"/>
      <c r="D86" s="9"/>
      <c r="E86" s="9"/>
      <c r="F86" s="9"/>
      <c r="G86" s="9"/>
      <c r="H86" s="9"/>
      <c r="I86" s="9"/>
      <c r="J86" s="9"/>
      <c r="K86" s="9"/>
      <c r="L86" s="9"/>
      <c r="M86" s="9"/>
      <c r="N86" s="9"/>
      <c r="O86" s="9"/>
      <c r="P86" s="24"/>
      <c r="Q86" s="9"/>
      <c r="R86" s="9"/>
      <c r="S86" s="47"/>
      <c r="T86" s="245"/>
      <c r="U86" s="245"/>
      <c r="V86" s="245"/>
      <c r="W86" s="254"/>
    </row>
    <row r="87" spans="1:23">
      <c r="A87" s="321"/>
      <c r="B87" s="322"/>
      <c r="C87" s="63"/>
      <c r="D87" s="291" t="s">
        <v>1</v>
      </c>
      <c r="E87" s="292"/>
      <c r="F87" s="293"/>
      <c r="G87" s="5"/>
      <c r="H87" s="6"/>
      <c r="I87" s="6"/>
      <c r="J87" s="294" t="s">
        <v>2</v>
      </c>
      <c r="K87" s="295"/>
      <c r="L87" s="295"/>
      <c r="M87" s="7"/>
      <c r="N87" s="316" t="s">
        <v>3</v>
      </c>
      <c r="O87" s="316"/>
      <c r="P87" s="24"/>
      <c r="Q87" s="9"/>
      <c r="R87" s="9"/>
      <c r="S87" s="47"/>
      <c r="T87" s="245"/>
      <c r="U87" s="245"/>
      <c r="V87" s="245"/>
      <c r="W87" s="254"/>
    </row>
    <row r="88" spans="1:23" ht="51.75" thickBot="1">
      <c r="A88" s="321"/>
      <c r="B88" s="322"/>
      <c r="C88" s="64" t="s">
        <v>4</v>
      </c>
      <c r="D88" s="148" t="s">
        <v>66</v>
      </c>
      <c r="E88" s="149" t="s">
        <v>67</v>
      </c>
      <c r="F88" s="141" t="s">
        <v>28</v>
      </c>
      <c r="G88" s="14" t="s">
        <v>68</v>
      </c>
      <c r="H88" s="15" t="s">
        <v>69</v>
      </c>
      <c r="I88" s="15"/>
      <c r="J88" s="16" t="s">
        <v>43</v>
      </c>
      <c r="K88" s="16" t="s">
        <v>44</v>
      </c>
      <c r="L88" s="17" t="s">
        <v>7</v>
      </c>
      <c r="M88" s="15"/>
      <c r="N88" s="18" t="s">
        <v>8</v>
      </c>
      <c r="O88" s="18" t="s">
        <v>9</v>
      </c>
      <c r="P88" s="24"/>
      <c r="Q88" s="9"/>
      <c r="R88" s="9"/>
      <c r="S88" s="47"/>
      <c r="T88" s="245"/>
      <c r="U88" s="240" t="s">
        <v>120</v>
      </c>
      <c r="V88" s="240" t="s">
        <v>121</v>
      </c>
      <c r="W88" s="247" t="s">
        <v>18</v>
      </c>
    </row>
    <row r="89" spans="1:23">
      <c r="A89" s="321"/>
      <c r="B89" s="322"/>
      <c r="C89" s="27">
        <v>2</v>
      </c>
      <c r="D89" s="145">
        <v>0</v>
      </c>
      <c r="E89" s="146">
        <v>0</v>
      </c>
      <c r="F89" s="147">
        <v>1</v>
      </c>
      <c r="G89" s="39">
        <f>D89+E89</f>
        <v>0</v>
      </c>
      <c r="H89" s="40">
        <f>ROUND((G89/F89),2)</f>
        <v>0</v>
      </c>
      <c r="I89" s="40"/>
      <c r="J89" s="36">
        <f>ROUND((H89*3%)*F89,2)</f>
        <v>0</v>
      </c>
      <c r="K89" s="36">
        <f>ROUND((IF(H89-$R$91&lt;0,0,(H89-$R$91))*3.5%)*F89,2)</f>
        <v>0</v>
      </c>
      <c r="L89" s="37">
        <f>J89+K89</f>
        <v>0</v>
      </c>
      <c r="M89" s="40"/>
      <c r="N89" s="44">
        <f>((MIN(H89,$R$92)*0.58%)+IF(H89&gt;$R$92,(H89-$R$92)*1.25%,0))*F89</f>
        <v>0</v>
      </c>
      <c r="O89" s="44">
        <f t="shared" ref="O89:O114" si="40">(H89*3.75%)*F89</f>
        <v>0</v>
      </c>
      <c r="P89" s="24" t="str">
        <f>IF(W89&lt;&gt;0, "Error - review!",".")</f>
        <v>.</v>
      </c>
      <c r="Q89" s="317" t="s">
        <v>20</v>
      </c>
      <c r="R89" s="318"/>
      <c r="S89" s="47"/>
      <c r="T89" s="245"/>
      <c r="U89" s="248">
        <f t="shared" ref="U89:U114" si="41">((MIN(H89,$R$92)*0.58%))*F89</f>
        <v>0</v>
      </c>
      <c r="V89" s="248">
        <f t="shared" ref="V89:V114" si="42">(IF(H89&gt;$R$92,(H89-$R$92)*1.25%,0))*F89</f>
        <v>0</v>
      </c>
      <c r="W89" s="255">
        <f t="shared" ref="W89:W114" si="43">(U89+V89)-N89</f>
        <v>0</v>
      </c>
    </row>
    <row r="90" spans="1:23">
      <c r="A90" s="321"/>
      <c r="B90" s="322"/>
      <c r="C90" s="27">
        <v>4</v>
      </c>
      <c r="D90" s="145">
        <v>0</v>
      </c>
      <c r="E90" s="146">
        <v>0</v>
      </c>
      <c r="F90" s="147">
        <v>1</v>
      </c>
      <c r="G90" s="39">
        <f t="shared" ref="G90:G114" si="44">D90+E90</f>
        <v>0</v>
      </c>
      <c r="H90" s="40">
        <f t="shared" ref="H90:H114" si="45">ROUND((G90/F90),2)</f>
        <v>0</v>
      </c>
      <c r="I90" s="40"/>
      <c r="J90" s="36">
        <f t="shared" ref="J90:J114" si="46">ROUND((H90*3%)*F90,2)</f>
        <v>0</v>
      </c>
      <c r="K90" s="36">
        <f t="shared" ref="K90:K114" si="47">ROUND((IF(H90-$R$91&lt;0,0,(H90-$R$91))*3.5%)*F90,2)</f>
        <v>0</v>
      </c>
      <c r="L90" s="37">
        <f t="shared" ref="L90:L114" si="48">J90+K90</f>
        <v>0</v>
      </c>
      <c r="M90" s="40"/>
      <c r="N90" s="44">
        <f t="shared" ref="N90:N114" si="49">((MIN(H90,$R$92)*0.58%)+IF(H90&gt;$R$92,(H90-$R$92)*1.25%,0))*F90</f>
        <v>0</v>
      </c>
      <c r="O90" s="44">
        <f t="shared" si="40"/>
        <v>0</v>
      </c>
      <c r="P90" s="24" t="str">
        <f t="shared" ref="P90:P115" si="50">IF(W90&lt;&gt;0, "Error - review!",".")</f>
        <v>.</v>
      </c>
      <c r="Q90" s="89" t="s">
        <v>11</v>
      </c>
      <c r="R90" s="125">
        <v>230.3</v>
      </c>
      <c r="S90" s="43"/>
      <c r="T90" s="245"/>
      <c r="U90" s="248">
        <f t="shared" si="41"/>
        <v>0</v>
      </c>
      <c r="V90" s="248">
        <f t="shared" si="42"/>
        <v>0</v>
      </c>
      <c r="W90" s="255">
        <f t="shared" si="43"/>
        <v>0</v>
      </c>
    </row>
    <row r="91" spans="1:23">
      <c r="A91" s="321"/>
      <c r="B91" s="322"/>
      <c r="C91" s="27">
        <v>6</v>
      </c>
      <c r="D91" s="145">
        <v>0</v>
      </c>
      <c r="E91" s="146">
        <v>0</v>
      </c>
      <c r="F91" s="147">
        <v>1</v>
      </c>
      <c r="G91" s="39">
        <f t="shared" si="44"/>
        <v>0</v>
      </c>
      <c r="H91" s="40">
        <f t="shared" si="45"/>
        <v>0</v>
      </c>
      <c r="I91" s="40"/>
      <c r="J91" s="36">
        <f t="shared" si="46"/>
        <v>0</v>
      </c>
      <c r="K91" s="36">
        <f t="shared" si="47"/>
        <v>0</v>
      </c>
      <c r="L91" s="37">
        <f t="shared" si="48"/>
        <v>0</v>
      </c>
      <c r="M91" s="40"/>
      <c r="N91" s="44">
        <f t="shared" si="49"/>
        <v>0</v>
      </c>
      <c r="O91" s="44">
        <f t="shared" si="40"/>
        <v>0</v>
      </c>
      <c r="P91" s="24" t="str">
        <f t="shared" si="50"/>
        <v>.</v>
      </c>
      <c r="Q91" s="89" t="s">
        <v>37</v>
      </c>
      <c r="R91" s="125">
        <f>ROUND(($R$90*52.18*2)/26.09,2)</f>
        <v>921.2</v>
      </c>
      <c r="S91" s="43"/>
      <c r="T91" s="245"/>
      <c r="U91" s="248">
        <f t="shared" si="41"/>
        <v>0</v>
      </c>
      <c r="V91" s="248">
        <f t="shared" si="42"/>
        <v>0</v>
      </c>
      <c r="W91" s="255">
        <f t="shared" si="43"/>
        <v>0</v>
      </c>
    </row>
    <row r="92" spans="1:23" ht="13.5" thickBot="1">
      <c r="A92" s="321"/>
      <c r="B92" s="322"/>
      <c r="C92" s="27">
        <v>8</v>
      </c>
      <c r="D92" s="145">
        <v>0</v>
      </c>
      <c r="E92" s="146">
        <v>0</v>
      </c>
      <c r="F92" s="147">
        <v>1</v>
      </c>
      <c r="G92" s="39">
        <f t="shared" si="44"/>
        <v>0</v>
      </c>
      <c r="H92" s="40">
        <f t="shared" si="45"/>
        <v>0</v>
      </c>
      <c r="I92" s="40"/>
      <c r="J92" s="36">
        <f t="shared" si="46"/>
        <v>0</v>
      </c>
      <c r="K92" s="36">
        <f t="shared" si="47"/>
        <v>0</v>
      </c>
      <c r="L92" s="37">
        <f t="shared" si="48"/>
        <v>0</v>
      </c>
      <c r="M92" s="40"/>
      <c r="N92" s="44">
        <f t="shared" si="49"/>
        <v>0</v>
      </c>
      <c r="O92" s="44">
        <f t="shared" si="40"/>
        <v>0</v>
      </c>
      <c r="P92" s="24" t="str">
        <f t="shared" si="50"/>
        <v>.</v>
      </c>
      <c r="Q92" s="90" t="s">
        <v>12</v>
      </c>
      <c r="R92" s="126">
        <f>ROUND(($R$90*52.18*3.74)/26.09,2)</f>
        <v>1722.64</v>
      </c>
      <c r="S92" s="43"/>
      <c r="T92" s="245"/>
      <c r="U92" s="248">
        <f t="shared" si="41"/>
        <v>0</v>
      </c>
      <c r="V92" s="248">
        <f t="shared" si="42"/>
        <v>0</v>
      </c>
      <c r="W92" s="255">
        <f t="shared" si="43"/>
        <v>0</v>
      </c>
    </row>
    <row r="93" spans="1:23">
      <c r="A93" s="321"/>
      <c r="B93" s="322"/>
      <c r="C93" s="27">
        <v>10</v>
      </c>
      <c r="D93" s="145">
        <v>0</v>
      </c>
      <c r="E93" s="146">
        <v>0</v>
      </c>
      <c r="F93" s="147">
        <v>1</v>
      </c>
      <c r="G93" s="39">
        <f t="shared" si="44"/>
        <v>0</v>
      </c>
      <c r="H93" s="40">
        <f t="shared" si="45"/>
        <v>0</v>
      </c>
      <c r="I93" s="40"/>
      <c r="J93" s="36">
        <f t="shared" si="46"/>
        <v>0</v>
      </c>
      <c r="K93" s="36">
        <f t="shared" si="47"/>
        <v>0</v>
      </c>
      <c r="L93" s="37">
        <f t="shared" si="48"/>
        <v>0</v>
      </c>
      <c r="M93" s="40"/>
      <c r="N93" s="44">
        <f t="shared" si="49"/>
        <v>0</v>
      </c>
      <c r="O93" s="44">
        <f t="shared" si="40"/>
        <v>0</v>
      </c>
      <c r="P93" s="24" t="str">
        <f t="shared" si="50"/>
        <v>.</v>
      </c>
      <c r="Q93" s="9"/>
      <c r="R93" s="9"/>
      <c r="S93" s="47"/>
      <c r="T93" s="245"/>
      <c r="U93" s="248">
        <f t="shared" si="41"/>
        <v>0</v>
      </c>
      <c r="V93" s="248">
        <f t="shared" si="42"/>
        <v>0</v>
      </c>
      <c r="W93" s="255">
        <f t="shared" si="43"/>
        <v>0</v>
      </c>
    </row>
    <row r="94" spans="1:23">
      <c r="A94" s="321"/>
      <c r="B94" s="322"/>
      <c r="C94" s="27">
        <v>12</v>
      </c>
      <c r="D94" s="145">
        <v>0</v>
      </c>
      <c r="E94" s="146">
        <v>0</v>
      </c>
      <c r="F94" s="147">
        <v>1</v>
      </c>
      <c r="G94" s="39">
        <f t="shared" si="44"/>
        <v>0</v>
      </c>
      <c r="H94" s="40">
        <f t="shared" si="45"/>
        <v>0</v>
      </c>
      <c r="I94" s="40"/>
      <c r="J94" s="36">
        <f t="shared" si="46"/>
        <v>0</v>
      </c>
      <c r="K94" s="36">
        <f t="shared" si="47"/>
        <v>0</v>
      </c>
      <c r="L94" s="37">
        <f t="shared" si="48"/>
        <v>0</v>
      </c>
      <c r="M94" s="40"/>
      <c r="N94" s="44">
        <f t="shared" si="49"/>
        <v>0</v>
      </c>
      <c r="O94" s="44">
        <f t="shared" si="40"/>
        <v>0</v>
      </c>
      <c r="P94" s="24" t="str">
        <f t="shared" si="50"/>
        <v>.</v>
      </c>
      <c r="Q94" s="9"/>
      <c r="R94" s="9"/>
      <c r="S94" s="47"/>
      <c r="T94" s="245"/>
      <c r="U94" s="248">
        <f t="shared" si="41"/>
        <v>0</v>
      </c>
      <c r="V94" s="248">
        <f t="shared" si="42"/>
        <v>0</v>
      </c>
      <c r="W94" s="255">
        <f t="shared" si="43"/>
        <v>0</v>
      </c>
    </row>
    <row r="95" spans="1:23">
      <c r="A95" s="321"/>
      <c r="B95" s="322"/>
      <c r="C95" s="27">
        <v>14</v>
      </c>
      <c r="D95" s="145">
        <v>0</v>
      </c>
      <c r="E95" s="146">
        <v>0</v>
      </c>
      <c r="F95" s="147">
        <v>1</v>
      </c>
      <c r="G95" s="39">
        <f t="shared" si="44"/>
        <v>0</v>
      </c>
      <c r="H95" s="40">
        <f t="shared" si="45"/>
        <v>0</v>
      </c>
      <c r="I95" s="40"/>
      <c r="J95" s="36">
        <f t="shared" si="46"/>
        <v>0</v>
      </c>
      <c r="K95" s="36">
        <f t="shared" si="47"/>
        <v>0</v>
      </c>
      <c r="L95" s="37">
        <f t="shared" si="48"/>
        <v>0</v>
      </c>
      <c r="M95" s="40"/>
      <c r="N95" s="44">
        <f t="shared" si="49"/>
        <v>0</v>
      </c>
      <c r="O95" s="44">
        <f t="shared" si="40"/>
        <v>0</v>
      </c>
      <c r="P95" s="24" t="str">
        <f t="shared" si="50"/>
        <v>.</v>
      </c>
      <c r="Q95" s="9"/>
      <c r="R95" s="9"/>
      <c r="S95" s="47"/>
      <c r="T95" s="245"/>
      <c r="U95" s="248">
        <f t="shared" si="41"/>
        <v>0</v>
      </c>
      <c r="V95" s="248">
        <f t="shared" si="42"/>
        <v>0</v>
      </c>
      <c r="W95" s="255">
        <f t="shared" si="43"/>
        <v>0</v>
      </c>
    </row>
    <row r="96" spans="1:23">
      <c r="A96" s="321"/>
      <c r="B96" s="322"/>
      <c r="C96" s="27">
        <v>16</v>
      </c>
      <c r="D96" s="145">
        <v>0</v>
      </c>
      <c r="E96" s="146">
        <v>0</v>
      </c>
      <c r="F96" s="147">
        <v>1</v>
      </c>
      <c r="G96" s="39">
        <f t="shared" ref="G96:G110" si="51">D96+E96</f>
        <v>0</v>
      </c>
      <c r="H96" s="40">
        <f t="shared" ref="H96:H110" si="52">ROUND((G96/F96),2)</f>
        <v>0</v>
      </c>
      <c r="I96" s="40"/>
      <c r="J96" s="36">
        <f t="shared" ref="J96:J110" si="53">ROUND((H96*3%)*F96,2)</f>
        <v>0</v>
      </c>
      <c r="K96" s="36">
        <f t="shared" ref="K96:K110" si="54">ROUND((IF(H96-$R$91&lt;0,0,(H96-$R$91))*3.5%)*F96,2)</f>
        <v>0</v>
      </c>
      <c r="L96" s="37">
        <f t="shared" ref="L96:L110" si="55">J96+K96</f>
        <v>0</v>
      </c>
      <c r="M96" s="40"/>
      <c r="N96" s="44">
        <f t="shared" si="49"/>
        <v>0</v>
      </c>
      <c r="O96" s="44">
        <f t="shared" ref="O96:O110" si="56">(H96*3.75%)*F96</f>
        <v>0</v>
      </c>
      <c r="P96" s="24" t="str">
        <f t="shared" si="50"/>
        <v>.</v>
      </c>
      <c r="Q96" s="9"/>
      <c r="R96" s="9"/>
      <c r="S96" s="47"/>
      <c r="T96" s="245"/>
      <c r="U96" s="248">
        <f t="shared" ref="U96:U109" si="57">((MIN(H96,$R$92)*0.58%))*F96</f>
        <v>0</v>
      </c>
      <c r="V96" s="248">
        <f t="shared" ref="V96:V109" si="58">(IF(H96&gt;$R$92,(H96-$R$92)*1.25%,0))*F96</f>
        <v>0</v>
      </c>
      <c r="W96" s="255">
        <f t="shared" ref="W96:W109" si="59">(U96+V96)-N96</f>
        <v>0</v>
      </c>
    </row>
    <row r="97" spans="1:23">
      <c r="A97" s="321"/>
      <c r="B97" s="322"/>
      <c r="C97" s="27">
        <v>18</v>
      </c>
      <c r="D97" s="145">
        <v>0</v>
      </c>
      <c r="E97" s="146">
        <v>0</v>
      </c>
      <c r="F97" s="147">
        <v>1</v>
      </c>
      <c r="G97" s="39">
        <f t="shared" si="51"/>
        <v>0</v>
      </c>
      <c r="H97" s="40">
        <f t="shared" si="52"/>
        <v>0</v>
      </c>
      <c r="I97" s="40"/>
      <c r="J97" s="36">
        <f t="shared" si="53"/>
        <v>0</v>
      </c>
      <c r="K97" s="36">
        <f t="shared" si="54"/>
        <v>0</v>
      </c>
      <c r="L97" s="37">
        <f t="shared" si="55"/>
        <v>0</v>
      </c>
      <c r="M97" s="40"/>
      <c r="N97" s="44">
        <f t="shared" si="49"/>
        <v>0</v>
      </c>
      <c r="O97" s="44">
        <f t="shared" si="56"/>
        <v>0</v>
      </c>
      <c r="P97" s="24" t="str">
        <f t="shared" si="50"/>
        <v>.</v>
      </c>
      <c r="Q97" s="9"/>
      <c r="R97" s="9"/>
      <c r="S97" s="47"/>
      <c r="T97" s="245"/>
      <c r="U97" s="248">
        <f t="shared" si="57"/>
        <v>0</v>
      </c>
      <c r="V97" s="248">
        <f t="shared" si="58"/>
        <v>0</v>
      </c>
      <c r="W97" s="255">
        <f t="shared" si="59"/>
        <v>0</v>
      </c>
    </row>
    <row r="98" spans="1:23">
      <c r="A98" s="321"/>
      <c r="B98" s="322"/>
      <c r="C98" s="27">
        <v>20</v>
      </c>
      <c r="D98" s="145">
        <v>0</v>
      </c>
      <c r="E98" s="146">
        <v>0</v>
      </c>
      <c r="F98" s="147">
        <v>1</v>
      </c>
      <c r="G98" s="39">
        <f t="shared" si="51"/>
        <v>0</v>
      </c>
      <c r="H98" s="40">
        <f t="shared" si="52"/>
        <v>0</v>
      </c>
      <c r="I98" s="40"/>
      <c r="J98" s="36">
        <f t="shared" si="53"/>
        <v>0</v>
      </c>
      <c r="K98" s="36">
        <f t="shared" si="54"/>
        <v>0</v>
      </c>
      <c r="L98" s="37">
        <f t="shared" si="55"/>
        <v>0</v>
      </c>
      <c r="M98" s="40"/>
      <c r="N98" s="44">
        <f t="shared" si="49"/>
        <v>0</v>
      </c>
      <c r="O98" s="44">
        <f t="shared" si="56"/>
        <v>0</v>
      </c>
      <c r="P98" s="24" t="str">
        <f t="shared" si="50"/>
        <v>.</v>
      </c>
      <c r="Q98" s="9"/>
      <c r="R98" s="9"/>
      <c r="S98" s="47"/>
      <c r="T98" s="245"/>
      <c r="U98" s="248">
        <f t="shared" si="57"/>
        <v>0</v>
      </c>
      <c r="V98" s="248">
        <f t="shared" si="58"/>
        <v>0</v>
      </c>
      <c r="W98" s="255">
        <f t="shared" si="59"/>
        <v>0</v>
      </c>
    </row>
    <row r="99" spans="1:23">
      <c r="A99" s="321"/>
      <c r="B99" s="322"/>
      <c r="C99" s="27">
        <v>22</v>
      </c>
      <c r="D99" s="145">
        <v>0</v>
      </c>
      <c r="E99" s="146">
        <v>0</v>
      </c>
      <c r="F99" s="147">
        <v>1</v>
      </c>
      <c r="G99" s="39">
        <f t="shared" si="51"/>
        <v>0</v>
      </c>
      <c r="H99" s="40">
        <f t="shared" si="52"/>
        <v>0</v>
      </c>
      <c r="I99" s="40"/>
      <c r="J99" s="36">
        <f t="shared" si="53"/>
        <v>0</v>
      </c>
      <c r="K99" s="36">
        <f t="shared" si="54"/>
        <v>0</v>
      </c>
      <c r="L99" s="37">
        <f t="shared" si="55"/>
        <v>0</v>
      </c>
      <c r="M99" s="40"/>
      <c r="N99" s="44">
        <f t="shared" si="49"/>
        <v>0</v>
      </c>
      <c r="O99" s="44">
        <f t="shared" si="56"/>
        <v>0</v>
      </c>
      <c r="P99" s="24" t="str">
        <f t="shared" si="50"/>
        <v>.</v>
      </c>
      <c r="Q99" s="9"/>
      <c r="R99" s="9"/>
      <c r="S99" s="47"/>
      <c r="T99" s="245"/>
      <c r="U99" s="248">
        <f t="shared" si="57"/>
        <v>0</v>
      </c>
      <c r="V99" s="248">
        <f t="shared" si="58"/>
        <v>0</v>
      </c>
      <c r="W99" s="255">
        <f t="shared" si="59"/>
        <v>0</v>
      </c>
    </row>
    <row r="100" spans="1:23">
      <c r="A100" s="321"/>
      <c r="B100" s="322"/>
      <c r="C100" s="27">
        <v>24</v>
      </c>
      <c r="D100" s="145">
        <v>0</v>
      </c>
      <c r="E100" s="146">
        <v>0</v>
      </c>
      <c r="F100" s="147">
        <v>1</v>
      </c>
      <c r="G100" s="39">
        <f t="shared" si="51"/>
        <v>0</v>
      </c>
      <c r="H100" s="40">
        <f t="shared" si="52"/>
        <v>0</v>
      </c>
      <c r="I100" s="40"/>
      <c r="J100" s="36">
        <f t="shared" si="53"/>
        <v>0</v>
      </c>
      <c r="K100" s="36">
        <f t="shared" si="54"/>
        <v>0</v>
      </c>
      <c r="L100" s="37">
        <f t="shared" si="55"/>
        <v>0</v>
      </c>
      <c r="M100" s="40"/>
      <c r="N100" s="44">
        <f t="shared" si="49"/>
        <v>0</v>
      </c>
      <c r="O100" s="44">
        <f t="shared" si="56"/>
        <v>0</v>
      </c>
      <c r="P100" s="24" t="str">
        <f t="shared" si="50"/>
        <v>.</v>
      </c>
      <c r="Q100" s="9"/>
      <c r="R100" s="9"/>
      <c r="S100" s="47"/>
      <c r="T100" s="245"/>
      <c r="U100" s="248">
        <f t="shared" si="57"/>
        <v>0</v>
      </c>
      <c r="V100" s="248">
        <f t="shared" si="58"/>
        <v>0</v>
      </c>
      <c r="W100" s="255">
        <f t="shared" si="59"/>
        <v>0</v>
      </c>
    </row>
    <row r="101" spans="1:23">
      <c r="A101" s="321"/>
      <c r="B101" s="322"/>
      <c r="C101" s="27">
        <v>26</v>
      </c>
      <c r="D101" s="145">
        <v>0</v>
      </c>
      <c r="E101" s="146">
        <v>0</v>
      </c>
      <c r="F101" s="147">
        <v>1</v>
      </c>
      <c r="G101" s="39">
        <f t="shared" si="51"/>
        <v>0</v>
      </c>
      <c r="H101" s="40">
        <f t="shared" si="52"/>
        <v>0</v>
      </c>
      <c r="I101" s="40"/>
      <c r="J101" s="36">
        <f t="shared" si="53"/>
        <v>0</v>
      </c>
      <c r="K101" s="36">
        <f t="shared" si="54"/>
        <v>0</v>
      </c>
      <c r="L101" s="37">
        <f t="shared" si="55"/>
        <v>0</v>
      </c>
      <c r="M101" s="40"/>
      <c r="N101" s="44">
        <f t="shared" si="49"/>
        <v>0</v>
      </c>
      <c r="O101" s="44">
        <f t="shared" si="56"/>
        <v>0</v>
      </c>
      <c r="P101" s="24" t="str">
        <f t="shared" si="50"/>
        <v>.</v>
      </c>
      <c r="Q101" s="9"/>
      <c r="R101" s="9"/>
      <c r="S101" s="47"/>
      <c r="T101" s="245"/>
      <c r="U101" s="248">
        <f t="shared" si="57"/>
        <v>0</v>
      </c>
      <c r="V101" s="248">
        <f t="shared" si="58"/>
        <v>0</v>
      </c>
      <c r="W101" s="255">
        <f t="shared" si="59"/>
        <v>0</v>
      </c>
    </row>
    <row r="102" spans="1:23">
      <c r="A102" s="321"/>
      <c r="B102" s="322"/>
      <c r="C102" s="27">
        <v>28</v>
      </c>
      <c r="D102" s="145">
        <v>0</v>
      </c>
      <c r="E102" s="146">
        <v>0</v>
      </c>
      <c r="F102" s="147">
        <v>1</v>
      </c>
      <c r="G102" s="39">
        <f t="shared" si="51"/>
        <v>0</v>
      </c>
      <c r="H102" s="40">
        <f t="shared" si="52"/>
        <v>0</v>
      </c>
      <c r="I102" s="40"/>
      <c r="J102" s="36">
        <f t="shared" si="53"/>
        <v>0</v>
      </c>
      <c r="K102" s="36">
        <f t="shared" si="54"/>
        <v>0</v>
      </c>
      <c r="L102" s="37">
        <f t="shared" si="55"/>
        <v>0</v>
      </c>
      <c r="M102" s="40"/>
      <c r="N102" s="44">
        <f t="shared" si="49"/>
        <v>0</v>
      </c>
      <c r="O102" s="44">
        <f t="shared" si="56"/>
        <v>0</v>
      </c>
      <c r="P102" s="24" t="str">
        <f t="shared" si="50"/>
        <v>.</v>
      </c>
      <c r="Q102" s="9"/>
      <c r="R102" s="9"/>
      <c r="S102" s="47"/>
      <c r="T102" s="245"/>
      <c r="U102" s="248">
        <f t="shared" si="57"/>
        <v>0</v>
      </c>
      <c r="V102" s="248">
        <f t="shared" si="58"/>
        <v>0</v>
      </c>
      <c r="W102" s="255">
        <f t="shared" si="59"/>
        <v>0</v>
      </c>
    </row>
    <row r="103" spans="1:23">
      <c r="A103" s="321"/>
      <c r="B103" s="322"/>
      <c r="C103" s="27">
        <v>30</v>
      </c>
      <c r="D103" s="145">
        <v>0</v>
      </c>
      <c r="E103" s="146">
        <v>0</v>
      </c>
      <c r="F103" s="147">
        <v>1</v>
      </c>
      <c r="G103" s="39">
        <f t="shared" si="51"/>
        <v>0</v>
      </c>
      <c r="H103" s="40">
        <f t="shared" si="52"/>
        <v>0</v>
      </c>
      <c r="I103" s="40"/>
      <c r="J103" s="36">
        <f t="shared" si="53"/>
        <v>0</v>
      </c>
      <c r="K103" s="36">
        <f t="shared" si="54"/>
        <v>0</v>
      </c>
      <c r="L103" s="37">
        <f t="shared" si="55"/>
        <v>0</v>
      </c>
      <c r="M103" s="40"/>
      <c r="N103" s="44">
        <f t="shared" si="49"/>
        <v>0</v>
      </c>
      <c r="O103" s="44">
        <f t="shared" si="56"/>
        <v>0</v>
      </c>
      <c r="P103" s="24" t="str">
        <f t="shared" si="50"/>
        <v>.</v>
      </c>
      <c r="Q103" s="9"/>
      <c r="R103" s="9"/>
      <c r="S103" s="47"/>
      <c r="T103" s="245"/>
      <c r="U103" s="248">
        <f t="shared" si="57"/>
        <v>0</v>
      </c>
      <c r="V103" s="248">
        <f t="shared" si="58"/>
        <v>0</v>
      </c>
      <c r="W103" s="255">
        <f t="shared" si="59"/>
        <v>0</v>
      </c>
    </row>
    <row r="104" spans="1:23">
      <c r="A104" s="321"/>
      <c r="B104" s="322"/>
      <c r="C104" s="27">
        <v>32</v>
      </c>
      <c r="D104" s="145">
        <v>0</v>
      </c>
      <c r="E104" s="146">
        <v>0</v>
      </c>
      <c r="F104" s="147">
        <v>1</v>
      </c>
      <c r="G104" s="39">
        <f t="shared" si="51"/>
        <v>0</v>
      </c>
      <c r="H104" s="40">
        <f t="shared" si="52"/>
        <v>0</v>
      </c>
      <c r="I104" s="40"/>
      <c r="J104" s="36">
        <f t="shared" si="53"/>
        <v>0</v>
      </c>
      <c r="K104" s="36">
        <f t="shared" si="54"/>
        <v>0</v>
      </c>
      <c r="L104" s="37">
        <f t="shared" si="55"/>
        <v>0</v>
      </c>
      <c r="M104" s="40"/>
      <c r="N104" s="44">
        <f t="shared" si="49"/>
        <v>0</v>
      </c>
      <c r="O104" s="44">
        <f t="shared" si="56"/>
        <v>0</v>
      </c>
      <c r="P104" s="24" t="str">
        <f t="shared" si="50"/>
        <v>.</v>
      </c>
      <c r="Q104" s="9"/>
      <c r="R104" s="9"/>
      <c r="S104" s="47"/>
      <c r="T104" s="245"/>
      <c r="U104" s="248">
        <f t="shared" si="57"/>
        <v>0</v>
      </c>
      <c r="V104" s="248">
        <f t="shared" si="58"/>
        <v>0</v>
      </c>
      <c r="W104" s="255">
        <f t="shared" si="59"/>
        <v>0</v>
      </c>
    </row>
    <row r="105" spans="1:23">
      <c r="A105" s="321"/>
      <c r="B105" s="322"/>
      <c r="C105" s="27">
        <v>34</v>
      </c>
      <c r="D105" s="145">
        <v>0</v>
      </c>
      <c r="E105" s="146">
        <v>0</v>
      </c>
      <c r="F105" s="147">
        <v>1</v>
      </c>
      <c r="G105" s="39">
        <f t="shared" si="51"/>
        <v>0</v>
      </c>
      <c r="H105" s="40">
        <f t="shared" si="52"/>
        <v>0</v>
      </c>
      <c r="I105" s="40"/>
      <c r="J105" s="36">
        <f t="shared" si="53"/>
        <v>0</v>
      </c>
      <c r="K105" s="36">
        <f t="shared" si="54"/>
        <v>0</v>
      </c>
      <c r="L105" s="37">
        <f t="shared" si="55"/>
        <v>0</v>
      </c>
      <c r="M105" s="40"/>
      <c r="N105" s="44">
        <f t="shared" si="49"/>
        <v>0</v>
      </c>
      <c r="O105" s="44">
        <f t="shared" si="56"/>
        <v>0</v>
      </c>
      <c r="P105" s="24" t="str">
        <f t="shared" si="50"/>
        <v>.</v>
      </c>
      <c r="Q105" s="9"/>
      <c r="R105" s="9"/>
      <c r="S105" s="47"/>
      <c r="T105" s="245"/>
      <c r="U105" s="248">
        <f t="shared" si="57"/>
        <v>0</v>
      </c>
      <c r="V105" s="248">
        <f t="shared" si="58"/>
        <v>0</v>
      </c>
      <c r="W105" s="255">
        <f t="shared" si="59"/>
        <v>0</v>
      </c>
    </row>
    <row r="106" spans="1:23">
      <c r="A106" s="321"/>
      <c r="B106" s="322"/>
      <c r="C106" s="27">
        <v>36</v>
      </c>
      <c r="D106" s="145">
        <v>0</v>
      </c>
      <c r="E106" s="146">
        <v>0</v>
      </c>
      <c r="F106" s="147">
        <v>1</v>
      </c>
      <c r="G106" s="39">
        <f t="shared" si="51"/>
        <v>0</v>
      </c>
      <c r="H106" s="40">
        <f t="shared" si="52"/>
        <v>0</v>
      </c>
      <c r="I106" s="40"/>
      <c r="J106" s="36">
        <f t="shared" si="53"/>
        <v>0</v>
      </c>
      <c r="K106" s="36">
        <f t="shared" si="54"/>
        <v>0</v>
      </c>
      <c r="L106" s="37">
        <f t="shared" si="55"/>
        <v>0</v>
      </c>
      <c r="M106" s="40"/>
      <c r="N106" s="44">
        <f t="shared" si="49"/>
        <v>0</v>
      </c>
      <c r="O106" s="44">
        <f t="shared" si="56"/>
        <v>0</v>
      </c>
      <c r="P106" s="24" t="str">
        <f t="shared" si="50"/>
        <v>.</v>
      </c>
      <c r="Q106" s="9"/>
      <c r="R106" s="9"/>
      <c r="S106" s="47"/>
      <c r="T106" s="245"/>
      <c r="U106" s="248">
        <f t="shared" si="57"/>
        <v>0</v>
      </c>
      <c r="V106" s="248">
        <f t="shared" si="58"/>
        <v>0</v>
      </c>
      <c r="W106" s="255">
        <f t="shared" si="59"/>
        <v>0</v>
      </c>
    </row>
    <row r="107" spans="1:23">
      <c r="A107" s="321"/>
      <c r="B107" s="322"/>
      <c r="C107" s="27">
        <v>38</v>
      </c>
      <c r="D107" s="145">
        <v>0</v>
      </c>
      <c r="E107" s="146">
        <v>0</v>
      </c>
      <c r="F107" s="147">
        <v>1</v>
      </c>
      <c r="G107" s="39">
        <f t="shared" si="51"/>
        <v>0</v>
      </c>
      <c r="H107" s="40">
        <f t="shared" si="52"/>
        <v>0</v>
      </c>
      <c r="I107" s="40"/>
      <c r="J107" s="36">
        <f t="shared" si="53"/>
        <v>0</v>
      </c>
      <c r="K107" s="36">
        <f t="shared" si="54"/>
        <v>0</v>
      </c>
      <c r="L107" s="37">
        <f t="shared" si="55"/>
        <v>0</v>
      </c>
      <c r="M107" s="40"/>
      <c r="N107" s="44">
        <f t="shared" si="49"/>
        <v>0</v>
      </c>
      <c r="O107" s="44">
        <f t="shared" si="56"/>
        <v>0</v>
      </c>
      <c r="P107" s="24" t="str">
        <f t="shared" si="50"/>
        <v>.</v>
      </c>
      <c r="Q107" s="9"/>
      <c r="R107" s="9"/>
      <c r="S107" s="47"/>
      <c r="T107" s="245"/>
      <c r="U107" s="248">
        <f t="shared" si="57"/>
        <v>0</v>
      </c>
      <c r="V107" s="248">
        <f t="shared" si="58"/>
        <v>0</v>
      </c>
      <c r="W107" s="255">
        <f t="shared" si="59"/>
        <v>0</v>
      </c>
    </row>
    <row r="108" spans="1:23">
      <c r="A108" s="321"/>
      <c r="B108" s="322"/>
      <c r="C108" s="27">
        <v>40</v>
      </c>
      <c r="D108" s="145">
        <v>0</v>
      </c>
      <c r="E108" s="146">
        <v>0</v>
      </c>
      <c r="F108" s="147">
        <v>1</v>
      </c>
      <c r="G108" s="39">
        <f t="shared" si="51"/>
        <v>0</v>
      </c>
      <c r="H108" s="40">
        <f t="shared" si="52"/>
        <v>0</v>
      </c>
      <c r="I108" s="40"/>
      <c r="J108" s="36">
        <f t="shared" si="53"/>
        <v>0</v>
      </c>
      <c r="K108" s="36">
        <f t="shared" si="54"/>
        <v>0</v>
      </c>
      <c r="L108" s="37">
        <f t="shared" si="55"/>
        <v>0</v>
      </c>
      <c r="M108" s="40"/>
      <c r="N108" s="44">
        <f t="shared" si="49"/>
        <v>0</v>
      </c>
      <c r="O108" s="44">
        <f t="shared" si="56"/>
        <v>0</v>
      </c>
      <c r="P108" s="24" t="str">
        <f t="shared" si="50"/>
        <v>.</v>
      </c>
      <c r="Q108" s="9"/>
      <c r="R108" s="9"/>
      <c r="S108" s="47"/>
      <c r="T108" s="245"/>
      <c r="U108" s="248">
        <f t="shared" si="57"/>
        <v>0</v>
      </c>
      <c r="V108" s="248">
        <f t="shared" si="58"/>
        <v>0</v>
      </c>
      <c r="W108" s="255">
        <f t="shared" si="59"/>
        <v>0</v>
      </c>
    </row>
    <row r="109" spans="1:23">
      <c r="A109" s="321"/>
      <c r="B109" s="322"/>
      <c r="C109" s="27">
        <v>42</v>
      </c>
      <c r="D109" s="145">
        <v>0</v>
      </c>
      <c r="E109" s="146">
        <v>0</v>
      </c>
      <c r="F109" s="147">
        <v>1</v>
      </c>
      <c r="G109" s="39">
        <f t="shared" si="51"/>
        <v>0</v>
      </c>
      <c r="H109" s="40">
        <f t="shared" si="52"/>
        <v>0</v>
      </c>
      <c r="I109" s="40"/>
      <c r="J109" s="36">
        <f t="shared" si="53"/>
        <v>0</v>
      </c>
      <c r="K109" s="36">
        <f t="shared" si="54"/>
        <v>0</v>
      </c>
      <c r="L109" s="37">
        <f t="shared" si="55"/>
        <v>0</v>
      </c>
      <c r="M109" s="40"/>
      <c r="N109" s="44">
        <f t="shared" si="49"/>
        <v>0</v>
      </c>
      <c r="O109" s="44">
        <f t="shared" si="56"/>
        <v>0</v>
      </c>
      <c r="P109" s="24" t="str">
        <f t="shared" si="50"/>
        <v>.</v>
      </c>
      <c r="Q109" s="9"/>
      <c r="R109" s="9"/>
      <c r="S109" s="47"/>
      <c r="T109" s="245"/>
      <c r="U109" s="248">
        <f t="shared" si="57"/>
        <v>0</v>
      </c>
      <c r="V109" s="248">
        <f t="shared" si="58"/>
        <v>0</v>
      </c>
      <c r="W109" s="255">
        <f t="shared" si="59"/>
        <v>0</v>
      </c>
    </row>
    <row r="110" spans="1:23">
      <c r="A110" s="321"/>
      <c r="B110" s="322"/>
      <c r="C110" s="27">
        <v>44</v>
      </c>
      <c r="D110" s="145">
        <v>0</v>
      </c>
      <c r="E110" s="146">
        <v>0</v>
      </c>
      <c r="F110" s="147">
        <v>1</v>
      </c>
      <c r="G110" s="39">
        <f t="shared" si="51"/>
        <v>0</v>
      </c>
      <c r="H110" s="40">
        <f t="shared" si="52"/>
        <v>0</v>
      </c>
      <c r="I110" s="40"/>
      <c r="J110" s="36">
        <f t="shared" si="53"/>
        <v>0</v>
      </c>
      <c r="K110" s="36">
        <f t="shared" si="54"/>
        <v>0</v>
      </c>
      <c r="L110" s="37">
        <f t="shared" si="55"/>
        <v>0</v>
      </c>
      <c r="M110" s="40"/>
      <c r="N110" s="44">
        <f t="shared" si="49"/>
        <v>0</v>
      </c>
      <c r="O110" s="44">
        <f t="shared" si="56"/>
        <v>0</v>
      </c>
      <c r="P110" s="24" t="str">
        <f t="shared" si="50"/>
        <v>.</v>
      </c>
      <c r="Q110" s="9"/>
      <c r="R110" s="9"/>
      <c r="S110" s="47"/>
      <c r="T110" s="245"/>
      <c r="U110" s="248">
        <f t="shared" si="41"/>
        <v>0</v>
      </c>
      <c r="V110" s="248">
        <f t="shared" si="42"/>
        <v>0</v>
      </c>
      <c r="W110" s="255">
        <f t="shared" si="43"/>
        <v>0</v>
      </c>
    </row>
    <row r="111" spans="1:23">
      <c r="A111" s="321"/>
      <c r="B111" s="322"/>
      <c r="C111" s="27">
        <v>46</v>
      </c>
      <c r="D111" s="145">
        <v>0</v>
      </c>
      <c r="E111" s="146">
        <v>0</v>
      </c>
      <c r="F111" s="147">
        <v>1</v>
      </c>
      <c r="G111" s="39">
        <f t="shared" si="44"/>
        <v>0</v>
      </c>
      <c r="H111" s="40">
        <f t="shared" si="45"/>
        <v>0</v>
      </c>
      <c r="I111" s="40"/>
      <c r="J111" s="36">
        <f t="shared" si="46"/>
        <v>0</v>
      </c>
      <c r="K111" s="36">
        <f t="shared" si="47"/>
        <v>0</v>
      </c>
      <c r="L111" s="37">
        <f t="shared" si="48"/>
        <v>0</v>
      </c>
      <c r="M111" s="40"/>
      <c r="N111" s="44">
        <f t="shared" si="49"/>
        <v>0</v>
      </c>
      <c r="O111" s="44">
        <f t="shared" si="40"/>
        <v>0</v>
      </c>
      <c r="P111" s="24" t="str">
        <f t="shared" si="50"/>
        <v>.</v>
      </c>
      <c r="Q111" s="9"/>
      <c r="R111" s="9"/>
      <c r="S111" s="47"/>
      <c r="T111" s="245"/>
      <c r="U111" s="248">
        <f t="shared" si="41"/>
        <v>0</v>
      </c>
      <c r="V111" s="248">
        <f t="shared" si="42"/>
        <v>0</v>
      </c>
      <c r="W111" s="255">
        <f t="shared" si="43"/>
        <v>0</v>
      </c>
    </row>
    <row r="112" spans="1:23">
      <c r="A112" s="47"/>
      <c r="B112" s="322"/>
      <c r="C112" s="27">
        <v>48</v>
      </c>
      <c r="D112" s="145">
        <v>0</v>
      </c>
      <c r="E112" s="146">
        <v>0</v>
      </c>
      <c r="F112" s="147">
        <v>1</v>
      </c>
      <c r="G112" s="39">
        <f t="shared" si="44"/>
        <v>0</v>
      </c>
      <c r="H112" s="40">
        <f t="shared" si="45"/>
        <v>0</v>
      </c>
      <c r="I112" s="40"/>
      <c r="J112" s="36">
        <f t="shared" si="46"/>
        <v>0</v>
      </c>
      <c r="K112" s="36">
        <f t="shared" si="47"/>
        <v>0</v>
      </c>
      <c r="L112" s="37">
        <f t="shared" si="48"/>
        <v>0</v>
      </c>
      <c r="M112" s="40"/>
      <c r="N112" s="44">
        <f t="shared" si="49"/>
        <v>0</v>
      </c>
      <c r="O112" s="44">
        <f t="shared" si="40"/>
        <v>0</v>
      </c>
      <c r="P112" s="24" t="str">
        <f t="shared" si="50"/>
        <v>.</v>
      </c>
      <c r="Q112" s="9"/>
      <c r="R112" s="9"/>
      <c r="S112" s="47"/>
      <c r="T112" s="245"/>
      <c r="U112" s="248">
        <f t="shared" si="41"/>
        <v>0</v>
      </c>
      <c r="V112" s="248">
        <f t="shared" si="42"/>
        <v>0</v>
      </c>
      <c r="W112" s="255">
        <f t="shared" si="43"/>
        <v>0</v>
      </c>
    </row>
    <row r="113" spans="1:23">
      <c r="A113" s="47"/>
      <c r="B113" s="322"/>
      <c r="C113" s="27">
        <v>50</v>
      </c>
      <c r="D113" s="145">
        <v>0</v>
      </c>
      <c r="E113" s="146">
        <v>0</v>
      </c>
      <c r="F113" s="147">
        <v>1</v>
      </c>
      <c r="G113" s="39">
        <f t="shared" si="44"/>
        <v>0</v>
      </c>
      <c r="H113" s="40">
        <f t="shared" si="45"/>
        <v>0</v>
      </c>
      <c r="I113" s="40"/>
      <c r="J113" s="36">
        <f t="shared" si="46"/>
        <v>0</v>
      </c>
      <c r="K113" s="36">
        <f t="shared" si="47"/>
        <v>0</v>
      </c>
      <c r="L113" s="37">
        <f t="shared" si="48"/>
        <v>0</v>
      </c>
      <c r="M113" s="40"/>
      <c r="N113" s="44">
        <f t="shared" si="49"/>
        <v>0</v>
      </c>
      <c r="O113" s="44">
        <f t="shared" si="40"/>
        <v>0</v>
      </c>
      <c r="P113" s="24" t="str">
        <f t="shared" si="50"/>
        <v>.</v>
      </c>
      <c r="Q113" s="9"/>
      <c r="R113" s="9"/>
      <c r="S113" s="47"/>
      <c r="T113" s="245"/>
      <c r="U113" s="248">
        <f t="shared" si="41"/>
        <v>0</v>
      </c>
      <c r="V113" s="248">
        <f t="shared" si="42"/>
        <v>0</v>
      </c>
      <c r="W113" s="255">
        <f t="shared" si="43"/>
        <v>0</v>
      </c>
    </row>
    <row r="114" spans="1:23">
      <c r="A114" s="47"/>
      <c r="B114" s="322"/>
      <c r="C114" s="27">
        <v>52</v>
      </c>
      <c r="D114" s="145">
        <v>0</v>
      </c>
      <c r="E114" s="146">
        <v>0</v>
      </c>
      <c r="F114" s="147">
        <v>1</v>
      </c>
      <c r="G114" s="39">
        <f t="shared" si="44"/>
        <v>0</v>
      </c>
      <c r="H114" s="40">
        <f t="shared" si="45"/>
        <v>0</v>
      </c>
      <c r="I114" s="40"/>
      <c r="J114" s="36">
        <f t="shared" si="46"/>
        <v>0</v>
      </c>
      <c r="K114" s="36">
        <f t="shared" si="47"/>
        <v>0</v>
      </c>
      <c r="L114" s="37">
        <f t="shared" si="48"/>
        <v>0</v>
      </c>
      <c r="M114" s="40"/>
      <c r="N114" s="44">
        <f t="shared" si="49"/>
        <v>0</v>
      </c>
      <c r="O114" s="44">
        <f t="shared" si="40"/>
        <v>0</v>
      </c>
      <c r="P114" s="24" t="str">
        <f t="shared" si="50"/>
        <v>.</v>
      </c>
      <c r="Q114" s="9"/>
      <c r="R114" s="9"/>
      <c r="S114" s="47"/>
      <c r="T114" s="245"/>
      <c r="U114" s="248">
        <f t="shared" si="41"/>
        <v>0</v>
      </c>
      <c r="V114" s="248">
        <f t="shared" si="42"/>
        <v>0</v>
      </c>
      <c r="W114" s="255">
        <f t="shared" si="43"/>
        <v>0</v>
      </c>
    </row>
    <row r="115" spans="1:23">
      <c r="A115" s="47"/>
      <c r="B115" s="322"/>
      <c r="C115" s="67"/>
      <c r="D115" s="41"/>
      <c r="E115" s="41"/>
      <c r="F115" s="164" t="s">
        <v>51</v>
      </c>
      <c r="G115" s="40">
        <f>SUM(G89:G114)</f>
        <v>0</v>
      </c>
      <c r="H115" s="40">
        <f>SUM(H89:H114)</f>
        <v>0</v>
      </c>
      <c r="I115" s="40"/>
      <c r="J115" s="36">
        <f>SUM(J89:J114)</f>
        <v>0</v>
      </c>
      <c r="K115" s="36">
        <f>SUM(K89:K114)</f>
        <v>0</v>
      </c>
      <c r="L115" s="37">
        <f>SUM(L89:L114)</f>
        <v>0</v>
      </c>
      <c r="M115" s="40"/>
      <c r="N115" s="38">
        <f>SUM(N89:N114)</f>
        <v>0</v>
      </c>
      <c r="O115" s="38">
        <f>SUM(O89:O114)</f>
        <v>0</v>
      </c>
      <c r="P115" s="24" t="str">
        <f t="shared" si="50"/>
        <v>.</v>
      </c>
      <c r="Q115" s="9"/>
      <c r="R115" s="9"/>
      <c r="S115" s="47"/>
      <c r="T115" s="245"/>
      <c r="U115" s="250">
        <f>SUM(U89:U114)</f>
        <v>0</v>
      </c>
      <c r="V115" s="250">
        <f>SUM(V89:V114)</f>
        <v>0</v>
      </c>
      <c r="W115" s="251">
        <f>SUM(W89:W114)</f>
        <v>0</v>
      </c>
    </row>
    <row r="116" spans="1:23" ht="12.75" customHeight="1" thickBot="1">
      <c r="A116" s="47"/>
      <c r="B116" s="322"/>
      <c r="C116" s="62"/>
      <c r="D116" s="9"/>
      <c r="E116" s="9"/>
      <c r="F116" s="9"/>
      <c r="G116" s="9"/>
      <c r="H116" s="9"/>
      <c r="I116" s="9"/>
      <c r="J116" s="9"/>
      <c r="K116" s="9"/>
      <c r="L116" s="9"/>
      <c r="M116" s="9"/>
      <c r="N116" s="9"/>
      <c r="O116" s="9"/>
      <c r="P116" s="24"/>
      <c r="Q116" s="9"/>
      <c r="R116" s="9"/>
      <c r="S116" s="47"/>
      <c r="T116" s="245"/>
      <c r="U116" s="245"/>
      <c r="V116" s="245"/>
      <c r="W116" s="254"/>
    </row>
    <row r="117" spans="1:23" ht="58.5" customHeight="1">
      <c r="A117" s="47"/>
      <c r="B117" s="322"/>
      <c r="C117" s="62"/>
      <c r="D117" s="9"/>
      <c r="E117" s="9"/>
      <c r="F117" s="9"/>
      <c r="G117" s="9"/>
      <c r="H117" s="9"/>
      <c r="I117" s="9"/>
      <c r="J117" s="9"/>
      <c r="K117" s="300" t="s">
        <v>128</v>
      </c>
      <c r="L117" s="301"/>
      <c r="M117" s="11" t="s">
        <v>16</v>
      </c>
      <c r="N117" s="12" t="s">
        <v>8</v>
      </c>
      <c r="O117" s="13" t="s">
        <v>9</v>
      </c>
      <c r="P117" s="24"/>
      <c r="Q117" s="9"/>
      <c r="R117" s="9"/>
      <c r="S117" s="47"/>
      <c r="T117" s="245"/>
      <c r="U117" s="245"/>
      <c r="V117" s="245"/>
      <c r="W117" s="254"/>
    </row>
    <row r="118" spans="1:23">
      <c r="A118" s="47"/>
      <c r="B118" s="322"/>
      <c r="C118" s="68"/>
      <c r="D118" s="47"/>
      <c r="E118" s="47"/>
      <c r="F118" s="47"/>
      <c r="G118" s="47"/>
      <c r="H118" s="47"/>
      <c r="I118" s="47"/>
      <c r="J118" s="9"/>
      <c r="K118" s="127" t="s">
        <v>15</v>
      </c>
      <c r="L118" s="57"/>
      <c r="M118" s="52">
        <v>0</v>
      </c>
      <c r="N118" s="40">
        <f>ROUND(N115*(1+M118),2)</f>
        <v>0</v>
      </c>
      <c r="O118" s="128">
        <f>ROUND(O115*(1+M118),2)</f>
        <v>0</v>
      </c>
      <c r="P118" s="69"/>
      <c r="Q118" s="47"/>
      <c r="R118" s="47"/>
      <c r="S118" s="47"/>
      <c r="T118" s="245"/>
      <c r="U118" s="245"/>
      <c r="V118" s="245"/>
      <c r="W118" s="254"/>
    </row>
    <row r="119" spans="1:23">
      <c r="A119" s="47"/>
      <c r="B119" s="322"/>
      <c r="C119" s="68"/>
      <c r="D119" s="47"/>
      <c r="E119" s="47"/>
      <c r="F119" s="47"/>
      <c r="G119" s="47"/>
      <c r="H119" s="47"/>
      <c r="I119" s="47"/>
      <c r="J119" s="9"/>
      <c r="K119" s="127" t="s">
        <v>76</v>
      </c>
      <c r="L119" s="57"/>
      <c r="M119" s="52">
        <v>4.0000000000000001E-3</v>
      </c>
      <c r="N119" s="40">
        <f>ROUND(N118*(1+M119),2)</f>
        <v>0</v>
      </c>
      <c r="O119" s="128">
        <f>ROUND(O118*(1+M119),2)</f>
        <v>0</v>
      </c>
      <c r="P119" s="69"/>
      <c r="Q119" s="47"/>
      <c r="R119" s="47"/>
      <c r="S119" s="47"/>
      <c r="T119" s="245"/>
      <c r="U119" s="245"/>
      <c r="V119" s="245"/>
      <c r="W119" s="254"/>
    </row>
    <row r="120" spans="1:23">
      <c r="A120" s="47"/>
      <c r="B120" s="322"/>
      <c r="C120" s="68"/>
      <c r="D120" s="47"/>
      <c r="E120" s="47"/>
      <c r="F120" s="47"/>
      <c r="G120" s="47"/>
      <c r="H120" s="47"/>
      <c r="I120" s="47"/>
      <c r="J120" s="47"/>
      <c r="K120" s="223" t="s">
        <v>100</v>
      </c>
      <c r="L120" s="222"/>
      <c r="M120" s="50">
        <v>7.0000000000000001E-3</v>
      </c>
      <c r="N120" s="51">
        <f>ROUND(N119*(1+M120),2)</f>
        <v>0</v>
      </c>
      <c r="O120" s="54">
        <f>ROUND(O119*(1+M120),2)</f>
        <v>0</v>
      </c>
      <c r="P120" s="69"/>
      <c r="Q120" s="47"/>
      <c r="R120" s="47"/>
      <c r="S120" s="47"/>
      <c r="T120" s="245"/>
      <c r="U120" s="245"/>
      <c r="V120" s="245"/>
      <c r="W120" s="254"/>
    </row>
    <row r="121" spans="1:23" ht="13.5" thickBot="1">
      <c r="A121" s="47"/>
      <c r="B121" s="322"/>
      <c r="C121" s="68"/>
      <c r="D121" s="47"/>
      <c r="E121" s="47"/>
      <c r="F121" s="47"/>
      <c r="G121" s="47"/>
      <c r="H121" s="47"/>
      <c r="I121" s="47"/>
      <c r="J121" s="47"/>
      <c r="K121" s="211" t="s">
        <v>111</v>
      </c>
      <c r="L121" s="212"/>
      <c r="M121" s="213">
        <v>1.2999999999999999E-2</v>
      </c>
      <c r="N121" s="214">
        <f>ROUND(N120*(1+M121),2)</f>
        <v>0</v>
      </c>
      <c r="O121" s="215">
        <f>ROUND(O120*(1+M121),2)</f>
        <v>0</v>
      </c>
      <c r="P121" s="69"/>
      <c r="Q121" s="47"/>
      <c r="R121" s="47"/>
      <c r="S121" s="47"/>
      <c r="T121" s="245"/>
      <c r="U121" s="245"/>
      <c r="V121" s="245"/>
      <c r="W121" s="254"/>
    </row>
    <row r="122" spans="1:23" ht="13.5" thickBot="1">
      <c r="A122" s="47"/>
      <c r="B122" s="322"/>
      <c r="C122" s="62"/>
      <c r="D122" s="9"/>
      <c r="E122" s="9"/>
      <c r="F122" s="9"/>
      <c r="G122" s="9"/>
      <c r="H122" s="9"/>
      <c r="I122" s="9"/>
      <c r="J122" s="9"/>
      <c r="K122" s="9"/>
      <c r="L122" s="9"/>
      <c r="M122" s="9"/>
      <c r="N122" s="9"/>
      <c r="O122" s="9"/>
      <c r="P122" s="69"/>
      <c r="Q122" s="47"/>
      <c r="R122" s="47"/>
      <c r="S122" s="47"/>
      <c r="T122" s="245"/>
      <c r="U122" s="245"/>
      <c r="V122" s="245"/>
      <c r="W122" s="254"/>
    </row>
    <row r="123" spans="1:23" ht="14.25">
      <c r="A123" s="47"/>
      <c r="B123" s="322"/>
      <c r="C123" s="124">
        <v>2016</v>
      </c>
      <c r="D123" s="60"/>
      <c r="E123" s="60"/>
      <c r="F123" s="60"/>
      <c r="G123" s="60"/>
      <c r="H123" s="60"/>
      <c r="I123" s="60"/>
      <c r="J123" s="60"/>
      <c r="K123" s="60"/>
      <c r="L123" s="60"/>
      <c r="M123" s="60"/>
      <c r="N123" s="60"/>
      <c r="O123" s="60"/>
      <c r="P123" s="61"/>
      <c r="Q123" s="60"/>
      <c r="R123" s="60"/>
      <c r="S123" s="83"/>
      <c r="T123" s="252"/>
      <c r="U123" s="252"/>
      <c r="V123" s="252"/>
      <c r="W123" s="253"/>
    </row>
    <row r="124" spans="1:23" ht="13.5" thickBot="1">
      <c r="A124" s="47"/>
      <c r="B124" s="322"/>
      <c r="C124" s="62"/>
      <c r="D124" s="9"/>
      <c r="E124" s="9"/>
      <c r="F124" s="9"/>
      <c r="G124" s="9"/>
      <c r="H124" s="9"/>
      <c r="I124" s="9"/>
      <c r="J124" s="9"/>
      <c r="K124" s="9"/>
      <c r="L124" s="9"/>
      <c r="M124" s="9"/>
      <c r="N124" s="9"/>
      <c r="O124" s="9"/>
      <c r="P124" s="24"/>
      <c r="Q124" s="9"/>
      <c r="R124" s="9"/>
      <c r="S124" s="47"/>
      <c r="T124" s="245"/>
      <c r="U124" s="245"/>
      <c r="V124" s="245"/>
      <c r="W124" s="254"/>
    </row>
    <row r="125" spans="1:23">
      <c r="A125" s="47"/>
      <c r="B125" s="322"/>
      <c r="C125" s="63"/>
      <c r="D125" s="291" t="s">
        <v>1</v>
      </c>
      <c r="E125" s="292"/>
      <c r="F125" s="293"/>
      <c r="G125" s="5"/>
      <c r="H125" s="6"/>
      <c r="I125" s="6"/>
      <c r="J125" s="294" t="s">
        <v>2</v>
      </c>
      <c r="K125" s="295"/>
      <c r="L125" s="295"/>
      <c r="M125" s="7"/>
      <c r="N125" s="316" t="s">
        <v>3</v>
      </c>
      <c r="O125" s="316"/>
      <c r="P125" s="24"/>
      <c r="Q125" s="9"/>
      <c r="R125" s="9"/>
      <c r="S125" s="47"/>
      <c r="T125" s="245"/>
      <c r="U125" s="245"/>
      <c r="V125" s="245"/>
      <c r="W125" s="254"/>
    </row>
    <row r="126" spans="1:23" ht="51.75" thickBot="1">
      <c r="A126" s="47"/>
      <c r="B126" s="322"/>
      <c r="C126" s="64" t="s">
        <v>4</v>
      </c>
      <c r="D126" s="148" t="s">
        <v>66</v>
      </c>
      <c r="E126" s="149" t="s">
        <v>67</v>
      </c>
      <c r="F126" s="141" t="s">
        <v>28</v>
      </c>
      <c r="G126" s="14" t="s">
        <v>68</v>
      </c>
      <c r="H126" s="15" t="s">
        <v>69</v>
      </c>
      <c r="I126" s="15"/>
      <c r="J126" s="16" t="s">
        <v>43</v>
      </c>
      <c r="K126" s="16" t="s">
        <v>44</v>
      </c>
      <c r="L126" s="17" t="s">
        <v>7</v>
      </c>
      <c r="M126" s="15"/>
      <c r="N126" s="18" t="s">
        <v>8</v>
      </c>
      <c r="O126" s="18" t="s">
        <v>9</v>
      </c>
      <c r="P126" s="24"/>
      <c r="Q126" s="9"/>
      <c r="R126" s="9"/>
      <c r="S126" s="47"/>
      <c r="T126" s="245"/>
      <c r="U126" s="240" t="s">
        <v>120</v>
      </c>
      <c r="V126" s="240" t="s">
        <v>121</v>
      </c>
      <c r="W126" s="247" t="s">
        <v>18</v>
      </c>
    </row>
    <row r="127" spans="1:23">
      <c r="A127" s="47"/>
      <c r="B127" s="322"/>
      <c r="C127" s="27">
        <v>2</v>
      </c>
      <c r="D127" s="145">
        <v>0</v>
      </c>
      <c r="E127" s="146">
        <v>0</v>
      </c>
      <c r="F127" s="147">
        <v>1</v>
      </c>
      <c r="G127" s="39">
        <f t="shared" ref="G127:G152" si="60">D127+E127</f>
        <v>0</v>
      </c>
      <c r="H127" s="40">
        <f t="shared" ref="H127:H152" si="61">ROUND((G127/F127),2)</f>
        <v>0</v>
      </c>
      <c r="I127" s="40"/>
      <c r="J127" s="36">
        <f>ROUND((H127*3%)*F127,2)</f>
        <v>0</v>
      </c>
      <c r="K127" s="36">
        <f>ROUND((IF(H127-$R$129&lt;0,0,(H127-$R$129))*3.5%)*F127,2)</f>
        <v>0</v>
      </c>
      <c r="L127" s="37">
        <f t="shared" ref="L127:L152" si="62">J127+K127</f>
        <v>0</v>
      </c>
      <c r="M127" s="40"/>
      <c r="N127" s="44">
        <f>((MIN(H127,$R$130)*0.58%)+IF(H127&gt;$R$130,(H127-$R$130)*1.25%,0))*F127</f>
        <v>0</v>
      </c>
      <c r="O127" s="44">
        <f>(H127*3.75%)*F127</f>
        <v>0</v>
      </c>
      <c r="P127" s="24" t="str">
        <f>IF(W127&lt;&gt;0, "Error - review!",".")</f>
        <v>.</v>
      </c>
      <c r="Q127" s="317" t="s">
        <v>21</v>
      </c>
      <c r="R127" s="318"/>
      <c r="S127" s="47"/>
      <c r="T127" s="245"/>
      <c r="U127" s="248">
        <f t="shared" ref="U127:U152" si="63">((MIN(H127,$R$130)*0.58%))*F127</f>
        <v>0</v>
      </c>
      <c r="V127" s="248">
        <f t="shared" ref="V127:V152" si="64">(IF(H127&gt;$R$130,(H127-$R$130)*1.25%,0))*F127</f>
        <v>0</v>
      </c>
      <c r="W127" s="255">
        <f t="shared" ref="W127:W152" si="65">(U127+V127)-N127</f>
        <v>0</v>
      </c>
    </row>
    <row r="128" spans="1:23">
      <c r="A128" s="47"/>
      <c r="B128" s="322"/>
      <c r="C128" s="27">
        <v>4</v>
      </c>
      <c r="D128" s="145">
        <v>0</v>
      </c>
      <c r="E128" s="146">
        <v>0</v>
      </c>
      <c r="F128" s="147">
        <v>1</v>
      </c>
      <c r="G128" s="39">
        <f t="shared" si="60"/>
        <v>0</v>
      </c>
      <c r="H128" s="40">
        <f t="shared" si="61"/>
        <v>0</v>
      </c>
      <c r="I128" s="40"/>
      <c r="J128" s="36">
        <f t="shared" ref="J128:J152" si="66">ROUND((H128*3%)*F128,2)</f>
        <v>0</v>
      </c>
      <c r="K128" s="36">
        <f t="shared" ref="K128:K152" si="67">ROUND((IF(H128-$R$129&lt;0,0,(H128-$R$129))*3.5%)*F128,2)</f>
        <v>0</v>
      </c>
      <c r="L128" s="37">
        <f t="shared" si="62"/>
        <v>0</v>
      </c>
      <c r="M128" s="40"/>
      <c r="N128" s="44">
        <f t="shared" ref="N128:N152" si="68">((MIN(H128,$R$130)*0.58%)+IF(H128&gt;$R$130,(H128-$R$130)*1.25%,0))*F128</f>
        <v>0</v>
      </c>
      <c r="O128" s="44">
        <f t="shared" ref="O128:O152" si="69">(H128*3.75%)*F128</f>
        <v>0</v>
      </c>
      <c r="P128" s="24" t="str">
        <f t="shared" ref="P128:P153" si="70">IF(W128&lt;&gt;0, "Error - review!",".")</f>
        <v>.</v>
      </c>
      <c r="Q128" s="89" t="s">
        <v>11</v>
      </c>
      <c r="R128" s="88">
        <v>233.3</v>
      </c>
      <c r="S128" s="43"/>
      <c r="T128" s="245"/>
      <c r="U128" s="248">
        <f t="shared" si="63"/>
        <v>0</v>
      </c>
      <c r="V128" s="248">
        <f t="shared" si="64"/>
        <v>0</v>
      </c>
      <c r="W128" s="255">
        <f t="shared" si="65"/>
        <v>0</v>
      </c>
    </row>
    <row r="129" spans="1:23">
      <c r="A129" s="47"/>
      <c r="B129" s="322"/>
      <c r="C129" s="27">
        <v>6</v>
      </c>
      <c r="D129" s="145">
        <v>0</v>
      </c>
      <c r="E129" s="146">
        <v>0</v>
      </c>
      <c r="F129" s="147">
        <v>1</v>
      </c>
      <c r="G129" s="39">
        <f t="shared" si="60"/>
        <v>0</v>
      </c>
      <c r="H129" s="40">
        <f t="shared" si="61"/>
        <v>0</v>
      </c>
      <c r="I129" s="40"/>
      <c r="J129" s="36">
        <f t="shared" si="66"/>
        <v>0</v>
      </c>
      <c r="K129" s="36">
        <f t="shared" si="67"/>
        <v>0</v>
      </c>
      <c r="L129" s="37">
        <f t="shared" si="62"/>
        <v>0</v>
      </c>
      <c r="M129" s="40"/>
      <c r="N129" s="44">
        <f t="shared" si="68"/>
        <v>0</v>
      </c>
      <c r="O129" s="44">
        <f t="shared" si="69"/>
        <v>0</v>
      </c>
      <c r="P129" s="24" t="str">
        <f t="shared" si="70"/>
        <v>.</v>
      </c>
      <c r="Q129" s="89" t="s">
        <v>37</v>
      </c>
      <c r="R129" s="88">
        <f>ROUND(($R$128*52.18*2)/26.09,2)</f>
        <v>933.2</v>
      </c>
      <c r="S129" s="43"/>
      <c r="T129" s="245"/>
      <c r="U129" s="248">
        <f t="shared" si="63"/>
        <v>0</v>
      </c>
      <c r="V129" s="248">
        <f t="shared" si="64"/>
        <v>0</v>
      </c>
      <c r="W129" s="255">
        <f t="shared" si="65"/>
        <v>0</v>
      </c>
    </row>
    <row r="130" spans="1:23" ht="13.5" thickBot="1">
      <c r="A130" s="47"/>
      <c r="B130" s="322"/>
      <c r="C130" s="27">
        <v>8</v>
      </c>
      <c r="D130" s="145">
        <v>0</v>
      </c>
      <c r="E130" s="146">
        <v>0</v>
      </c>
      <c r="F130" s="147">
        <v>1</v>
      </c>
      <c r="G130" s="39">
        <f t="shared" si="60"/>
        <v>0</v>
      </c>
      <c r="H130" s="40">
        <f t="shared" si="61"/>
        <v>0</v>
      </c>
      <c r="I130" s="40"/>
      <c r="J130" s="36">
        <f t="shared" si="66"/>
        <v>0</v>
      </c>
      <c r="K130" s="36">
        <f t="shared" si="67"/>
        <v>0</v>
      </c>
      <c r="L130" s="37">
        <f t="shared" si="62"/>
        <v>0</v>
      </c>
      <c r="M130" s="40"/>
      <c r="N130" s="44">
        <f t="shared" si="68"/>
        <v>0</v>
      </c>
      <c r="O130" s="44">
        <f t="shared" si="69"/>
        <v>0</v>
      </c>
      <c r="P130" s="24" t="str">
        <f t="shared" si="70"/>
        <v>.</v>
      </c>
      <c r="Q130" s="90" t="s">
        <v>12</v>
      </c>
      <c r="R130" s="91">
        <f>ROUND(($R$128*52.18*3.74)/26.09,2)</f>
        <v>1745.08</v>
      </c>
      <c r="S130" s="43"/>
      <c r="T130" s="245"/>
      <c r="U130" s="248">
        <f t="shared" si="63"/>
        <v>0</v>
      </c>
      <c r="V130" s="248">
        <f t="shared" si="64"/>
        <v>0</v>
      </c>
      <c r="W130" s="255">
        <f t="shared" si="65"/>
        <v>0</v>
      </c>
    </row>
    <row r="131" spans="1:23">
      <c r="A131" s="47"/>
      <c r="B131" s="322"/>
      <c r="C131" s="27">
        <v>10</v>
      </c>
      <c r="D131" s="145">
        <v>0</v>
      </c>
      <c r="E131" s="146">
        <v>0</v>
      </c>
      <c r="F131" s="147">
        <v>1</v>
      </c>
      <c r="G131" s="39">
        <f t="shared" si="60"/>
        <v>0</v>
      </c>
      <c r="H131" s="40">
        <f t="shared" si="61"/>
        <v>0</v>
      </c>
      <c r="I131" s="40"/>
      <c r="J131" s="36">
        <f t="shared" si="66"/>
        <v>0</v>
      </c>
      <c r="K131" s="36">
        <f t="shared" si="67"/>
        <v>0</v>
      </c>
      <c r="L131" s="37">
        <f t="shared" si="62"/>
        <v>0</v>
      </c>
      <c r="M131" s="40"/>
      <c r="N131" s="44">
        <f t="shared" si="68"/>
        <v>0</v>
      </c>
      <c r="O131" s="44">
        <f t="shared" si="69"/>
        <v>0</v>
      </c>
      <c r="P131" s="24" t="str">
        <f t="shared" si="70"/>
        <v>.</v>
      </c>
      <c r="Q131" s="9"/>
      <c r="R131" s="9"/>
      <c r="S131" s="47"/>
      <c r="T131" s="245"/>
      <c r="U131" s="248">
        <f t="shared" si="63"/>
        <v>0</v>
      </c>
      <c r="V131" s="248">
        <f t="shared" si="64"/>
        <v>0</v>
      </c>
      <c r="W131" s="255">
        <f t="shared" si="65"/>
        <v>0</v>
      </c>
    </row>
    <row r="132" spans="1:23">
      <c r="A132" s="47"/>
      <c r="B132" s="322"/>
      <c r="C132" s="27">
        <v>12</v>
      </c>
      <c r="D132" s="145">
        <v>0</v>
      </c>
      <c r="E132" s="146">
        <v>0</v>
      </c>
      <c r="F132" s="147">
        <v>1</v>
      </c>
      <c r="G132" s="39">
        <f t="shared" si="60"/>
        <v>0</v>
      </c>
      <c r="H132" s="40">
        <f t="shared" si="61"/>
        <v>0</v>
      </c>
      <c r="I132" s="40"/>
      <c r="J132" s="36">
        <f t="shared" si="66"/>
        <v>0</v>
      </c>
      <c r="K132" s="36">
        <f t="shared" si="67"/>
        <v>0</v>
      </c>
      <c r="L132" s="37">
        <f t="shared" si="62"/>
        <v>0</v>
      </c>
      <c r="M132" s="40"/>
      <c r="N132" s="44">
        <f t="shared" si="68"/>
        <v>0</v>
      </c>
      <c r="O132" s="44">
        <f t="shared" si="69"/>
        <v>0</v>
      </c>
      <c r="P132" s="24" t="str">
        <f t="shared" si="70"/>
        <v>.</v>
      </c>
      <c r="Q132" s="9"/>
      <c r="R132" s="9"/>
      <c r="S132" s="47"/>
      <c r="T132" s="245"/>
      <c r="U132" s="248">
        <f t="shared" si="63"/>
        <v>0</v>
      </c>
      <c r="V132" s="248">
        <f t="shared" si="64"/>
        <v>0</v>
      </c>
      <c r="W132" s="255">
        <f t="shared" si="65"/>
        <v>0</v>
      </c>
    </row>
    <row r="133" spans="1:23">
      <c r="A133" s="47"/>
      <c r="B133" s="322"/>
      <c r="C133" s="27">
        <v>14</v>
      </c>
      <c r="D133" s="145">
        <v>0</v>
      </c>
      <c r="E133" s="146">
        <v>0</v>
      </c>
      <c r="F133" s="147">
        <v>1</v>
      </c>
      <c r="G133" s="39">
        <f t="shared" ref="G133:G146" si="71">D133+E133</f>
        <v>0</v>
      </c>
      <c r="H133" s="40">
        <f t="shared" ref="H133:H146" si="72">ROUND((G133/F133),2)</f>
        <v>0</v>
      </c>
      <c r="I133" s="40"/>
      <c r="J133" s="36">
        <f t="shared" ref="J133:J146" si="73">ROUND((H133*3%)*F133,2)</f>
        <v>0</v>
      </c>
      <c r="K133" s="36">
        <f t="shared" ref="K133:K145" si="74">ROUND((IF(H133-$R$129&lt;0,0,(H133-$R$129))*3.5%)*F133,2)</f>
        <v>0</v>
      </c>
      <c r="L133" s="37">
        <f t="shared" ref="L133:L146" si="75">J133+K133</f>
        <v>0</v>
      </c>
      <c r="M133" s="40"/>
      <c r="N133" s="44">
        <f t="shared" si="68"/>
        <v>0</v>
      </c>
      <c r="O133" s="44">
        <f t="shared" ref="O133:O146" si="76">(H133*3.75%)*F133</f>
        <v>0</v>
      </c>
      <c r="P133" s="24" t="str">
        <f t="shared" si="70"/>
        <v>.</v>
      </c>
      <c r="Q133" s="9"/>
      <c r="R133" s="9"/>
      <c r="S133" s="47"/>
      <c r="T133" s="245"/>
      <c r="U133" s="248">
        <f t="shared" ref="U133:U147" si="77">((MIN(H133,$R$130)*0.58%))*F133</f>
        <v>0</v>
      </c>
      <c r="V133" s="248">
        <f t="shared" ref="V133:V147" si="78">(IF(H133&gt;$R$130,(H133-$R$130)*1.25%,0))*F133</f>
        <v>0</v>
      </c>
      <c r="W133" s="255">
        <f t="shared" ref="W133:W147" si="79">(U133+V133)-N133</f>
        <v>0</v>
      </c>
    </row>
    <row r="134" spans="1:23">
      <c r="A134" s="47"/>
      <c r="B134" s="322"/>
      <c r="C134" s="27">
        <v>16</v>
      </c>
      <c r="D134" s="145">
        <v>0</v>
      </c>
      <c r="E134" s="146">
        <v>0</v>
      </c>
      <c r="F134" s="147">
        <v>1</v>
      </c>
      <c r="G134" s="39">
        <f t="shared" si="71"/>
        <v>0</v>
      </c>
      <c r="H134" s="40">
        <f t="shared" si="72"/>
        <v>0</v>
      </c>
      <c r="I134" s="40"/>
      <c r="J134" s="36">
        <f t="shared" si="73"/>
        <v>0</v>
      </c>
      <c r="K134" s="36">
        <f t="shared" si="74"/>
        <v>0</v>
      </c>
      <c r="L134" s="37">
        <f t="shared" si="75"/>
        <v>0</v>
      </c>
      <c r="M134" s="40"/>
      <c r="N134" s="44">
        <f t="shared" si="68"/>
        <v>0</v>
      </c>
      <c r="O134" s="44">
        <f t="shared" si="76"/>
        <v>0</v>
      </c>
      <c r="P134" s="24" t="str">
        <f t="shared" si="70"/>
        <v>.</v>
      </c>
      <c r="Q134" s="9"/>
      <c r="R134" s="9"/>
      <c r="S134" s="47"/>
      <c r="T134" s="245"/>
      <c r="U134" s="248">
        <f t="shared" si="77"/>
        <v>0</v>
      </c>
      <c r="V134" s="248">
        <f t="shared" si="78"/>
        <v>0</v>
      </c>
      <c r="W134" s="255">
        <f t="shared" si="79"/>
        <v>0</v>
      </c>
    </row>
    <row r="135" spans="1:23">
      <c r="A135" s="47"/>
      <c r="B135" s="322"/>
      <c r="C135" s="27">
        <v>18</v>
      </c>
      <c r="D135" s="145">
        <v>0</v>
      </c>
      <c r="E135" s="146">
        <v>0</v>
      </c>
      <c r="F135" s="147">
        <v>1</v>
      </c>
      <c r="G135" s="39">
        <f t="shared" si="71"/>
        <v>0</v>
      </c>
      <c r="H135" s="40">
        <f t="shared" si="72"/>
        <v>0</v>
      </c>
      <c r="I135" s="40"/>
      <c r="J135" s="36">
        <f t="shared" si="73"/>
        <v>0</v>
      </c>
      <c r="K135" s="36">
        <f t="shared" si="74"/>
        <v>0</v>
      </c>
      <c r="L135" s="37">
        <f t="shared" si="75"/>
        <v>0</v>
      </c>
      <c r="M135" s="40"/>
      <c r="N135" s="44">
        <f t="shared" si="68"/>
        <v>0</v>
      </c>
      <c r="O135" s="44">
        <f t="shared" si="76"/>
        <v>0</v>
      </c>
      <c r="P135" s="24" t="str">
        <f t="shared" si="70"/>
        <v>.</v>
      </c>
      <c r="Q135" s="9"/>
      <c r="R135" s="9"/>
      <c r="S135" s="47"/>
      <c r="T135" s="245"/>
      <c r="U135" s="248">
        <f t="shared" si="77"/>
        <v>0</v>
      </c>
      <c r="V135" s="248">
        <f t="shared" si="78"/>
        <v>0</v>
      </c>
      <c r="W135" s="255">
        <f t="shared" si="79"/>
        <v>0</v>
      </c>
    </row>
    <row r="136" spans="1:23">
      <c r="A136" s="47"/>
      <c r="B136" s="322"/>
      <c r="C136" s="27">
        <v>20</v>
      </c>
      <c r="D136" s="145">
        <v>0</v>
      </c>
      <c r="E136" s="146">
        <v>0</v>
      </c>
      <c r="F136" s="147">
        <v>1</v>
      </c>
      <c r="G136" s="39">
        <f t="shared" si="71"/>
        <v>0</v>
      </c>
      <c r="H136" s="40">
        <f t="shared" si="72"/>
        <v>0</v>
      </c>
      <c r="I136" s="40"/>
      <c r="J136" s="36">
        <f t="shared" si="73"/>
        <v>0</v>
      </c>
      <c r="K136" s="36">
        <f t="shared" si="74"/>
        <v>0</v>
      </c>
      <c r="L136" s="37">
        <f t="shared" si="75"/>
        <v>0</v>
      </c>
      <c r="M136" s="40"/>
      <c r="N136" s="44">
        <f t="shared" si="68"/>
        <v>0</v>
      </c>
      <c r="O136" s="44">
        <f t="shared" si="76"/>
        <v>0</v>
      </c>
      <c r="P136" s="24" t="str">
        <f t="shared" si="70"/>
        <v>.</v>
      </c>
      <c r="Q136" s="9"/>
      <c r="R136" s="9"/>
      <c r="S136" s="47"/>
      <c r="T136" s="245"/>
      <c r="U136" s="248">
        <f t="shared" si="77"/>
        <v>0</v>
      </c>
      <c r="V136" s="248">
        <f t="shared" si="78"/>
        <v>0</v>
      </c>
      <c r="W136" s="255">
        <f t="shared" si="79"/>
        <v>0</v>
      </c>
    </row>
    <row r="137" spans="1:23">
      <c r="A137" s="47"/>
      <c r="B137" s="322"/>
      <c r="C137" s="27">
        <v>22</v>
      </c>
      <c r="D137" s="145">
        <v>0</v>
      </c>
      <c r="E137" s="146">
        <v>0</v>
      </c>
      <c r="F137" s="147">
        <v>1</v>
      </c>
      <c r="G137" s="39">
        <f t="shared" si="71"/>
        <v>0</v>
      </c>
      <c r="H137" s="40">
        <f t="shared" si="72"/>
        <v>0</v>
      </c>
      <c r="I137" s="40"/>
      <c r="J137" s="36">
        <f t="shared" si="73"/>
        <v>0</v>
      </c>
      <c r="K137" s="36">
        <f t="shared" si="74"/>
        <v>0</v>
      </c>
      <c r="L137" s="37">
        <f t="shared" si="75"/>
        <v>0</v>
      </c>
      <c r="M137" s="40"/>
      <c r="N137" s="44">
        <f t="shared" si="68"/>
        <v>0</v>
      </c>
      <c r="O137" s="44">
        <f t="shared" si="76"/>
        <v>0</v>
      </c>
      <c r="P137" s="24" t="str">
        <f t="shared" si="70"/>
        <v>.</v>
      </c>
      <c r="Q137" s="9"/>
      <c r="R137" s="9"/>
      <c r="S137" s="47"/>
      <c r="T137" s="245"/>
      <c r="U137" s="248">
        <f t="shared" si="77"/>
        <v>0</v>
      </c>
      <c r="V137" s="248">
        <f t="shared" si="78"/>
        <v>0</v>
      </c>
      <c r="W137" s="255">
        <f t="shared" si="79"/>
        <v>0</v>
      </c>
    </row>
    <row r="138" spans="1:23">
      <c r="A138" s="47"/>
      <c r="B138" s="322"/>
      <c r="C138" s="27">
        <v>24</v>
      </c>
      <c r="D138" s="145">
        <v>0</v>
      </c>
      <c r="E138" s="146">
        <v>0</v>
      </c>
      <c r="F138" s="147">
        <v>1</v>
      </c>
      <c r="G138" s="39">
        <f t="shared" si="71"/>
        <v>0</v>
      </c>
      <c r="H138" s="40">
        <f t="shared" si="72"/>
        <v>0</v>
      </c>
      <c r="I138" s="40"/>
      <c r="J138" s="36">
        <f t="shared" si="73"/>
        <v>0</v>
      </c>
      <c r="K138" s="36">
        <f t="shared" si="74"/>
        <v>0</v>
      </c>
      <c r="L138" s="37">
        <f t="shared" si="75"/>
        <v>0</v>
      </c>
      <c r="M138" s="40"/>
      <c r="N138" s="44">
        <f t="shared" si="68"/>
        <v>0</v>
      </c>
      <c r="O138" s="44">
        <f t="shared" si="76"/>
        <v>0</v>
      </c>
      <c r="P138" s="24" t="str">
        <f t="shared" si="70"/>
        <v>.</v>
      </c>
      <c r="Q138" s="9"/>
      <c r="R138" s="9"/>
      <c r="S138" s="47"/>
      <c r="T138" s="245"/>
      <c r="U138" s="248">
        <f t="shared" si="77"/>
        <v>0</v>
      </c>
      <c r="V138" s="248">
        <f t="shared" si="78"/>
        <v>0</v>
      </c>
      <c r="W138" s="255">
        <f t="shared" si="79"/>
        <v>0</v>
      </c>
    </row>
    <row r="139" spans="1:23">
      <c r="A139" s="47"/>
      <c r="B139" s="322"/>
      <c r="C139" s="27">
        <v>26</v>
      </c>
      <c r="D139" s="145">
        <v>0</v>
      </c>
      <c r="E139" s="146">
        <v>0</v>
      </c>
      <c r="F139" s="147">
        <v>1</v>
      </c>
      <c r="G139" s="39">
        <f t="shared" si="71"/>
        <v>0</v>
      </c>
      <c r="H139" s="40">
        <f t="shared" si="72"/>
        <v>0</v>
      </c>
      <c r="I139" s="40"/>
      <c r="J139" s="36">
        <f t="shared" si="73"/>
        <v>0</v>
      </c>
      <c r="K139" s="36">
        <f t="shared" si="74"/>
        <v>0</v>
      </c>
      <c r="L139" s="37">
        <f t="shared" si="75"/>
        <v>0</v>
      </c>
      <c r="M139" s="40"/>
      <c r="N139" s="44">
        <f t="shared" si="68"/>
        <v>0</v>
      </c>
      <c r="O139" s="44">
        <f t="shared" si="76"/>
        <v>0</v>
      </c>
      <c r="P139" s="24" t="str">
        <f t="shared" si="70"/>
        <v>.</v>
      </c>
      <c r="Q139" s="9"/>
      <c r="R139" s="9"/>
      <c r="S139" s="47"/>
      <c r="T139" s="245"/>
      <c r="U139" s="248">
        <f t="shared" si="77"/>
        <v>0</v>
      </c>
      <c r="V139" s="248">
        <f t="shared" si="78"/>
        <v>0</v>
      </c>
      <c r="W139" s="255">
        <f t="shared" si="79"/>
        <v>0</v>
      </c>
    </row>
    <row r="140" spans="1:23">
      <c r="A140" s="47"/>
      <c r="B140" s="322"/>
      <c r="C140" s="27">
        <v>28</v>
      </c>
      <c r="D140" s="145">
        <v>0</v>
      </c>
      <c r="E140" s="146">
        <v>0</v>
      </c>
      <c r="F140" s="147">
        <v>1</v>
      </c>
      <c r="G140" s="39">
        <f t="shared" si="71"/>
        <v>0</v>
      </c>
      <c r="H140" s="40">
        <f t="shared" si="72"/>
        <v>0</v>
      </c>
      <c r="I140" s="40"/>
      <c r="J140" s="36">
        <f t="shared" si="73"/>
        <v>0</v>
      </c>
      <c r="K140" s="36">
        <f t="shared" si="74"/>
        <v>0</v>
      </c>
      <c r="L140" s="37">
        <f t="shared" si="75"/>
        <v>0</v>
      </c>
      <c r="M140" s="40"/>
      <c r="N140" s="44">
        <f t="shared" si="68"/>
        <v>0</v>
      </c>
      <c r="O140" s="44">
        <f t="shared" si="76"/>
        <v>0</v>
      </c>
      <c r="P140" s="24" t="str">
        <f t="shared" si="70"/>
        <v>.</v>
      </c>
      <c r="Q140" s="9"/>
      <c r="R140" s="9"/>
      <c r="S140" s="47"/>
      <c r="T140" s="245"/>
      <c r="U140" s="248">
        <f t="shared" si="77"/>
        <v>0</v>
      </c>
      <c r="V140" s="248">
        <f t="shared" si="78"/>
        <v>0</v>
      </c>
      <c r="W140" s="255">
        <f t="shared" si="79"/>
        <v>0</v>
      </c>
    </row>
    <row r="141" spans="1:23">
      <c r="A141" s="47"/>
      <c r="B141" s="322"/>
      <c r="C141" s="27">
        <v>30</v>
      </c>
      <c r="D141" s="145">
        <v>0</v>
      </c>
      <c r="E141" s="146">
        <v>0</v>
      </c>
      <c r="F141" s="147">
        <v>1</v>
      </c>
      <c r="G141" s="39">
        <f t="shared" si="71"/>
        <v>0</v>
      </c>
      <c r="H141" s="40">
        <f t="shared" si="72"/>
        <v>0</v>
      </c>
      <c r="I141" s="40"/>
      <c r="J141" s="36">
        <f t="shared" si="73"/>
        <v>0</v>
      </c>
      <c r="K141" s="36">
        <f t="shared" si="74"/>
        <v>0</v>
      </c>
      <c r="L141" s="37">
        <f t="shared" si="75"/>
        <v>0</v>
      </c>
      <c r="M141" s="40"/>
      <c r="N141" s="44">
        <f t="shared" si="68"/>
        <v>0</v>
      </c>
      <c r="O141" s="44">
        <f t="shared" si="76"/>
        <v>0</v>
      </c>
      <c r="P141" s="24" t="str">
        <f t="shared" si="70"/>
        <v>.</v>
      </c>
      <c r="Q141" s="9"/>
      <c r="R141" s="9"/>
      <c r="S141" s="47"/>
      <c r="T141" s="245"/>
      <c r="U141" s="248">
        <f t="shared" si="77"/>
        <v>0</v>
      </c>
      <c r="V141" s="248">
        <f t="shared" si="78"/>
        <v>0</v>
      </c>
      <c r="W141" s="255">
        <f t="shared" si="79"/>
        <v>0</v>
      </c>
    </row>
    <row r="142" spans="1:23">
      <c r="A142" s="47"/>
      <c r="B142" s="322"/>
      <c r="C142" s="27">
        <v>32</v>
      </c>
      <c r="D142" s="145">
        <v>0</v>
      </c>
      <c r="E142" s="146">
        <v>0</v>
      </c>
      <c r="F142" s="147">
        <v>1</v>
      </c>
      <c r="G142" s="39">
        <f t="shared" si="71"/>
        <v>0</v>
      </c>
      <c r="H142" s="40">
        <f t="shared" si="72"/>
        <v>0</v>
      </c>
      <c r="I142" s="40"/>
      <c r="J142" s="36">
        <f t="shared" si="73"/>
        <v>0</v>
      </c>
      <c r="K142" s="36">
        <f t="shared" si="74"/>
        <v>0</v>
      </c>
      <c r="L142" s="37">
        <f t="shared" si="75"/>
        <v>0</v>
      </c>
      <c r="M142" s="40"/>
      <c r="N142" s="44">
        <f t="shared" si="68"/>
        <v>0</v>
      </c>
      <c r="O142" s="44">
        <f t="shared" si="76"/>
        <v>0</v>
      </c>
      <c r="P142" s="24" t="str">
        <f t="shared" si="70"/>
        <v>.</v>
      </c>
      <c r="Q142" s="9"/>
      <c r="R142" s="9"/>
      <c r="S142" s="47"/>
      <c r="T142" s="245"/>
      <c r="U142" s="248">
        <f t="shared" si="77"/>
        <v>0</v>
      </c>
      <c r="V142" s="248">
        <f t="shared" si="78"/>
        <v>0</v>
      </c>
      <c r="W142" s="255">
        <f t="shared" si="79"/>
        <v>0</v>
      </c>
    </row>
    <row r="143" spans="1:23">
      <c r="A143" s="47"/>
      <c r="B143" s="322"/>
      <c r="C143" s="27">
        <v>34</v>
      </c>
      <c r="D143" s="145">
        <v>0</v>
      </c>
      <c r="E143" s="146">
        <v>0</v>
      </c>
      <c r="F143" s="147">
        <v>1</v>
      </c>
      <c r="G143" s="39">
        <f t="shared" si="71"/>
        <v>0</v>
      </c>
      <c r="H143" s="40">
        <f t="shared" si="72"/>
        <v>0</v>
      </c>
      <c r="I143" s="40"/>
      <c r="J143" s="36">
        <f t="shared" si="73"/>
        <v>0</v>
      </c>
      <c r="K143" s="36">
        <f t="shared" si="74"/>
        <v>0</v>
      </c>
      <c r="L143" s="37">
        <f t="shared" si="75"/>
        <v>0</v>
      </c>
      <c r="M143" s="40"/>
      <c r="N143" s="44">
        <f t="shared" si="68"/>
        <v>0</v>
      </c>
      <c r="O143" s="44">
        <f t="shared" si="76"/>
        <v>0</v>
      </c>
      <c r="P143" s="24" t="str">
        <f t="shared" si="70"/>
        <v>.</v>
      </c>
      <c r="Q143" s="9"/>
      <c r="R143" s="9"/>
      <c r="S143" s="47"/>
      <c r="T143" s="245"/>
      <c r="U143" s="248">
        <f t="shared" si="77"/>
        <v>0</v>
      </c>
      <c r="V143" s="248">
        <f t="shared" si="78"/>
        <v>0</v>
      </c>
      <c r="W143" s="255">
        <f t="shared" si="79"/>
        <v>0</v>
      </c>
    </row>
    <row r="144" spans="1:23">
      <c r="A144" s="47"/>
      <c r="B144" s="322"/>
      <c r="C144" s="27">
        <v>36</v>
      </c>
      <c r="D144" s="145">
        <v>0</v>
      </c>
      <c r="E144" s="146">
        <v>0</v>
      </c>
      <c r="F144" s="147">
        <v>1</v>
      </c>
      <c r="G144" s="39">
        <f t="shared" si="71"/>
        <v>0</v>
      </c>
      <c r="H144" s="40">
        <f t="shared" si="72"/>
        <v>0</v>
      </c>
      <c r="I144" s="40"/>
      <c r="J144" s="36">
        <f t="shared" si="73"/>
        <v>0</v>
      </c>
      <c r="K144" s="36">
        <f t="shared" si="74"/>
        <v>0</v>
      </c>
      <c r="L144" s="37">
        <f t="shared" si="75"/>
        <v>0</v>
      </c>
      <c r="M144" s="40"/>
      <c r="N144" s="44">
        <f t="shared" si="68"/>
        <v>0</v>
      </c>
      <c r="O144" s="44">
        <f t="shared" si="76"/>
        <v>0</v>
      </c>
      <c r="P144" s="24" t="str">
        <f t="shared" si="70"/>
        <v>.</v>
      </c>
      <c r="Q144" s="9"/>
      <c r="R144" s="9"/>
      <c r="S144" s="47"/>
      <c r="T144" s="245"/>
      <c r="U144" s="248">
        <f t="shared" si="77"/>
        <v>0</v>
      </c>
      <c r="V144" s="248">
        <f t="shared" si="78"/>
        <v>0</v>
      </c>
      <c r="W144" s="255">
        <f t="shared" si="79"/>
        <v>0</v>
      </c>
    </row>
    <row r="145" spans="1:23">
      <c r="A145" s="47"/>
      <c r="B145" s="322"/>
      <c r="C145" s="27">
        <v>38</v>
      </c>
      <c r="D145" s="145">
        <v>0</v>
      </c>
      <c r="E145" s="146">
        <v>0</v>
      </c>
      <c r="F145" s="147">
        <v>1</v>
      </c>
      <c r="G145" s="39">
        <f t="shared" si="71"/>
        <v>0</v>
      </c>
      <c r="H145" s="40">
        <f t="shared" si="72"/>
        <v>0</v>
      </c>
      <c r="I145" s="40"/>
      <c r="J145" s="36">
        <f t="shared" si="73"/>
        <v>0</v>
      </c>
      <c r="K145" s="36">
        <f t="shared" si="74"/>
        <v>0</v>
      </c>
      <c r="L145" s="37">
        <f t="shared" si="75"/>
        <v>0</v>
      </c>
      <c r="M145" s="40"/>
      <c r="N145" s="44">
        <f t="shared" si="68"/>
        <v>0</v>
      </c>
      <c r="O145" s="44">
        <f t="shared" si="76"/>
        <v>0</v>
      </c>
      <c r="P145" s="24" t="str">
        <f t="shared" si="70"/>
        <v>.</v>
      </c>
      <c r="Q145" s="9"/>
      <c r="R145" s="9"/>
      <c r="S145" s="47"/>
      <c r="T145" s="245"/>
      <c r="U145" s="248">
        <f t="shared" si="77"/>
        <v>0</v>
      </c>
      <c r="V145" s="248">
        <f t="shared" si="78"/>
        <v>0</v>
      </c>
      <c r="W145" s="255">
        <f t="shared" si="79"/>
        <v>0</v>
      </c>
    </row>
    <row r="146" spans="1:23">
      <c r="A146" s="47"/>
      <c r="B146" s="322"/>
      <c r="C146" s="27">
        <v>40</v>
      </c>
      <c r="D146" s="145">
        <v>0</v>
      </c>
      <c r="E146" s="146">
        <v>0</v>
      </c>
      <c r="F146" s="147">
        <v>1</v>
      </c>
      <c r="G146" s="39">
        <f t="shared" si="71"/>
        <v>0</v>
      </c>
      <c r="H146" s="40">
        <f t="shared" si="72"/>
        <v>0</v>
      </c>
      <c r="I146" s="40"/>
      <c r="J146" s="36">
        <f t="shared" si="73"/>
        <v>0</v>
      </c>
      <c r="K146" s="36">
        <f>ROUND((IF(H146-$R$129&lt;0,0,(H146-$R$129))*3.5%)*F146,2)</f>
        <v>0</v>
      </c>
      <c r="L146" s="37">
        <f t="shared" si="75"/>
        <v>0</v>
      </c>
      <c r="M146" s="40"/>
      <c r="N146" s="44">
        <f t="shared" si="68"/>
        <v>0</v>
      </c>
      <c r="O146" s="44">
        <f t="shared" si="76"/>
        <v>0</v>
      </c>
      <c r="P146" s="24" t="str">
        <f t="shared" si="70"/>
        <v>.</v>
      </c>
      <c r="Q146" s="9"/>
      <c r="R146" s="9"/>
      <c r="S146" s="47"/>
      <c r="T146" s="245"/>
      <c r="U146" s="248">
        <f t="shared" si="77"/>
        <v>0</v>
      </c>
      <c r="V146" s="248">
        <f t="shared" si="78"/>
        <v>0</v>
      </c>
      <c r="W146" s="255">
        <f t="shared" si="79"/>
        <v>0</v>
      </c>
    </row>
    <row r="147" spans="1:23">
      <c r="A147" s="47"/>
      <c r="B147" s="322"/>
      <c r="C147" s="27">
        <v>42</v>
      </c>
      <c r="D147" s="145">
        <v>0</v>
      </c>
      <c r="E147" s="146">
        <v>0</v>
      </c>
      <c r="F147" s="147">
        <v>1</v>
      </c>
      <c r="G147" s="39">
        <f t="shared" si="60"/>
        <v>0</v>
      </c>
      <c r="H147" s="40">
        <f t="shared" si="61"/>
        <v>0</v>
      </c>
      <c r="I147" s="40"/>
      <c r="J147" s="36">
        <f t="shared" si="66"/>
        <v>0</v>
      </c>
      <c r="K147" s="36">
        <f t="shared" si="67"/>
        <v>0</v>
      </c>
      <c r="L147" s="37">
        <f t="shared" si="62"/>
        <v>0</v>
      </c>
      <c r="M147" s="40"/>
      <c r="N147" s="44">
        <f t="shared" si="68"/>
        <v>0</v>
      </c>
      <c r="O147" s="44">
        <f t="shared" si="69"/>
        <v>0</v>
      </c>
      <c r="P147" s="24" t="str">
        <f t="shared" si="70"/>
        <v>.</v>
      </c>
      <c r="Q147" s="9"/>
      <c r="R147" s="9"/>
      <c r="S147" s="47"/>
      <c r="T147" s="245"/>
      <c r="U147" s="248">
        <f t="shared" si="77"/>
        <v>0</v>
      </c>
      <c r="V147" s="248">
        <f t="shared" si="78"/>
        <v>0</v>
      </c>
      <c r="W147" s="255">
        <f t="shared" si="79"/>
        <v>0</v>
      </c>
    </row>
    <row r="148" spans="1:23">
      <c r="A148" s="47"/>
      <c r="B148" s="322"/>
      <c r="C148" s="27">
        <v>44</v>
      </c>
      <c r="D148" s="145">
        <v>0</v>
      </c>
      <c r="E148" s="146">
        <v>0</v>
      </c>
      <c r="F148" s="147">
        <v>1</v>
      </c>
      <c r="G148" s="39">
        <f t="shared" si="60"/>
        <v>0</v>
      </c>
      <c r="H148" s="40">
        <f t="shared" si="61"/>
        <v>0</v>
      </c>
      <c r="I148" s="40"/>
      <c r="J148" s="36">
        <f t="shared" si="66"/>
        <v>0</v>
      </c>
      <c r="K148" s="36">
        <f t="shared" si="67"/>
        <v>0</v>
      </c>
      <c r="L148" s="37">
        <f t="shared" si="62"/>
        <v>0</v>
      </c>
      <c r="M148" s="40"/>
      <c r="N148" s="44">
        <f t="shared" si="68"/>
        <v>0</v>
      </c>
      <c r="O148" s="44">
        <f t="shared" si="69"/>
        <v>0</v>
      </c>
      <c r="P148" s="24" t="str">
        <f t="shared" si="70"/>
        <v>.</v>
      </c>
      <c r="Q148" s="9"/>
      <c r="R148" s="9"/>
      <c r="S148" s="47"/>
      <c r="T148" s="245"/>
      <c r="U148" s="248">
        <f t="shared" si="63"/>
        <v>0</v>
      </c>
      <c r="V148" s="248">
        <f t="shared" si="64"/>
        <v>0</v>
      </c>
      <c r="W148" s="255">
        <f t="shared" si="65"/>
        <v>0</v>
      </c>
    </row>
    <row r="149" spans="1:23">
      <c r="A149" s="47"/>
      <c r="B149" s="322"/>
      <c r="C149" s="27">
        <v>46</v>
      </c>
      <c r="D149" s="145">
        <v>0</v>
      </c>
      <c r="E149" s="146">
        <v>0</v>
      </c>
      <c r="F149" s="147">
        <v>1</v>
      </c>
      <c r="G149" s="39">
        <f t="shared" si="60"/>
        <v>0</v>
      </c>
      <c r="H149" s="40">
        <f t="shared" si="61"/>
        <v>0</v>
      </c>
      <c r="I149" s="40"/>
      <c r="J149" s="36">
        <f t="shared" si="66"/>
        <v>0</v>
      </c>
      <c r="K149" s="36">
        <f t="shared" si="67"/>
        <v>0</v>
      </c>
      <c r="L149" s="37">
        <f t="shared" si="62"/>
        <v>0</v>
      </c>
      <c r="M149" s="40"/>
      <c r="N149" s="44">
        <f t="shared" si="68"/>
        <v>0</v>
      </c>
      <c r="O149" s="44">
        <f t="shared" si="69"/>
        <v>0</v>
      </c>
      <c r="P149" s="24" t="str">
        <f t="shared" si="70"/>
        <v>.</v>
      </c>
      <c r="Q149" s="9"/>
      <c r="R149" s="9"/>
      <c r="S149" s="47"/>
      <c r="T149" s="245"/>
      <c r="U149" s="248">
        <f t="shared" si="63"/>
        <v>0</v>
      </c>
      <c r="V149" s="248">
        <f t="shared" si="64"/>
        <v>0</v>
      </c>
      <c r="W149" s="255">
        <f t="shared" si="65"/>
        <v>0</v>
      </c>
    </row>
    <row r="150" spans="1:23">
      <c r="C150" s="27">
        <v>48</v>
      </c>
      <c r="D150" s="145">
        <v>0</v>
      </c>
      <c r="E150" s="146">
        <v>0</v>
      </c>
      <c r="F150" s="147">
        <v>1</v>
      </c>
      <c r="G150" s="39">
        <f t="shared" si="60"/>
        <v>0</v>
      </c>
      <c r="H150" s="40">
        <f t="shared" si="61"/>
        <v>0</v>
      </c>
      <c r="I150" s="40"/>
      <c r="J150" s="36">
        <f t="shared" si="66"/>
        <v>0</v>
      </c>
      <c r="K150" s="36">
        <f t="shared" si="67"/>
        <v>0</v>
      </c>
      <c r="L150" s="37">
        <f t="shared" si="62"/>
        <v>0</v>
      </c>
      <c r="M150" s="40"/>
      <c r="N150" s="44">
        <f t="shared" si="68"/>
        <v>0</v>
      </c>
      <c r="O150" s="44">
        <f t="shared" si="69"/>
        <v>0</v>
      </c>
      <c r="P150" s="24" t="str">
        <f t="shared" si="70"/>
        <v>.</v>
      </c>
      <c r="Q150" s="9"/>
      <c r="R150" s="9"/>
      <c r="S150" s="47"/>
      <c r="T150" s="245"/>
      <c r="U150" s="248">
        <f t="shared" si="63"/>
        <v>0</v>
      </c>
      <c r="V150" s="248">
        <f t="shared" si="64"/>
        <v>0</v>
      </c>
      <c r="W150" s="255">
        <f t="shared" si="65"/>
        <v>0</v>
      </c>
    </row>
    <row r="151" spans="1:23">
      <c r="C151" s="27">
        <v>50</v>
      </c>
      <c r="D151" s="145">
        <v>0</v>
      </c>
      <c r="E151" s="146">
        <v>0</v>
      </c>
      <c r="F151" s="147">
        <v>1</v>
      </c>
      <c r="G151" s="39">
        <f t="shared" si="60"/>
        <v>0</v>
      </c>
      <c r="H151" s="40">
        <f t="shared" si="61"/>
        <v>0</v>
      </c>
      <c r="I151" s="40"/>
      <c r="J151" s="36">
        <f t="shared" si="66"/>
        <v>0</v>
      </c>
      <c r="K151" s="36">
        <f t="shared" si="67"/>
        <v>0</v>
      </c>
      <c r="L151" s="37">
        <f t="shared" si="62"/>
        <v>0</v>
      </c>
      <c r="M151" s="40"/>
      <c r="N151" s="44">
        <f t="shared" si="68"/>
        <v>0</v>
      </c>
      <c r="O151" s="44">
        <f t="shared" si="69"/>
        <v>0</v>
      </c>
      <c r="P151" s="24" t="str">
        <f t="shared" si="70"/>
        <v>.</v>
      </c>
      <c r="Q151" s="9"/>
      <c r="R151" s="9"/>
      <c r="S151" s="47"/>
      <c r="T151" s="245"/>
      <c r="U151" s="248">
        <f t="shared" si="63"/>
        <v>0</v>
      </c>
      <c r="V151" s="248">
        <f t="shared" si="64"/>
        <v>0</v>
      </c>
      <c r="W151" s="255">
        <f t="shared" si="65"/>
        <v>0</v>
      </c>
    </row>
    <row r="152" spans="1:23">
      <c r="C152" s="27">
        <v>52</v>
      </c>
      <c r="D152" s="145">
        <v>0</v>
      </c>
      <c r="E152" s="146">
        <v>0</v>
      </c>
      <c r="F152" s="147">
        <v>1</v>
      </c>
      <c r="G152" s="39">
        <f t="shared" si="60"/>
        <v>0</v>
      </c>
      <c r="H152" s="40">
        <f t="shared" si="61"/>
        <v>0</v>
      </c>
      <c r="I152" s="40"/>
      <c r="J152" s="36">
        <f t="shared" si="66"/>
        <v>0</v>
      </c>
      <c r="K152" s="36">
        <f t="shared" si="67"/>
        <v>0</v>
      </c>
      <c r="L152" s="37">
        <f t="shared" si="62"/>
        <v>0</v>
      </c>
      <c r="M152" s="40"/>
      <c r="N152" s="44">
        <f t="shared" si="68"/>
        <v>0</v>
      </c>
      <c r="O152" s="44">
        <f t="shared" si="69"/>
        <v>0</v>
      </c>
      <c r="P152" s="24" t="str">
        <f t="shared" si="70"/>
        <v>.</v>
      </c>
      <c r="Q152" s="9"/>
      <c r="R152" s="9"/>
      <c r="S152" s="47"/>
      <c r="T152" s="245"/>
      <c r="U152" s="248">
        <f t="shared" si="63"/>
        <v>0</v>
      </c>
      <c r="V152" s="248">
        <f t="shared" si="64"/>
        <v>0</v>
      </c>
      <c r="W152" s="255">
        <f t="shared" si="65"/>
        <v>0</v>
      </c>
    </row>
    <row r="153" spans="1:23">
      <c r="C153" s="67"/>
      <c r="D153" s="41"/>
      <c r="E153" s="41"/>
      <c r="F153" s="164" t="s">
        <v>51</v>
      </c>
      <c r="G153" s="40">
        <f>SUM(G127:G152)</f>
        <v>0</v>
      </c>
      <c r="H153" s="40">
        <f>SUM(H127:H152)</f>
        <v>0</v>
      </c>
      <c r="I153" s="40"/>
      <c r="J153" s="36">
        <f>SUM(J127:J152)</f>
        <v>0</v>
      </c>
      <c r="K153" s="36">
        <f>SUM(K127:K152)</f>
        <v>0</v>
      </c>
      <c r="L153" s="37">
        <f>SUM(L127:L152)</f>
        <v>0</v>
      </c>
      <c r="M153" s="40"/>
      <c r="N153" s="38">
        <f>SUM(N127:N152)</f>
        <v>0</v>
      </c>
      <c r="O153" s="38">
        <f>SUM(O127:O152)</f>
        <v>0</v>
      </c>
      <c r="P153" s="24" t="str">
        <f t="shared" si="70"/>
        <v>.</v>
      </c>
      <c r="Q153" s="9"/>
      <c r="R153" s="9"/>
      <c r="S153" s="47"/>
      <c r="T153" s="245"/>
      <c r="U153" s="250">
        <f>SUM(U127:U152)</f>
        <v>0</v>
      </c>
      <c r="V153" s="250">
        <f>SUM(V127:V152)</f>
        <v>0</v>
      </c>
      <c r="W153" s="251">
        <f>SUM(W127:W152)</f>
        <v>0</v>
      </c>
    </row>
    <row r="154" spans="1:23" ht="13.5" thickBot="1">
      <c r="C154" s="62"/>
      <c r="D154" s="42"/>
      <c r="E154" s="42"/>
      <c r="F154" s="42"/>
      <c r="G154" s="42"/>
      <c r="H154" s="42"/>
      <c r="I154" s="42"/>
      <c r="J154" s="43"/>
      <c r="K154" s="43"/>
      <c r="L154" s="58"/>
      <c r="M154" s="43"/>
      <c r="N154" s="58"/>
      <c r="O154" s="58"/>
      <c r="P154" s="24"/>
      <c r="Q154" s="9"/>
      <c r="R154" s="9"/>
      <c r="S154" s="47"/>
      <c r="T154" s="245"/>
      <c r="U154" s="248"/>
      <c r="V154" s="248"/>
      <c r="W154" s="255"/>
    </row>
    <row r="155" spans="1:23" ht="54" customHeight="1">
      <c r="C155" s="62"/>
      <c r="D155" s="42"/>
      <c r="E155" s="42"/>
      <c r="F155" s="42"/>
      <c r="G155" s="42"/>
      <c r="H155" s="42"/>
      <c r="I155" s="42"/>
      <c r="J155" s="9"/>
      <c r="K155" s="300" t="s">
        <v>129</v>
      </c>
      <c r="L155" s="301"/>
      <c r="M155" s="11" t="s">
        <v>16</v>
      </c>
      <c r="N155" s="12" t="s">
        <v>8</v>
      </c>
      <c r="O155" s="13" t="s">
        <v>9</v>
      </c>
      <c r="P155" s="24"/>
      <c r="Q155" s="9"/>
      <c r="R155" s="9"/>
      <c r="S155" s="47"/>
      <c r="T155" s="245"/>
      <c r="U155" s="248"/>
      <c r="V155" s="248"/>
      <c r="W155" s="255"/>
    </row>
    <row r="156" spans="1:23">
      <c r="C156" s="62"/>
      <c r="D156" s="42"/>
      <c r="E156" s="42"/>
      <c r="F156" s="42"/>
      <c r="G156" s="42"/>
      <c r="H156" s="42"/>
      <c r="I156" s="42"/>
      <c r="J156" s="9"/>
      <c r="K156" s="127" t="s">
        <v>76</v>
      </c>
      <c r="L156" s="57"/>
      <c r="M156" s="52">
        <v>4.0000000000000001E-3</v>
      </c>
      <c r="N156" s="40">
        <f>ROUND(N153*(1+M156),2)</f>
        <v>0</v>
      </c>
      <c r="O156" s="128">
        <f>ROUND(O153*(1+M156),2)</f>
        <v>0</v>
      </c>
      <c r="P156" s="24"/>
      <c r="Q156" s="9"/>
      <c r="R156" s="9"/>
      <c r="S156" s="47"/>
      <c r="T156" s="245"/>
      <c r="U156" s="248"/>
      <c r="V156" s="248"/>
      <c r="W156" s="255"/>
    </row>
    <row r="157" spans="1:23">
      <c r="C157" s="62"/>
      <c r="D157" s="42"/>
      <c r="E157" s="42"/>
      <c r="F157" s="42"/>
      <c r="G157" s="42"/>
      <c r="H157" s="42"/>
      <c r="I157" s="42"/>
      <c r="J157" s="9"/>
      <c r="K157" s="223" t="s">
        <v>100</v>
      </c>
      <c r="L157" s="222"/>
      <c r="M157" s="50">
        <v>7.0000000000000001E-3</v>
      </c>
      <c r="N157" s="51">
        <f>ROUND(N156*(1+M157),2)</f>
        <v>0</v>
      </c>
      <c r="O157" s="54">
        <f>ROUND(O156*(1+M157),2)</f>
        <v>0</v>
      </c>
      <c r="P157" s="24"/>
      <c r="Q157" s="9"/>
      <c r="R157" s="9"/>
      <c r="S157" s="47"/>
      <c r="T157" s="245"/>
      <c r="U157" s="248"/>
      <c r="V157" s="248"/>
      <c r="W157" s="255"/>
    </row>
    <row r="158" spans="1:23" ht="13.5" thickBot="1">
      <c r="C158" s="62"/>
      <c r="D158" s="42"/>
      <c r="E158" s="42"/>
      <c r="F158" s="42"/>
      <c r="G158" s="42"/>
      <c r="H158" s="42"/>
      <c r="I158" s="42"/>
      <c r="J158" s="9"/>
      <c r="K158" s="211" t="s">
        <v>111</v>
      </c>
      <c r="L158" s="212"/>
      <c r="M158" s="213">
        <v>1.2999999999999999E-2</v>
      </c>
      <c r="N158" s="214">
        <f>ROUND(N157*(1+M158),2)</f>
        <v>0</v>
      </c>
      <c r="O158" s="215">
        <f>ROUND(O157*(1+M158),2)</f>
        <v>0</v>
      </c>
      <c r="P158" s="24"/>
      <c r="Q158" s="9"/>
      <c r="R158" s="9"/>
      <c r="S158" s="47"/>
      <c r="T158" s="245"/>
      <c r="U158" s="248"/>
      <c r="V158" s="248"/>
      <c r="W158" s="255"/>
    </row>
    <row r="159" spans="1:23" ht="13.5" thickBot="1">
      <c r="C159" s="62"/>
      <c r="D159" s="42"/>
      <c r="E159" s="42"/>
      <c r="F159" s="42"/>
      <c r="G159" s="42"/>
      <c r="H159" s="42"/>
      <c r="I159" s="42"/>
      <c r="J159" s="9"/>
      <c r="K159" s="138"/>
      <c r="L159" s="138"/>
      <c r="M159" s="139"/>
      <c r="N159" s="140"/>
      <c r="O159" s="140"/>
      <c r="P159" s="24"/>
      <c r="Q159" s="9"/>
      <c r="R159" s="9"/>
      <c r="S159" s="47"/>
      <c r="T159" s="245"/>
      <c r="U159" s="248"/>
      <c r="V159" s="248"/>
      <c r="W159" s="255"/>
    </row>
    <row r="160" spans="1:23" ht="14.25">
      <c r="C160" s="173">
        <v>2017</v>
      </c>
      <c r="D160" s="60"/>
      <c r="E160" s="60"/>
      <c r="F160" s="60"/>
      <c r="G160" s="60"/>
      <c r="H160" s="60"/>
      <c r="I160" s="60"/>
      <c r="J160" s="60"/>
      <c r="K160" s="60"/>
      <c r="L160" s="60"/>
      <c r="M160" s="60"/>
      <c r="N160" s="60"/>
      <c r="O160" s="60"/>
      <c r="P160" s="61"/>
      <c r="Q160" s="60"/>
      <c r="R160" s="60"/>
      <c r="S160" s="83"/>
      <c r="T160" s="252"/>
      <c r="U160" s="252"/>
      <c r="V160" s="252"/>
      <c r="W160" s="253"/>
    </row>
    <row r="161" spans="3:23" ht="13.5" thickBot="1">
      <c r="C161" s="62"/>
      <c r="D161" s="9"/>
      <c r="E161" s="9"/>
      <c r="F161" s="9"/>
      <c r="G161" s="9"/>
      <c r="H161" s="9"/>
      <c r="I161" s="9"/>
      <c r="J161" s="9"/>
      <c r="K161" s="9"/>
      <c r="L161" s="9"/>
      <c r="M161" s="9"/>
      <c r="N161" s="9"/>
      <c r="O161" s="9"/>
      <c r="P161" s="24"/>
      <c r="Q161" s="9"/>
      <c r="R161" s="9"/>
      <c r="S161" s="47"/>
      <c r="T161" s="245"/>
      <c r="U161" s="245"/>
      <c r="V161" s="245"/>
      <c r="W161" s="254"/>
    </row>
    <row r="162" spans="3:23" ht="13.5" thickBot="1">
      <c r="C162" s="63"/>
      <c r="D162" s="291" t="s">
        <v>1</v>
      </c>
      <c r="E162" s="292"/>
      <c r="F162" s="293"/>
      <c r="G162" s="5"/>
      <c r="H162" s="6"/>
      <c r="I162" s="6"/>
      <c r="J162" s="294" t="s">
        <v>2</v>
      </c>
      <c r="K162" s="295"/>
      <c r="L162" s="295"/>
      <c r="M162" s="7"/>
      <c r="N162" s="296" t="s">
        <v>3</v>
      </c>
      <c r="O162" s="297"/>
      <c r="P162" s="24"/>
      <c r="Q162" s="9"/>
      <c r="R162" s="9"/>
      <c r="S162" s="47"/>
      <c r="T162" s="245"/>
      <c r="U162" s="245"/>
      <c r="V162" s="245"/>
      <c r="W162" s="254"/>
    </row>
    <row r="163" spans="3:23" ht="51">
      <c r="C163" s="64" t="s">
        <v>4</v>
      </c>
      <c r="D163" s="148" t="s">
        <v>66</v>
      </c>
      <c r="E163" s="149" t="s">
        <v>67</v>
      </c>
      <c r="F163" s="141" t="s">
        <v>28</v>
      </c>
      <c r="G163" s="14" t="s">
        <v>68</v>
      </c>
      <c r="H163" s="15" t="s">
        <v>69</v>
      </c>
      <c r="I163" s="15"/>
      <c r="J163" s="16" t="s">
        <v>43</v>
      </c>
      <c r="K163" s="16" t="s">
        <v>44</v>
      </c>
      <c r="L163" s="17" t="s">
        <v>7</v>
      </c>
      <c r="M163" s="15"/>
      <c r="N163" s="18" t="s">
        <v>8</v>
      </c>
      <c r="O163" s="18" t="s">
        <v>9</v>
      </c>
      <c r="P163" s="24"/>
      <c r="Q163" s="298" t="s">
        <v>47</v>
      </c>
      <c r="R163" s="299"/>
      <c r="S163" s="115"/>
      <c r="T163" s="245"/>
      <c r="U163" s="240" t="s">
        <v>120</v>
      </c>
      <c r="V163" s="240" t="s">
        <v>121</v>
      </c>
      <c r="W163" s="247" t="s">
        <v>18</v>
      </c>
    </row>
    <row r="164" spans="3:23">
      <c r="C164" s="27">
        <v>2</v>
      </c>
      <c r="D164" s="145">
        <v>0</v>
      </c>
      <c r="E164" s="146">
        <v>0</v>
      </c>
      <c r="F164" s="147">
        <v>1</v>
      </c>
      <c r="G164" s="39">
        <f t="shared" ref="G164:G189" si="80">D164+E164</f>
        <v>0</v>
      </c>
      <c r="H164" s="40">
        <f t="shared" ref="H164:H168" si="81">ROUND((G164/F164),2)</f>
        <v>0</v>
      </c>
      <c r="I164" s="40"/>
      <c r="J164" s="36">
        <f t="shared" ref="J164:J169" si="82">ROUND((H164*3%)*F164,2)</f>
        <v>0</v>
      </c>
      <c r="K164" s="36">
        <f>ROUND((IF(H164-$R$166&lt;0,0,(H164-$R$166))*3.5%)*F164,2)</f>
        <v>0</v>
      </c>
      <c r="L164" s="37">
        <f t="shared" ref="L164:L189" si="83">J164+K164</f>
        <v>0</v>
      </c>
      <c r="M164" s="40"/>
      <c r="N164" s="44">
        <f>((MIN(H164,$R$167)*0.58%)+IF(H164&gt;$R$167,(H164-$R$167)*1.25%,0))*F164</f>
        <v>0</v>
      </c>
      <c r="O164" s="44">
        <f t="shared" ref="O164:O189" si="84">(H164*3.75%)*F164</f>
        <v>0</v>
      </c>
      <c r="P164" s="24" t="str">
        <f>IF(W164&lt;&gt;0, "Error - review!",".")</f>
        <v>.</v>
      </c>
      <c r="Q164" s="87" t="s">
        <v>77</v>
      </c>
      <c r="R164" s="88"/>
      <c r="S164" s="47"/>
      <c r="T164" s="245"/>
      <c r="U164" s="248">
        <f>((MIN(H164,$R$167)*0.58%))*F164</f>
        <v>0</v>
      </c>
      <c r="V164" s="248">
        <f>(IF(H164&gt;$R$167,(H164-$R$167)*1.25%,0))*F164</f>
        <v>0</v>
      </c>
      <c r="W164" s="255">
        <f t="shared" ref="W164:W189" si="85">(U164+V164)-N164</f>
        <v>0</v>
      </c>
    </row>
    <row r="165" spans="3:23">
      <c r="C165" s="27">
        <v>4</v>
      </c>
      <c r="D165" s="145">
        <v>0</v>
      </c>
      <c r="E165" s="146">
        <v>0</v>
      </c>
      <c r="F165" s="147">
        <v>1</v>
      </c>
      <c r="G165" s="39">
        <f t="shared" si="80"/>
        <v>0</v>
      </c>
      <c r="H165" s="40">
        <f t="shared" si="81"/>
        <v>0</v>
      </c>
      <c r="I165" s="40"/>
      <c r="J165" s="36">
        <f t="shared" si="82"/>
        <v>0</v>
      </c>
      <c r="K165" s="36">
        <f t="shared" ref="K165:K168" si="86">ROUND((IF(H165-$R$166&lt;0,0,(H165-$R$166))*3.5%)*F165,2)</f>
        <v>0</v>
      </c>
      <c r="L165" s="37">
        <f t="shared" si="83"/>
        <v>0</v>
      </c>
      <c r="M165" s="40"/>
      <c r="N165" s="44">
        <f>((MIN(H165,$R$167)*0.58%)+IF(H165&gt;$R$167,(H165-$R$167)*1.25%,0))*F165</f>
        <v>0</v>
      </c>
      <c r="O165" s="44">
        <f t="shared" si="84"/>
        <v>0</v>
      </c>
      <c r="P165" s="24" t="str">
        <f t="shared" ref="P165:P190" si="87">IF(W165&lt;&gt;0, "Error - review!",".")</f>
        <v>.</v>
      </c>
      <c r="Q165" s="89" t="s">
        <v>11</v>
      </c>
      <c r="R165" s="125">
        <v>233.3</v>
      </c>
      <c r="S165" s="47"/>
      <c r="T165" s="245"/>
      <c r="U165" s="248">
        <f>((MIN(H165,$R$167)*0.58%))*F165</f>
        <v>0</v>
      </c>
      <c r="V165" s="248">
        <f t="shared" ref="V165:V168" si="88">(IF(H165&gt;$R$167,(H165-$R$167)*1.25%,0))*F165</f>
        <v>0</v>
      </c>
      <c r="W165" s="255">
        <f t="shared" si="85"/>
        <v>0</v>
      </c>
    </row>
    <row r="166" spans="3:23">
      <c r="C166" s="27">
        <v>6</v>
      </c>
      <c r="D166" s="145">
        <v>0</v>
      </c>
      <c r="E166" s="146">
        <v>0</v>
      </c>
      <c r="F166" s="147">
        <v>1</v>
      </c>
      <c r="G166" s="39">
        <f t="shared" si="80"/>
        <v>0</v>
      </c>
      <c r="H166" s="40">
        <f t="shared" si="81"/>
        <v>0</v>
      </c>
      <c r="I166" s="40"/>
      <c r="J166" s="36">
        <f t="shared" si="82"/>
        <v>0</v>
      </c>
      <c r="K166" s="36">
        <f t="shared" si="86"/>
        <v>0</v>
      </c>
      <c r="L166" s="37">
        <f t="shared" si="83"/>
        <v>0</v>
      </c>
      <c r="M166" s="40"/>
      <c r="N166" s="44">
        <f>((MIN(H166,$R$167)*0.58%)+IF(H166&gt;$R$167,(H166-$R$167)*1.25%,0))*F166</f>
        <v>0</v>
      </c>
      <c r="O166" s="44">
        <f t="shared" si="84"/>
        <v>0</v>
      </c>
      <c r="P166" s="24" t="str">
        <f t="shared" si="87"/>
        <v>.</v>
      </c>
      <c r="Q166" s="89" t="s">
        <v>37</v>
      </c>
      <c r="R166" s="125">
        <f>ROUND(($R$165*52.18*2)/26.09,2)</f>
        <v>933.2</v>
      </c>
      <c r="S166" s="47"/>
      <c r="T166" s="245"/>
      <c r="U166" s="248">
        <f t="shared" ref="U166" si="89">((MIN(H166,$R$167)*0.58%))*F166</f>
        <v>0</v>
      </c>
      <c r="V166" s="248">
        <f t="shared" si="88"/>
        <v>0</v>
      </c>
      <c r="W166" s="255">
        <f t="shared" si="85"/>
        <v>0</v>
      </c>
    </row>
    <row r="167" spans="3:23">
      <c r="C167" s="27">
        <v>8</v>
      </c>
      <c r="D167" s="145">
        <v>0</v>
      </c>
      <c r="E167" s="146">
        <v>0</v>
      </c>
      <c r="F167" s="147">
        <v>1</v>
      </c>
      <c r="G167" s="39">
        <f t="shared" si="80"/>
        <v>0</v>
      </c>
      <c r="H167" s="40">
        <f t="shared" si="81"/>
        <v>0</v>
      </c>
      <c r="I167" s="40"/>
      <c r="J167" s="36">
        <f t="shared" si="82"/>
        <v>0</v>
      </c>
      <c r="K167" s="36">
        <f t="shared" si="86"/>
        <v>0</v>
      </c>
      <c r="L167" s="37">
        <f t="shared" si="83"/>
        <v>0</v>
      </c>
      <c r="M167" s="40"/>
      <c r="N167" s="44">
        <f>((MIN(H167,$R$167)*0.58%)+IF(H167&gt;$R$167,(H167-$R$167)*1.25%,0))*F167</f>
        <v>0</v>
      </c>
      <c r="O167" s="44">
        <f t="shared" si="84"/>
        <v>0</v>
      </c>
      <c r="P167" s="24" t="str">
        <f t="shared" si="87"/>
        <v>.</v>
      </c>
      <c r="Q167" s="89" t="s">
        <v>30</v>
      </c>
      <c r="R167" s="125">
        <f>ROUND(($R$165*52.18*3.74)/26.09,2)</f>
        <v>1745.08</v>
      </c>
      <c r="S167" s="47"/>
      <c r="T167" s="245"/>
      <c r="U167" s="248">
        <f>((MIN(H167,$R$167)*0.58%))*F167</f>
        <v>0</v>
      </c>
      <c r="V167" s="248">
        <f t="shared" si="88"/>
        <v>0</v>
      </c>
      <c r="W167" s="255">
        <f t="shared" si="85"/>
        <v>0</v>
      </c>
    </row>
    <row r="168" spans="3:23">
      <c r="C168" s="27">
        <v>10</v>
      </c>
      <c r="D168" s="145">
        <v>0</v>
      </c>
      <c r="E168" s="146">
        <v>0</v>
      </c>
      <c r="F168" s="147">
        <v>1</v>
      </c>
      <c r="G168" s="39">
        <f t="shared" si="80"/>
        <v>0</v>
      </c>
      <c r="H168" s="40">
        <f t="shared" si="81"/>
        <v>0</v>
      </c>
      <c r="I168" s="40"/>
      <c r="J168" s="36">
        <f t="shared" si="82"/>
        <v>0</v>
      </c>
      <c r="K168" s="36">
        <f t="shared" si="86"/>
        <v>0</v>
      </c>
      <c r="L168" s="37">
        <f t="shared" si="83"/>
        <v>0</v>
      </c>
      <c r="M168" s="40"/>
      <c r="N168" s="44">
        <f>((MIN(H168,$R$167)*0.58%)+IF(H168&gt;$R$167,(H168-$R$167)*1.25%,0))*F168</f>
        <v>0</v>
      </c>
      <c r="O168" s="44">
        <f t="shared" si="84"/>
        <v>0</v>
      </c>
      <c r="P168" s="24" t="str">
        <f t="shared" si="87"/>
        <v>.</v>
      </c>
      <c r="Q168" s="87" t="s">
        <v>49</v>
      </c>
      <c r="R168" s="125"/>
      <c r="S168" s="47"/>
      <c r="T168" s="245"/>
      <c r="U168" s="248">
        <f>((MIN(H168,$R$167)*0.58%))*F168</f>
        <v>0</v>
      </c>
      <c r="V168" s="248">
        <f t="shared" si="88"/>
        <v>0</v>
      </c>
      <c r="W168" s="255">
        <f t="shared" si="85"/>
        <v>0</v>
      </c>
    </row>
    <row r="169" spans="3:23">
      <c r="C169" s="27">
        <v>12</v>
      </c>
      <c r="D169" s="145">
        <v>0</v>
      </c>
      <c r="E169" s="146">
        <v>0</v>
      </c>
      <c r="F169" s="147">
        <v>1</v>
      </c>
      <c r="G169" s="39">
        <f t="shared" si="80"/>
        <v>0</v>
      </c>
      <c r="H169" s="40">
        <f>ROUND((G169/F169),2)</f>
        <v>0</v>
      </c>
      <c r="I169" s="40"/>
      <c r="J169" s="36">
        <f t="shared" si="82"/>
        <v>0</v>
      </c>
      <c r="K169" s="36">
        <f>ROUND((IF(H169-$R$170&lt;0,0,(H169-$R$170))*3.5%)*F169,2)</f>
        <v>0</v>
      </c>
      <c r="L169" s="37">
        <f t="shared" si="83"/>
        <v>0</v>
      </c>
      <c r="M169" s="40"/>
      <c r="N169" s="44">
        <f>((MIN(H169,$R$171)*0.58%)+IF(H169&gt;$R$171,(H169-$R$171)*1.25%,0))*F169</f>
        <v>0</v>
      </c>
      <c r="O169" s="44">
        <f t="shared" si="84"/>
        <v>0</v>
      </c>
      <c r="P169" s="24" t="str">
        <f t="shared" si="87"/>
        <v>.</v>
      </c>
      <c r="Q169" s="89" t="s">
        <v>34</v>
      </c>
      <c r="R169" s="125">
        <v>238.3</v>
      </c>
      <c r="S169" s="47"/>
      <c r="T169" s="245"/>
      <c r="U169" s="248">
        <f>((MIN(H169,$R$171)*0.58%))*F169</f>
        <v>0</v>
      </c>
      <c r="V169" s="248">
        <f>(IF(H169&gt;$R$171,(H169-$R$171)*1.25%,0))*F169</f>
        <v>0</v>
      </c>
      <c r="W169" s="255">
        <f t="shared" si="85"/>
        <v>0</v>
      </c>
    </row>
    <row r="170" spans="3:23">
      <c r="C170" s="27">
        <v>14</v>
      </c>
      <c r="D170" s="145">
        <v>0</v>
      </c>
      <c r="E170" s="146">
        <v>0</v>
      </c>
      <c r="F170" s="147">
        <v>1</v>
      </c>
      <c r="G170" s="39">
        <f t="shared" si="80"/>
        <v>0</v>
      </c>
      <c r="H170" s="40">
        <f t="shared" ref="H170:H189" si="90">ROUND((G170/F170),2)</f>
        <v>0</v>
      </c>
      <c r="I170" s="40"/>
      <c r="J170" s="36">
        <f>ROUND((H170*3%)*F170,2)</f>
        <v>0</v>
      </c>
      <c r="K170" s="36">
        <f t="shared" ref="K170:K189" si="91">ROUND((IF(H170-$R$170&lt;0,0,(H170-$R$170))*3.5%)*F170,2)</f>
        <v>0</v>
      </c>
      <c r="L170" s="37">
        <f t="shared" si="83"/>
        <v>0</v>
      </c>
      <c r="M170" s="40"/>
      <c r="N170" s="44">
        <f t="shared" ref="N170:N189" si="92">((MIN(H170,$R$171)*0.58%)+IF(H170&gt;$R$171,(H170-$R$171)*1.25%,0))*F170</f>
        <v>0</v>
      </c>
      <c r="O170" s="44">
        <f t="shared" si="84"/>
        <v>0</v>
      </c>
      <c r="P170" s="24" t="str">
        <f t="shared" si="87"/>
        <v>.</v>
      </c>
      <c r="Q170" s="89" t="s">
        <v>63</v>
      </c>
      <c r="R170" s="125">
        <f>ROUND(($R$169*52.18*2)/26.09,2)</f>
        <v>953.2</v>
      </c>
      <c r="S170" s="47"/>
      <c r="T170" s="245"/>
      <c r="U170" s="248">
        <f>((MIN(H170,$R$171)*0.58%))*F170</f>
        <v>0</v>
      </c>
      <c r="V170" s="248">
        <f t="shared" ref="V170:V189" si="93">(IF(H170&gt;$R$171,(H170-$R$171)*1.25%,0))*F170</f>
        <v>0</v>
      </c>
      <c r="W170" s="255">
        <f t="shared" si="85"/>
        <v>0</v>
      </c>
    </row>
    <row r="171" spans="3:23" ht="13.5" thickBot="1">
      <c r="C171" s="27">
        <v>16</v>
      </c>
      <c r="D171" s="145">
        <v>0</v>
      </c>
      <c r="E171" s="146">
        <v>0</v>
      </c>
      <c r="F171" s="147">
        <v>1</v>
      </c>
      <c r="G171" s="39">
        <f t="shared" si="80"/>
        <v>0</v>
      </c>
      <c r="H171" s="40">
        <f t="shared" si="90"/>
        <v>0</v>
      </c>
      <c r="I171" s="40"/>
      <c r="J171" s="36">
        <f t="shared" ref="J171:J189" si="94">ROUND((H171*3%)*F171,2)</f>
        <v>0</v>
      </c>
      <c r="K171" s="36">
        <f t="shared" si="91"/>
        <v>0</v>
      </c>
      <c r="L171" s="37">
        <f t="shared" si="83"/>
        <v>0</v>
      </c>
      <c r="M171" s="40"/>
      <c r="N171" s="44">
        <f t="shared" si="92"/>
        <v>0</v>
      </c>
      <c r="O171" s="44">
        <f t="shared" si="84"/>
        <v>0</v>
      </c>
      <c r="P171" s="24" t="str">
        <f t="shared" si="87"/>
        <v>.</v>
      </c>
      <c r="Q171" s="90" t="s">
        <v>26</v>
      </c>
      <c r="R171" s="126">
        <f>ROUND(($R$169*52.18*3.74)/26.09,2)</f>
        <v>1782.48</v>
      </c>
      <c r="S171" s="47"/>
      <c r="T171" s="245"/>
      <c r="U171" s="248">
        <f t="shared" ref="U171:U189" si="95">((MIN(H171,$R$171)*0.58%))*F171</f>
        <v>0</v>
      </c>
      <c r="V171" s="248">
        <f t="shared" si="93"/>
        <v>0</v>
      </c>
      <c r="W171" s="255">
        <f t="shared" si="85"/>
        <v>0</v>
      </c>
    </row>
    <row r="172" spans="3:23">
      <c r="C172" s="27">
        <v>18</v>
      </c>
      <c r="D172" s="145">
        <v>0</v>
      </c>
      <c r="E172" s="146">
        <v>0</v>
      </c>
      <c r="F172" s="147">
        <v>1</v>
      </c>
      <c r="G172" s="39">
        <f t="shared" si="80"/>
        <v>0</v>
      </c>
      <c r="H172" s="40">
        <f t="shared" si="90"/>
        <v>0</v>
      </c>
      <c r="I172" s="40"/>
      <c r="J172" s="36">
        <f t="shared" si="94"/>
        <v>0</v>
      </c>
      <c r="K172" s="36">
        <f t="shared" si="91"/>
        <v>0</v>
      </c>
      <c r="L172" s="37">
        <f t="shared" si="83"/>
        <v>0</v>
      </c>
      <c r="M172" s="40"/>
      <c r="N172" s="44">
        <f t="shared" si="92"/>
        <v>0</v>
      </c>
      <c r="O172" s="44">
        <f t="shared" si="84"/>
        <v>0</v>
      </c>
      <c r="P172" s="24" t="str">
        <f t="shared" si="87"/>
        <v>.</v>
      </c>
      <c r="S172" s="47"/>
      <c r="T172" s="245"/>
      <c r="U172" s="248">
        <f t="shared" si="95"/>
        <v>0</v>
      </c>
      <c r="V172" s="248">
        <f t="shared" si="93"/>
        <v>0</v>
      </c>
      <c r="W172" s="255">
        <f t="shared" si="85"/>
        <v>0</v>
      </c>
    </row>
    <row r="173" spans="3:23">
      <c r="C173" s="27">
        <v>20</v>
      </c>
      <c r="D173" s="145">
        <v>0</v>
      </c>
      <c r="E173" s="146">
        <v>0</v>
      </c>
      <c r="F173" s="147">
        <v>1</v>
      </c>
      <c r="G173" s="39">
        <f t="shared" si="80"/>
        <v>0</v>
      </c>
      <c r="H173" s="40">
        <f t="shared" si="90"/>
        <v>0</v>
      </c>
      <c r="I173" s="40"/>
      <c r="J173" s="36">
        <f t="shared" si="94"/>
        <v>0</v>
      </c>
      <c r="K173" s="36">
        <f t="shared" si="91"/>
        <v>0</v>
      </c>
      <c r="L173" s="37">
        <f t="shared" si="83"/>
        <v>0</v>
      </c>
      <c r="M173" s="40"/>
      <c r="N173" s="44">
        <f t="shared" si="92"/>
        <v>0</v>
      </c>
      <c r="O173" s="44">
        <f t="shared" si="84"/>
        <v>0</v>
      </c>
      <c r="P173" s="24" t="str">
        <f t="shared" si="87"/>
        <v>.</v>
      </c>
      <c r="S173" s="47"/>
      <c r="T173" s="245"/>
      <c r="U173" s="248">
        <f t="shared" si="95"/>
        <v>0</v>
      </c>
      <c r="V173" s="248">
        <f t="shared" si="93"/>
        <v>0</v>
      </c>
      <c r="W173" s="255">
        <f t="shared" si="85"/>
        <v>0</v>
      </c>
    </row>
    <row r="174" spans="3:23">
      <c r="C174" s="27">
        <v>22</v>
      </c>
      <c r="D174" s="145">
        <v>0</v>
      </c>
      <c r="E174" s="146">
        <v>0</v>
      </c>
      <c r="F174" s="147">
        <v>1</v>
      </c>
      <c r="G174" s="39">
        <f t="shared" si="80"/>
        <v>0</v>
      </c>
      <c r="H174" s="40">
        <f t="shared" si="90"/>
        <v>0</v>
      </c>
      <c r="I174" s="40"/>
      <c r="J174" s="36">
        <f t="shared" si="94"/>
        <v>0</v>
      </c>
      <c r="K174" s="36">
        <f t="shared" si="91"/>
        <v>0</v>
      </c>
      <c r="L174" s="37">
        <f t="shared" si="83"/>
        <v>0</v>
      </c>
      <c r="M174" s="40"/>
      <c r="N174" s="44">
        <f t="shared" si="92"/>
        <v>0</v>
      </c>
      <c r="O174" s="44">
        <f t="shared" si="84"/>
        <v>0</v>
      </c>
      <c r="P174" s="24" t="str">
        <f t="shared" si="87"/>
        <v>.</v>
      </c>
      <c r="S174" s="47"/>
      <c r="T174" s="245"/>
      <c r="U174" s="248">
        <f t="shared" si="95"/>
        <v>0</v>
      </c>
      <c r="V174" s="248">
        <f t="shared" si="93"/>
        <v>0</v>
      </c>
      <c r="W174" s="255">
        <f t="shared" si="85"/>
        <v>0</v>
      </c>
    </row>
    <row r="175" spans="3:23">
      <c r="C175" s="27">
        <v>24</v>
      </c>
      <c r="D175" s="145">
        <v>0</v>
      </c>
      <c r="E175" s="146">
        <v>0</v>
      </c>
      <c r="F175" s="147">
        <v>1</v>
      </c>
      <c r="G175" s="39">
        <f t="shared" si="80"/>
        <v>0</v>
      </c>
      <c r="H175" s="40">
        <f t="shared" si="90"/>
        <v>0</v>
      </c>
      <c r="I175" s="40"/>
      <c r="J175" s="36">
        <f t="shared" si="94"/>
        <v>0</v>
      </c>
      <c r="K175" s="36">
        <f t="shared" si="91"/>
        <v>0</v>
      </c>
      <c r="L175" s="37">
        <f t="shared" si="83"/>
        <v>0</v>
      </c>
      <c r="M175" s="40"/>
      <c r="N175" s="44">
        <f t="shared" si="92"/>
        <v>0</v>
      </c>
      <c r="O175" s="44">
        <f t="shared" si="84"/>
        <v>0</v>
      </c>
      <c r="P175" s="24" t="str">
        <f t="shared" si="87"/>
        <v>.</v>
      </c>
      <c r="S175" s="47"/>
      <c r="T175" s="245"/>
      <c r="U175" s="248">
        <f t="shared" si="95"/>
        <v>0</v>
      </c>
      <c r="V175" s="248">
        <f t="shared" si="93"/>
        <v>0</v>
      </c>
      <c r="W175" s="255">
        <f t="shared" si="85"/>
        <v>0</v>
      </c>
    </row>
    <row r="176" spans="3:23">
      <c r="C176" s="27">
        <v>26</v>
      </c>
      <c r="D176" s="145">
        <v>0</v>
      </c>
      <c r="E176" s="146">
        <v>0</v>
      </c>
      <c r="F176" s="147">
        <v>1</v>
      </c>
      <c r="G176" s="39">
        <f t="shared" si="80"/>
        <v>0</v>
      </c>
      <c r="H176" s="40">
        <f t="shared" si="90"/>
        <v>0</v>
      </c>
      <c r="I176" s="40"/>
      <c r="J176" s="36">
        <f t="shared" si="94"/>
        <v>0</v>
      </c>
      <c r="K176" s="36">
        <f t="shared" si="91"/>
        <v>0</v>
      </c>
      <c r="L176" s="37">
        <f t="shared" si="83"/>
        <v>0</v>
      </c>
      <c r="M176" s="40"/>
      <c r="N176" s="44">
        <f t="shared" si="92"/>
        <v>0</v>
      </c>
      <c r="O176" s="44">
        <f t="shared" si="84"/>
        <v>0</v>
      </c>
      <c r="P176" s="24" t="str">
        <f t="shared" si="87"/>
        <v>.</v>
      </c>
      <c r="S176" s="47"/>
      <c r="T176" s="245"/>
      <c r="U176" s="248">
        <f t="shared" si="95"/>
        <v>0</v>
      </c>
      <c r="V176" s="248">
        <f t="shared" si="93"/>
        <v>0</v>
      </c>
      <c r="W176" s="255">
        <f t="shared" si="85"/>
        <v>0</v>
      </c>
    </row>
    <row r="177" spans="3:23">
      <c r="C177" s="27">
        <v>28</v>
      </c>
      <c r="D177" s="145">
        <v>0</v>
      </c>
      <c r="E177" s="146">
        <v>0</v>
      </c>
      <c r="F177" s="147">
        <v>1</v>
      </c>
      <c r="G177" s="39">
        <f t="shared" si="80"/>
        <v>0</v>
      </c>
      <c r="H177" s="40">
        <f t="shared" si="90"/>
        <v>0</v>
      </c>
      <c r="I177" s="40"/>
      <c r="J177" s="36">
        <f t="shared" si="94"/>
        <v>0</v>
      </c>
      <c r="K177" s="36">
        <f t="shared" si="91"/>
        <v>0</v>
      </c>
      <c r="L177" s="37">
        <f t="shared" si="83"/>
        <v>0</v>
      </c>
      <c r="M177" s="40"/>
      <c r="N177" s="44">
        <f t="shared" si="92"/>
        <v>0</v>
      </c>
      <c r="O177" s="44">
        <f t="shared" si="84"/>
        <v>0</v>
      </c>
      <c r="P177" s="24" t="str">
        <f t="shared" si="87"/>
        <v>.</v>
      </c>
      <c r="S177" s="47"/>
      <c r="T177" s="245"/>
      <c r="U177" s="248">
        <f t="shared" si="95"/>
        <v>0</v>
      </c>
      <c r="V177" s="248">
        <f t="shared" si="93"/>
        <v>0</v>
      </c>
      <c r="W177" s="255">
        <f t="shared" si="85"/>
        <v>0</v>
      </c>
    </row>
    <row r="178" spans="3:23">
      <c r="C178" s="27">
        <v>30</v>
      </c>
      <c r="D178" s="145">
        <v>0</v>
      </c>
      <c r="E178" s="146">
        <v>0</v>
      </c>
      <c r="F178" s="147">
        <v>1</v>
      </c>
      <c r="G178" s="39">
        <f t="shared" si="80"/>
        <v>0</v>
      </c>
      <c r="H178" s="40">
        <f t="shared" si="90"/>
        <v>0</v>
      </c>
      <c r="I178" s="40"/>
      <c r="J178" s="36">
        <f t="shared" si="94"/>
        <v>0</v>
      </c>
      <c r="K178" s="36">
        <f t="shared" si="91"/>
        <v>0</v>
      </c>
      <c r="L178" s="37">
        <f t="shared" si="83"/>
        <v>0</v>
      </c>
      <c r="M178" s="40"/>
      <c r="N178" s="44">
        <f t="shared" si="92"/>
        <v>0</v>
      </c>
      <c r="O178" s="44">
        <f t="shared" si="84"/>
        <v>0</v>
      </c>
      <c r="P178" s="24" t="str">
        <f t="shared" si="87"/>
        <v>.</v>
      </c>
      <c r="S178" s="47"/>
      <c r="T178" s="245"/>
      <c r="U178" s="248">
        <f t="shared" si="95"/>
        <v>0</v>
      </c>
      <c r="V178" s="248">
        <f t="shared" si="93"/>
        <v>0</v>
      </c>
      <c r="W178" s="255">
        <f t="shared" si="85"/>
        <v>0</v>
      </c>
    </row>
    <row r="179" spans="3:23">
      <c r="C179" s="27">
        <v>32</v>
      </c>
      <c r="D179" s="145">
        <v>0</v>
      </c>
      <c r="E179" s="146">
        <v>0</v>
      </c>
      <c r="F179" s="147">
        <v>1</v>
      </c>
      <c r="G179" s="39">
        <f t="shared" si="80"/>
        <v>0</v>
      </c>
      <c r="H179" s="40">
        <f t="shared" si="90"/>
        <v>0</v>
      </c>
      <c r="I179" s="40"/>
      <c r="J179" s="36">
        <f t="shared" si="94"/>
        <v>0</v>
      </c>
      <c r="K179" s="36">
        <f t="shared" si="91"/>
        <v>0</v>
      </c>
      <c r="L179" s="37">
        <f t="shared" si="83"/>
        <v>0</v>
      </c>
      <c r="M179" s="40"/>
      <c r="N179" s="44">
        <f t="shared" si="92"/>
        <v>0</v>
      </c>
      <c r="O179" s="44">
        <f t="shared" si="84"/>
        <v>0</v>
      </c>
      <c r="P179" s="24" t="str">
        <f t="shared" si="87"/>
        <v>.</v>
      </c>
      <c r="S179" s="47"/>
      <c r="T179" s="245"/>
      <c r="U179" s="248">
        <f t="shared" si="95"/>
        <v>0</v>
      </c>
      <c r="V179" s="248">
        <f t="shared" si="93"/>
        <v>0</v>
      </c>
      <c r="W179" s="255">
        <f t="shared" si="85"/>
        <v>0</v>
      </c>
    </row>
    <row r="180" spans="3:23">
      <c r="C180" s="27">
        <v>34</v>
      </c>
      <c r="D180" s="145">
        <v>0</v>
      </c>
      <c r="E180" s="146">
        <v>0</v>
      </c>
      <c r="F180" s="147">
        <v>1</v>
      </c>
      <c r="G180" s="39">
        <f>D180+E180</f>
        <v>0</v>
      </c>
      <c r="H180" s="40">
        <f>ROUND((G180/F180),2)</f>
        <v>0</v>
      </c>
      <c r="I180" s="40"/>
      <c r="J180" s="36">
        <f t="shared" si="94"/>
        <v>0</v>
      </c>
      <c r="K180" s="36">
        <f t="shared" si="91"/>
        <v>0</v>
      </c>
      <c r="L180" s="37">
        <f t="shared" si="83"/>
        <v>0</v>
      </c>
      <c r="M180" s="40"/>
      <c r="N180" s="44">
        <f t="shared" si="92"/>
        <v>0</v>
      </c>
      <c r="O180" s="44">
        <f t="shared" si="84"/>
        <v>0</v>
      </c>
      <c r="P180" s="24" t="str">
        <f t="shared" si="87"/>
        <v>.</v>
      </c>
      <c r="S180" s="47"/>
      <c r="T180" s="245"/>
      <c r="U180" s="248">
        <f t="shared" si="95"/>
        <v>0</v>
      </c>
      <c r="V180" s="248">
        <f t="shared" si="93"/>
        <v>0</v>
      </c>
      <c r="W180" s="255">
        <f t="shared" si="85"/>
        <v>0</v>
      </c>
    </row>
    <row r="181" spans="3:23">
      <c r="C181" s="27">
        <v>36</v>
      </c>
      <c r="D181" s="145">
        <v>0</v>
      </c>
      <c r="E181" s="146">
        <v>0</v>
      </c>
      <c r="F181" s="147">
        <v>1</v>
      </c>
      <c r="G181" s="39">
        <f t="shared" si="80"/>
        <v>0</v>
      </c>
      <c r="H181" s="40">
        <f t="shared" si="90"/>
        <v>0</v>
      </c>
      <c r="I181" s="40"/>
      <c r="J181" s="36">
        <f t="shared" si="94"/>
        <v>0</v>
      </c>
      <c r="K181" s="36">
        <f t="shared" si="91"/>
        <v>0</v>
      </c>
      <c r="L181" s="37">
        <f t="shared" si="83"/>
        <v>0</v>
      </c>
      <c r="M181" s="40"/>
      <c r="N181" s="44">
        <f t="shared" si="92"/>
        <v>0</v>
      </c>
      <c r="O181" s="44">
        <f t="shared" si="84"/>
        <v>0</v>
      </c>
      <c r="P181" s="24" t="str">
        <f t="shared" si="87"/>
        <v>.</v>
      </c>
      <c r="S181" s="47"/>
      <c r="T181" s="245"/>
      <c r="U181" s="248">
        <f t="shared" si="95"/>
        <v>0</v>
      </c>
      <c r="V181" s="248">
        <f t="shared" si="93"/>
        <v>0</v>
      </c>
      <c r="W181" s="255">
        <f t="shared" si="85"/>
        <v>0</v>
      </c>
    </row>
    <row r="182" spans="3:23">
      <c r="C182" s="27">
        <v>38</v>
      </c>
      <c r="D182" s="145">
        <v>0</v>
      </c>
      <c r="E182" s="146">
        <v>0</v>
      </c>
      <c r="F182" s="147">
        <v>1</v>
      </c>
      <c r="G182" s="39">
        <f t="shared" si="80"/>
        <v>0</v>
      </c>
      <c r="H182" s="40">
        <f t="shared" si="90"/>
        <v>0</v>
      </c>
      <c r="I182" s="40"/>
      <c r="J182" s="36">
        <f t="shared" si="94"/>
        <v>0</v>
      </c>
      <c r="K182" s="36">
        <f t="shared" si="91"/>
        <v>0</v>
      </c>
      <c r="L182" s="37">
        <f t="shared" si="83"/>
        <v>0</v>
      </c>
      <c r="M182" s="40"/>
      <c r="N182" s="44">
        <f t="shared" si="92"/>
        <v>0</v>
      </c>
      <c r="O182" s="44">
        <f t="shared" si="84"/>
        <v>0</v>
      </c>
      <c r="P182" s="24" t="str">
        <f t="shared" si="87"/>
        <v>.</v>
      </c>
      <c r="S182" s="47"/>
      <c r="T182" s="245"/>
      <c r="U182" s="248">
        <f t="shared" si="95"/>
        <v>0</v>
      </c>
      <c r="V182" s="248">
        <f t="shared" si="93"/>
        <v>0</v>
      </c>
      <c r="W182" s="255">
        <f t="shared" si="85"/>
        <v>0</v>
      </c>
    </row>
    <row r="183" spans="3:23">
      <c r="C183" s="27">
        <v>40</v>
      </c>
      <c r="D183" s="145">
        <v>0</v>
      </c>
      <c r="E183" s="146">
        <v>0</v>
      </c>
      <c r="F183" s="147">
        <v>1</v>
      </c>
      <c r="G183" s="39">
        <f t="shared" si="80"/>
        <v>0</v>
      </c>
      <c r="H183" s="40">
        <f t="shared" si="90"/>
        <v>0</v>
      </c>
      <c r="I183" s="40"/>
      <c r="J183" s="36">
        <f t="shared" si="94"/>
        <v>0</v>
      </c>
      <c r="K183" s="36">
        <f t="shared" si="91"/>
        <v>0</v>
      </c>
      <c r="L183" s="37">
        <f t="shared" si="83"/>
        <v>0</v>
      </c>
      <c r="M183" s="40"/>
      <c r="N183" s="44">
        <f t="shared" si="92"/>
        <v>0</v>
      </c>
      <c r="O183" s="44">
        <f t="shared" si="84"/>
        <v>0</v>
      </c>
      <c r="P183" s="24" t="str">
        <f t="shared" si="87"/>
        <v>.</v>
      </c>
      <c r="S183" s="47"/>
      <c r="T183" s="245"/>
      <c r="U183" s="248">
        <f t="shared" si="95"/>
        <v>0</v>
      </c>
      <c r="V183" s="248">
        <f t="shared" si="93"/>
        <v>0</v>
      </c>
      <c r="W183" s="255">
        <f t="shared" si="85"/>
        <v>0</v>
      </c>
    </row>
    <row r="184" spans="3:23">
      <c r="C184" s="27">
        <v>42</v>
      </c>
      <c r="D184" s="145">
        <v>0</v>
      </c>
      <c r="E184" s="146">
        <v>0</v>
      </c>
      <c r="F184" s="147">
        <v>1</v>
      </c>
      <c r="G184" s="39">
        <f t="shared" si="80"/>
        <v>0</v>
      </c>
      <c r="H184" s="40">
        <f t="shared" si="90"/>
        <v>0</v>
      </c>
      <c r="I184" s="40"/>
      <c r="J184" s="36">
        <f t="shared" si="94"/>
        <v>0</v>
      </c>
      <c r="K184" s="36">
        <f t="shared" si="91"/>
        <v>0</v>
      </c>
      <c r="L184" s="37">
        <f t="shared" si="83"/>
        <v>0</v>
      </c>
      <c r="M184" s="40"/>
      <c r="N184" s="44">
        <f t="shared" si="92"/>
        <v>0</v>
      </c>
      <c r="O184" s="44">
        <f t="shared" si="84"/>
        <v>0</v>
      </c>
      <c r="P184" s="24" t="str">
        <f t="shared" si="87"/>
        <v>.</v>
      </c>
      <c r="S184" s="47"/>
      <c r="T184" s="245"/>
      <c r="U184" s="248">
        <f t="shared" si="95"/>
        <v>0</v>
      </c>
      <c r="V184" s="248">
        <f t="shared" si="93"/>
        <v>0</v>
      </c>
      <c r="W184" s="255">
        <f t="shared" si="85"/>
        <v>0</v>
      </c>
    </row>
    <row r="185" spans="3:23">
      <c r="C185" s="27">
        <v>44</v>
      </c>
      <c r="D185" s="145">
        <v>0</v>
      </c>
      <c r="E185" s="146">
        <v>0</v>
      </c>
      <c r="F185" s="147">
        <v>1</v>
      </c>
      <c r="G185" s="39">
        <f t="shared" si="80"/>
        <v>0</v>
      </c>
      <c r="H185" s="40">
        <f t="shared" si="90"/>
        <v>0</v>
      </c>
      <c r="I185" s="40"/>
      <c r="J185" s="36">
        <f t="shared" si="94"/>
        <v>0</v>
      </c>
      <c r="K185" s="36">
        <f t="shared" si="91"/>
        <v>0</v>
      </c>
      <c r="L185" s="37">
        <f t="shared" si="83"/>
        <v>0</v>
      </c>
      <c r="M185" s="40"/>
      <c r="N185" s="44">
        <f t="shared" si="92"/>
        <v>0</v>
      </c>
      <c r="O185" s="44">
        <f t="shared" si="84"/>
        <v>0</v>
      </c>
      <c r="P185" s="24" t="str">
        <f t="shared" si="87"/>
        <v>.</v>
      </c>
      <c r="S185" s="47"/>
      <c r="T185" s="245"/>
      <c r="U185" s="248">
        <f t="shared" si="95"/>
        <v>0</v>
      </c>
      <c r="V185" s="248">
        <f t="shared" si="93"/>
        <v>0</v>
      </c>
      <c r="W185" s="255">
        <f t="shared" si="85"/>
        <v>0</v>
      </c>
    </row>
    <row r="186" spans="3:23">
      <c r="C186" s="27">
        <v>46</v>
      </c>
      <c r="D186" s="145">
        <v>0</v>
      </c>
      <c r="E186" s="146">
        <v>0</v>
      </c>
      <c r="F186" s="147">
        <v>1</v>
      </c>
      <c r="G186" s="39">
        <f t="shared" si="80"/>
        <v>0</v>
      </c>
      <c r="H186" s="40">
        <f t="shared" si="90"/>
        <v>0</v>
      </c>
      <c r="I186" s="40"/>
      <c r="J186" s="36">
        <f t="shared" si="94"/>
        <v>0</v>
      </c>
      <c r="K186" s="36">
        <f t="shared" si="91"/>
        <v>0</v>
      </c>
      <c r="L186" s="37">
        <f t="shared" si="83"/>
        <v>0</v>
      </c>
      <c r="M186" s="40"/>
      <c r="N186" s="44">
        <f t="shared" si="92"/>
        <v>0</v>
      </c>
      <c r="O186" s="44">
        <f t="shared" si="84"/>
        <v>0</v>
      </c>
      <c r="P186" s="24" t="str">
        <f t="shared" si="87"/>
        <v>.</v>
      </c>
      <c r="S186" s="47"/>
      <c r="T186" s="245"/>
      <c r="U186" s="248">
        <f t="shared" si="95"/>
        <v>0</v>
      </c>
      <c r="V186" s="248">
        <f t="shared" si="93"/>
        <v>0</v>
      </c>
      <c r="W186" s="255">
        <f t="shared" si="85"/>
        <v>0</v>
      </c>
    </row>
    <row r="187" spans="3:23">
      <c r="C187" s="27">
        <v>48</v>
      </c>
      <c r="D187" s="145">
        <v>0</v>
      </c>
      <c r="E187" s="146">
        <v>0</v>
      </c>
      <c r="F187" s="147">
        <v>1</v>
      </c>
      <c r="G187" s="39">
        <f t="shared" si="80"/>
        <v>0</v>
      </c>
      <c r="H187" s="40">
        <f t="shared" si="90"/>
        <v>0</v>
      </c>
      <c r="I187" s="40"/>
      <c r="J187" s="36">
        <f t="shared" si="94"/>
        <v>0</v>
      </c>
      <c r="K187" s="36">
        <f t="shared" si="91"/>
        <v>0</v>
      </c>
      <c r="L187" s="37">
        <f t="shared" si="83"/>
        <v>0</v>
      </c>
      <c r="M187" s="40"/>
      <c r="N187" s="44">
        <f t="shared" si="92"/>
        <v>0</v>
      </c>
      <c r="O187" s="44">
        <f t="shared" si="84"/>
        <v>0</v>
      </c>
      <c r="P187" s="24" t="str">
        <f t="shared" si="87"/>
        <v>.</v>
      </c>
      <c r="S187" s="47"/>
      <c r="T187" s="245"/>
      <c r="U187" s="248">
        <f t="shared" si="95"/>
        <v>0</v>
      </c>
      <c r="V187" s="248">
        <f t="shared" si="93"/>
        <v>0</v>
      </c>
      <c r="W187" s="255">
        <f t="shared" si="85"/>
        <v>0</v>
      </c>
    </row>
    <row r="188" spans="3:23">
      <c r="C188" s="27">
        <v>50</v>
      </c>
      <c r="D188" s="145">
        <v>0</v>
      </c>
      <c r="E188" s="146">
        <v>0</v>
      </c>
      <c r="F188" s="147">
        <v>1</v>
      </c>
      <c r="G188" s="39">
        <f t="shared" si="80"/>
        <v>0</v>
      </c>
      <c r="H188" s="40">
        <f t="shared" si="90"/>
        <v>0</v>
      </c>
      <c r="I188" s="40"/>
      <c r="J188" s="36">
        <f t="shared" si="94"/>
        <v>0</v>
      </c>
      <c r="K188" s="36">
        <f t="shared" si="91"/>
        <v>0</v>
      </c>
      <c r="L188" s="37">
        <f t="shared" si="83"/>
        <v>0</v>
      </c>
      <c r="M188" s="40"/>
      <c r="N188" s="44">
        <f t="shared" si="92"/>
        <v>0</v>
      </c>
      <c r="O188" s="44">
        <f t="shared" si="84"/>
        <v>0</v>
      </c>
      <c r="P188" s="24" t="str">
        <f t="shared" si="87"/>
        <v>.</v>
      </c>
      <c r="S188" s="47"/>
      <c r="T188" s="245"/>
      <c r="U188" s="248">
        <f t="shared" si="95"/>
        <v>0</v>
      </c>
      <c r="V188" s="248">
        <f t="shared" si="93"/>
        <v>0</v>
      </c>
      <c r="W188" s="255">
        <f t="shared" si="85"/>
        <v>0</v>
      </c>
    </row>
    <row r="189" spans="3:23">
      <c r="C189" s="27">
        <v>52</v>
      </c>
      <c r="D189" s="145">
        <v>0</v>
      </c>
      <c r="E189" s="146">
        <v>0</v>
      </c>
      <c r="F189" s="147">
        <v>1</v>
      </c>
      <c r="G189" s="39">
        <f t="shared" si="80"/>
        <v>0</v>
      </c>
      <c r="H189" s="40">
        <f t="shared" si="90"/>
        <v>0</v>
      </c>
      <c r="I189" s="40"/>
      <c r="J189" s="36">
        <f t="shared" si="94"/>
        <v>0</v>
      </c>
      <c r="K189" s="36">
        <f t="shared" si="91"/>
        <v>0</v>
      </c>
      <c r="L189" s="37">
        <f t="shared" si="83"/>
        <v>0</v>
      </c>
      <c r="M189" s="40"/>
      <c r="N189" s="44">
        <f t="shared" si="92"/>
        <v>0</v>
      </c>
      <c r="O189" s="44">
        <f t="shared" si="84"/>
        <v>0</v>
      </c>
      <c r="P189" s="24" t="str">
        <f t="shared" si="87"/>
        <v>.</v>
      </c>
      <c r="S189" s="47"/>
      <c r="T189" s="245"/>
      <c r="U189" s="248">
        <f t="shared" si="95"/>
        <v>0</v>
      </c>
      <c r="V189" s="248">
        <f t="shared" si="93"/>
        <v>0</v>
      </c>
      <c r="W189" s="255">
        <f t="shared" si="85"/>
        <v>0</v>
      </c>
    </row>
    <row r="190" spans="3:23">
      <c r="C190" s="67"/>
      <c r="D190" s="41"/>
      <c r="E190" s="41"/>
      <c r="F190" s="164" t="s">
        <v>51</v>
      </c>
      <c r="G190" s="40">
        <f>SUM(G164:G189)</f>
        <v>0</v>
      </c>
      <c r="H190" s="40">
        <f>SUM(H164:H189)</f>
        <v>0</v>
      </c>
      <c r="I190" s="40"/>
      <c r="J190" s="36">
        <f>SUM(J164:J189)</f>
        <v>0</v>
      </c>
      <c r="K190" s="36">
        <f>SUM(K164:K189)</f>
        <v>0</v>
      </c>
      <c r="L190" s="37">
        <f>SUM(L164:L189)</f>
        <v>0</v>
      </c>
      <c r="M190" s="40"/>
      <c r="N190" s="38">
        <f>SUM(N164:N189)</f>
        <v>0</v>
      </c>
      <c r="O190" s="38">
        <f>SUM(O164:O189)</f>
        <v>0</v>
      </c>
      <c r="P190" s="24" t="str">
        <f t="shared" si="87"/>
        <v>.</v>
      </c>
      <c r="S190" s="47"/>
      <c r="T190" s="245"/>
      <c r="U190" s="250">
        <f>SUM(U164:U189)</f>
        <v>0</v>
      </c>
      <c r="V190" s="250">
        <f>SUM(V164:V189)</f>
        <v>0</v>
      </c>
      <c r="W190" s="258">
        <f>SUM(W164:W189)</f>
        <v>0</v>
      </c>
    </row>
    <row r="191" spans="3:23" ht="13.5" thickBot="1">
      <c r="C191" s="68"/>
      <c r="D191" s="43"/>
      <c r="E191" s="43"/>
      <c r="F191" s="43"/>
      <c r="G191" s="43"/>
      <c r="H191" s="43"/>
      <c r="I191" s="43"/>
      <c r="J191" s="43"/>
      <c r="K191" s="43"/>
      <c r="L191" s="58"/>
      <c r="M191" s="43"/>
      <c r="N191" s="58"/>
      <c r="O191" s="58"/>
      <c r="P191" s="69"/>
      <c r="S191" s="43"/>
      <c r="T191" s="245"/>
      <c r="U191" s="248"/>
      <c r="V191" s="248"/>
      <c r="W191" s="255"/>
    </row>
    <row r="192" spans="3:23" s="9" customFormat="1" ht="59.25" customHeight="1">
      <c r="C192" s="68"/>
      <c r="D192" s="43"/>
      <c r="E192" s="43"/>
      <c r="F192" s="43"/>
      <c r="G192" s="43"/>
      <c r="H192" s="43"/>
      <c r="I192" s="43"/>
      <c r="J192" s="43"/>
      <c r="K192" s="300" t="s">
        <v>130</v>
      </c>
      <c r="L192" s="301"/>
      <c r="M192" s="11" t="s">
        <v>16</v>
      </c>
      <c r="N192" s="12" t="s">
        <v>8</v>
      </c>
      <c r="O192" s="13" t="s">
        <v>9</v>
      </c>
      <c r="P192" s="69"/>
      <c r="Q192" s="47"/>
      <c r="R192" s="43"/>
      <c r="S192" s="43"/>
      <c r="T192" s="245"/>
      <c r="U192" s="248"/>
      <c r="V192" s="248"/>
      <c r="W192" s="248"/>
    </row>
    <row r="193" spans="3:23">
      <c r="C193" s="62"/>
      <c r="D193" s="42"/>
      <c r="E193" s="42"/>
      <c r="F193" s="42"/>
      <c r="G193" s="42"/>
      <c r="H193" s="42"/>
      <c r="I193" s="42"/>
      <c r="J193" s="9"/>
      <c r="K193" s="223" t="s">
        <v>100</v>
      </c>
      <c r="L193" s="222"/>
      <c r="M193" s="225">
        <v>7.0000000000000001E-3</v>
      </c>
      <c r="N193" s="51">
        <f>ROUND(N190*(1+M193),2)</f>
        <v>0</v>
      </c>
      <c r="O193" s="54">
        <f>ROUND(O190*(1+M193),2)</f>
        <v>0</v>
      </c>
      <c r="P193" s="24"/>
      <c r="Q193" s="9"/>
      <c r="R193" s="9"/>
      <c r="S193" s="47"/>
      <c r="T193" s="245"/>
      <c r="U193" s="248"/>
      <c r="V193" s="248"/>
      <c r="W193" s="255"/>
    </row>
    <row r="194" spans="3:23" ht="13.5" thickBot="1">
      <c r="C194" s="62"/>
      <c r="D194" s="42"/>
      <c r="E194" s="42"/>
      <c r="F194" s="42"/>
      <c r="G194" s="42"/>
      <c r="H194" s="42"/>
      <c r="I194" s="42"/>
      <c r="J194" s="9"/>
      <c r="K194" s="211" t="s">
        <v>111</v>
      </c>
      <c r="L194" s="212"/>
      <c r="M194" s="213">
        <v>1.2999999999999999E-2</v>
      </c>
      <c r="N194" s="214">
        <f>ROUND(N193*(1+M194),2)</f>
        <v>0</v>
      </c>
      <c r="O194" s="215">
        <f>ROUND(O193*(1+M194),2)</f>
        <v>0</v>
      </c>
      <c r="P194" s="24"/>
      <c r="Q194" s="9"/>
      <c r="R194" s="9"/>
      <c r="S194" s="47"/>
      <c r="T194" s="245"/>
      <c r="U194" s="248"/>
      <c r="V194" s="248"/>
      <c r="W194" s="255"/>
    </row>
    <row r="195" spans="3:23" ht="13.5" thickBot="1">
      <c r="C195" s="62"/>
      <c r="D195" s="42"/>
      <c r="E195" s="42"/>
      <c r="F195" s="42"/>
      <c r="G195" s="42"/>
      <c r="H195" s="42"/>
      <c r="I195" s="42"/>
      <c r="J195" s="9"/>
      <c r="K195" s="138"/>
      <c r="L195" s="138"/>
      <c r="M195" s="193"/>
      <c r="N195" s="140"/>
      <c r="O195" s="140"/>
      <c r="P195" s="24"/>
      <c r="Q195" s="9"/>
      <c r="R195" s="9"/>
      <c r="S195" s="47"/>
      <c r="T195" s="245"/>
      <c r="U195" s="248"/>
      <c r="V195" s="248"/>
      <c r="W195" s="255"/>
    </row>
    <row r="196" spans="3:23" ht="14.25">
      <c r="C196" s="190">
        <v>2018</v>
      </c>
      <c r="D196" s="60"/>
      <c r="E196" s="60"/>
      <c r="F196" s="60"/>
      <c r="G196" s="60"/>
      <c r="H196" s="60"/>
      <c r="I196" s="60"/>
      <c r="J196" s="60"/>
      <c r="K196" s="60"/>
      <c r="L196" s="60"/>
      <c r="M196" s="60"/>
      <c r="N196" s="60"/>
      <c r="O196" s="60"/>
      <c r="P196" s="61"/>
      <c r="Q196" s="60"/>
      <c r="R196" s="60"/>
      <c r="S196" s="83"/>
      <c r="T196" s="252"/>
      <c r="U196" s="252"/>
      <c r="V196" s="252"/>
      <c r="W196" s="253"/>
    </row>
    <row r="197" spans="3:23" ht="13.5" thickBot="1">
      <c r="C197" s="62"/>
      <c r="D197" s="9"/>
      <c r="E197" s="9"/>
      <c r="F197" s="9"/>
      <c r="G197" s="9"/>
      <c r="H197" s="9"/>
      <c r="I197" s="9"/>
      <c r="J197" s="9"/>
      <c r="K197" s="9"/>
      <c r="L197" s="9"/>
      <c r="M197" s="9"/>
      <c r="N197" s="9"/>
      <c r="O197" s="9"/>
      <c r="P197" s="24"/>
      <c r="Q197" s="9"/>
      <c r="R197" s="9"/>
      <c r="S197" s="47"/>
      <c r="T197" s="245"/>
      <c r="U197" s="245"/>
      <c r="V197" s="245"/>
      <c r="W197" s="254"/>
    </row>
    <row r="198" spans="3:23" ht="13.5" thickBot="1">
      <c r="C198" s="63"/>
      <c r="D198" s="291" t="s">
        <v>1</v>
      </c>
      <c r="E198" s="292"/>
      <c r="F198" s="293"/>
      <c r="G198" s="5"/>
      <c r="H198" s="6"/>
      <c r="I198" s="6"/>
      <c r="J198" s="294" t="s">
        <v>2</v>
      </c>
      <c r="K198" s="295"/>
      <c r="L198" s="295"/>
      <c r="M198" s="7"/>
      <c r="N198" s="296" t="s">
        <v>3</v>
      </c>
      <c r="O198" s="297"/>
      <c r="P198" s="24"/>
      <c r="Q198" s="9"/>
      <c r="R198" s="9"/>
      <c r="S198" s="47"/>
      <c r="T198" s="245"/>
      <c r="U198" s="245"/>
      <c r="V198" s="245"/>
      <c r="W198" s="254"/>
    </row>
    <row r="199" spans="3:23" ht="51">
      <c r="C199" s="64" t="s">
        <v>4</v>
      </c>
      <c r="D199" s="148" t="s">
        <v>66</v>
      </c>
      <c r="E199" s="149" t="s">
        <v>67</v>
      </c>
      <c r="F199" s="141" t="s">
        <v>28</v>
      </c>
      <c r="G199" s="14" t="s">
        <v>68</v>
      </c>
      <c r="H199" s="15" t="s">
        <v>69</v>
      </c>
      <c r="I199" s="15"/>
      <c r="J199" s="16" t="s">
        <v>43</v>
      </c>
      <c r="K199" s="16" t="s">
        <v>44</v>
      </c>
      <c r="L199" s="17" t="s">
        <v>7</v>
      </c>
      <c r="M199" s="15"/>
      <c r="N199" s="18" t="s">
        <v>8</v>
      </c>
      <c r="O199" s="18" t="s">
        <v>9</v>
      </c>
      <c r="P199" s="24"/>
      <c r="Q199" s="298" t="s">
        <v>78</v>
      </c>
      <c r="R199" s="299"/>
      <c r="S199" s="115"/>
      <c r="T199" s="245"/>
      <c r="U199" s="240" t="s">
        <v>120</v>
      </c>
      <c r="V199" s="240" t="s">
        <v>121</v>
      </c>
      <c r="W199" s="247" t="s">
        <v>18</v>
      </c>
    </row>
    <row r="200" spans="3:23">
      <c r="C200" s="27">
        <v>2</v>
      </c>
      <c r="D200" s="145">
        <v>0</v>
      </c>
      <c r="E200" s="146">
        <v>0</v>
      </c>
      <c r="F200" s="147">
        <v>1</v>
      </c>
      <c r="G200" s="39">
        <f t="shared" ref="G200:G225" si="96">D200+E200</f>
        <v>0</v>
      </c>
      <c r="H200" s="40">
        <f t="shared" ref="H200:H204" si="97">ROUND((G200/F200),2)</f>
        <v>0</v>
      </c>
      <c r="I200" s="40"/>
      <c r="J200" s="36">
        <f>ROUND((H200*3%)*F200,2)</f>
        <v>0</v>
      </c>
      <c r="K200" s="36">
        <f t="shared" ref="K200:K205" si="98">ROUND((IF(H200-$R$202&lt;0,0,(H200-$R$202))*3.5%)*F200,2)</f>
        <v>0</v>
      </c>
      <c r="L200" s="37">
        <f t="shared" ref="L200:L225" si="99">J200+K200</f>
        <v>0</v>
      </c>
      <c r="M200" s="40"/>
      <c r="N200" s="44">
        <f>((MIN(H200,$R$203)*0.58%)+IF(H200&gt;$R$203,(H200-$R$203)*1.25%,0))*F200</f>
        <v>0</v>
      </c>
      <c r="O200" s="44">
        <f t="shared" ref="O200:O225" si="100">(H200*3.75%)*F200</f>
        <v>0</v>
      </c>
      <c r="P200" s="24" t="str">
        <f>IF(W200&lt;&gt;0, "Error - review!",".")</f>
        <v>.</v>
      </c>
      <c r="Q200" s="87" t="s">
        <v>74</v>
      </c>
      <c r="R200" s="88"/>
      <c r="S200" s="47"/>
      <c r="T200" s="245"/>
      <c r="U200" s="248">
        <f t="shared" ref="U200:U205" si="101">((MIN(H200,$R$203)*0.58%))*F200</f>
        <v>0</v>
      </c>
      <c r="V200" s="248">
        <f t="shared" ref="V200:V205" si="102">(IF(H200&gt;$R$203,(H200-$R$203)*1.25%,0))*F200</f>
        <v>0</v>
      </c>
      <c r="W200" s="255">
        <f t="shared" ref="W200:W205" si="103">(U200+V200)-N200</f>
        <v>0</v>
      </c>
    </row>
    <row r="201" spans="3:23">
      <c r="C201" s="27">
        <v>4</v>
      </c>
      <c r="D201" s="145">
        <v>0</v>
      </c>
      <c r="E201" s="146">
        <v>0</v>
      </c>
      <c r="F201" s="147">
        <v>1</v>
      </c>
      <c r="G201" s="39">
        <f t="shared" si="96"/>
        <v>0</v>
      </c>
      <c r="H201" s="40">
        <f t="shared" si="97"/>
        <v>0</v>
      </c>
      <c r="I201" s="40"/>
      <c r="J201" s="36">
        <f t="shared" ref="J201:J205" si="104">ROUND((H201*3%)*F201,2)</f>
        <v>0</v>
      </c>
      <c r="K201" s="36">
        <f t="shared" si="98"/>
        <v>0</v>
      </c>
      <c r="L201" s="37">
        <f t="shared" si="99"/>
        <v>0</v>
      </c>
      <c r="M201" s="40"/>
      <c r="N201" s="44">
        <f t="shared" ref="N201:N205" si="105">((MIN(H201,$R$203)*0.58%)+IF(H201&gt;$R$203,(H201-$R$203)*1.25%,0))*F201</f>
        <v>0</v>
      </c>
      <c r="O201" s="44">
        <f t="shared" si="100"/>
        <v>0</v>
      </c>
      <c r="P201" s="24" t="str">
        <f t="shared" ref="P201:P226" si="106">IF(W201&lt;&gt;0, "Error - review!",".")</f>
        <v>.</v>
      </c>
      <c r="Q201" s="89" t="s">
        <v>11</v>
      </c>
      <c r="R201" s="125">
        <v>238.3</v>
      </c>
      <c r="S201" s="47"/>
      <c r="T201" s="245"/>
      <c r="U201" s="248">
        <f t="shared" si="101"/>
        <v>0</v>
      </c>
      <c r="V201" s="248">
        <f t="shared" si="102"/>
        <v>0</v>
      </c>
      <c r="W201" s="255">
        <f t="shared" si="103"/>
        <v>0</v>
      </c>
    </row>
    <row r="202" spans="3:23">
      <c r="C202" s="27">
        <v>6</v>
      </c>
      <c r="D202" s="145">
        <v>0</v>
      </c>
      <c r="E202" s="146">
        <v>0</v>
      </c>
      <c r="F202" s="147">
        <v>1</v>
      </c>
      <c r="G202" s="39">
        <f t="shared" si="96"/>
        <v>0</v>
      </c>
      <c r="H202" s="40">
        <f t="shared" si="97"/>
        <v>0</v>
      </c>
      <c r="I202" s="40"/>
      <c r="J202" s="36">
        <f t="shared" si="104"/>
        <v>0</v>
      </c>
      <c r="K202" s="36">
        <f t="shared" si="98"/>
        <v>0</v>
      </c>
      <c r="L202" s="37">
        <f t="shared" si="99"/>
        <v>0</v>
      </c>
      <c r="M202" s="40"/>
      <c r="N202" s="44">
        <f t="shared" si="105"/>
        <v>0</v>
      </c>
      <c r="O202" s="44">
        <f t="shared" si="100"/>
        <v>0</v>
      </c>
      <c r="P202" s="24" t="str">
        <f t="shared" si="106"/>
        <v>.</v>
      </c>
      <c r="Q202" s="89" t="s">
        <v>37</v>
      </c>
      <c r="R202" s="125">
        <f>SUM(R201*52.18*2)/26.09</f>
        <v>953.2</v>
      </c>
      <c r="S202" s="47"/>
      <c r="T202" s="245"/>
      <c r="U202" s="248">
        <f t="shared" si="101"/>
        <v>0</v>
      </c>
      <c r="V202" s="248">
        <f t="shared" si="102"/>
        <v>0</v>
      </c>
      <c r="W202" s="255">
        <f t="shared" si="103"/>
        <v>0</v>
      </c>
    </row>
    <row r="203" spans="3:23">
      <c r="C203" s="27">
        <v>8</v>
      </c>
      <c r="D203" s="145">
        <v>0</v>
      </c>
      <c r="E203" s="146">
        <v>0</v>
      </c>
      <c r="F203" s="147">
        <v>1</v>
      </c>
      <c r="G203" s="39">
        <f t="shared" si="96"/>
        <v>0</v>
      </c>
      <c r="H203" s="40">
        <f t="shared" si="97"/>
        <v>0</v>
      </c>
      <c r="I203" s="40"/>
      <c r="J203" s="36">
        <f t="shared" si="104"/>
        <v>0</v>
      </c>
      <c r="K203" s="36">
        <f t="shared" si="98"/>
        <v>0</v>
      </c>
      <c r="L203" s="37">
        <f t="shared" si="99"/>
        <v>0</v>
      </c>
      <c r="M203" s="40"/>
      <c r="N203" s="44">
        <f t="shared" si="105"/>
        <v>0</v>
      </c>
      <c r="O203" s="44">
        <f t="shared" si="100"/>
        <v>0</v>
      </c>
      <c r="P203" s="24" t="str">
        <f t="shared" si="106"/>
        <v>.</v>
      </c>
      <c r="Q203" s="89" t="s">
        <v>30</v>
      </c>
      <c r="R203" s="125">
        <f>SUM(R201*3.74*52.18)/26.09</f>
        <v>1782.4840000000002</v>
      </c>
      <c r="S203" s="47"/>
      <c r="T203" s="245"/>
      <c r="U203" s="248">
        <f t="shared" si="101"/>
        <v>0</v>
      </c>
      <c r="V203" s="248">
        <f t="shared" si="102"/>
        <v>0</v>
      </c>
      <c r="W203" s="255">
        <f t="shared" si="103"/>
        <v>0</v>
      </c>
    </row>
    <row r="204" spans="3:23">
      <c r="C204" s="27">
        <v>10</v>
      </c>
      <c r="D204" s="145">
        <v>0</v>
      </c>
      <c r="E204" s="146">
        <v>0</v>
      </c>
      <c r="F204" s="147">
        <v>1</v>
      </c>
      <c r="G204" s="39">
        <f t="shared" si="96"/>
        <v>0</v>
      </c>
      <c r="H204" s="40">
        <f t="shared" si="97"/>
        <v>0</v>
      </c>
      <c r="I204" s="40"/>
      <c r="J204" s="36">
        <f t="shared" si="104"/>
        <v>0</v>
      </c>
      <c r="K204" s="36">
        <f t="shared" si="98"/>
        <v>0</v>
      </c>
      <c r="L204" s="37">
        <f t="shared" si="99"/>
        <v>0</v>
      </c>
      <c r="M204" s="40"/>
      <c r="N204" s="44">
        <f t="shared" si="105"/>
        <v>0</v>
      </c>
      <c r="O204" s="44">
        <f t="shared" si="100"/>
        <v>0</v>
      </c>
      <c r="P204" s="24" t="str">
        <f t="shared" si="106"/>
        <v>.</v>
      </c>
      <c r="Q204" s="175">
        <v>43160</v>
      </c>
      <c r="R204" s="125"/>
      <c r="S204" s="47"/>
      <c r="T204" s="245"/>
      <c r="U204" s="248">
        <f t="shared" si="101"/>
        <v>0</v>
      </c>
      <c r="V204" s="248">
        <f t="shared" si="102"/>
        <v>0</v>
      </c>
      <c r="W204" s="255">
        <f t="shared" si="103"/>
        <v>0</v>
      </c>
    </row>
    <row r="205" spans="3:23">
      <c r="C205" s="27">
        <v>12</v>
      </c>
      <c r="D205" s="145">
        <v>0</v>
      </c>
      <c r="E205" s="146">
        <v>0</v>
      </c>
      <c r="F205" s="147">
        <v>1</v>
      </c>
      <c r="G205" s="39">
        <f t="shared" si="96"/>
        <v>0</v>
      </c>
      <c r="H205" s="40">
        <f>ROUND((G205/F205),2)</f>
        <v>0</v>
      </c>
      <c r="I205" s="40"/>
      <c r="J205" s="36">
        <f t="shared" si="104"/>
        <v>0</v>
      </c>
      <c r="K205" s="36">
        <f t="shared" si="98"/>
        <v>0</v>
      </c>
      <c r="L205" s="37">
        <f t="shared" si="99"/>
        <v>0</v>
      </c>
      <c r="M205" s="40"/>
      <c r="N205" s="44">
        <f t="shared" si="105"/>
        <v>0</v>
      </c>
      <c r="O205" s="44">
        <f t="shared" si="100"/>
        <v>0</v>
      </c>
      <c r="P205" s="24" t="str">
        <f t="shared" si="106"/>
        <v>.</v>
      </c>
      <c r="Q205" s="89" t="s">
        <v>98</v>
      </c>
      <c r="R205" s="125">
        <v>238.3</v>
      </c>
      <c r="S205" s="47"/>
      <c r="T205" s="245"/>
      <c r="U205" s="248">
        <f t="shared" si="101"/>
        <v>0</v>
      </c>
      <c r="V205" s="248">
        <f t="shared" si="102"/>
        <v>0</v>
      </c>
      <c r="W205" s="255">
        <f t="shared" si="103"/>
        <v>0</v>
      </c>
    </row>
    <row r="206" spans="3:23">
      <c r="C206" s="180">
        <v>14</v>
      </c>
      <c r="D206" s="145">
        <v>0</v>
      </c>
      <c r="E206" s="146">
        <v>0</v>
      </c>
      <c r="F206" s="147">
        <v>1</v>
      </c>
      <c r="G206" s="39">
        <f t="shared" si="96"/>
        <v>0</v>
      </c>
      <c r="H206" s="40">
        <f t="shared" ref="H206:H225" si="107">ROUND((G206/F206),2)</f>
        <v>0</v>
      </c>
      <c r="I206" s="40"/>
      <c r="J206" s="36">
        <f>ROUND((H206*3%)*F206,2)</f>
        <v>0</v>
      </c>
      <c r="K206" s="36">
        <f>ROUND((IF(H206-$R$207&lt;0,0,(H206-$R$207))*3.5%)*F206,2)</f>
        <v>0</v>
      </c>
      <c r="L206" s="37">
        <f>J206+K206</f>
        <v>0</v>
      </c>
      <c r="M206" s="40"/>
      <c r="N206" s="44">
        <f>((MIN(H206,$R$208)*0.58%)+IF(H206&gt;$R$208,(H206-$R$208)*1.25%,0))*F206</f>
        <v>0</v>
      </c>
      <c r="O206" s="44">
        <f>(H206*3.75%)*F206</f>
        <v>0</v>
      </c>
      <c r="P206" s="24" t="str">
        <f t="shared" si="106"/>
        <v>.</v>
      </c>
      <c r="Q206" s="89" t="s">
        <v>99</v>
      </c>
      <c r="R206" s="125">
        <v>243.3</v>
      </c>
      <c r="S206" s="47"/>
      <c r="T206" s="245"/>
      <c r="U206" s="248">
        <f>((MIN(H206,$R$208)*0.58%))*F206</f>
        <v>0</v>
      </c>
      <c r="V206" s="248">
        <f>(IF(H206&gt;$R$208,(H206-$R$208)*1.25%,0))*F206</f>
        <v>0</v>
      </c>
      <c r="W206" s="255">
        <f>(U206+V206)-N206</f>
        <v>0</v>
      </c>
    </row>
    <row r="207" spans="3:23">
      <c r="C207" s="27">
        <v>16</v>
      </c>
      <c r="D207" s="145">
        <v>0</v>
      </c>
      <c r="E207" s="146">
        <v>0</v>
      </c>
      <c r="F207" s="147">
        <v>1</v>
      </c>
      <c r="G207" s="39">
        <f t="shared" si="96"/>
        <v>0</v>
      </c>
      <c r="H207" s="40">
        <f>ROUND((G207/F207),2)</f>
        <v>0</v>
      </c>
      <c r="I207" s="40"/>
      <c r="J207" s="36">
        <f>ROUND((H207*3%)*F207,2)</f>
        <v>0</v>
      </c>
      <c r="K207" s="36">
        <f t="shared" ref="K207:K225" si="108">ROUND((IF(H207-$R$211&lt;0,0,(H207-$R$211))*3.5%)*F207,2)</f>
        <v>0</v>
      </c>
      <c r="L207" s="37">
        <f t="shared" si="99"/>
        <v>0</v>
      </c>
      <c r="M207" s="40"/>
      <c r="N207" s="44">
        <f>((MIN(H207,$R$212)*0.58%)+IF(H207&gt;$R$212,(H207-$R$212)*1.25%,0))*F207</f>
        <v>0</v>
      </c>
      <c r="O207" s="44">
        <f t="shared" si="100"/>
        <v>0</v>
      </c>
      <c r="P207" s="24" t="str">
        <f t="shared" si="106"/>
        <v>.</v>
      </c>
      <c r="Q207" s="89" t="s">
        <v>79</v>
      </c>
      <c r="R207" s="125">
        <f>ROUND(((((($R$205*(3/14))+($R$206*(11/14)))*52.18)/26.09)*2),2)</f>
        <v>968.91</v>
      </c>
      <c r="S207" s="47"/>
      <c r="T207" s="245"/>
      <c r="U207" s="248">
        <f>((MIN(H207,$R$212)*0.58%))*F207</f>
        <v>0</v>
      </c>
      <c r="V207" s="248">
        <f t="shared" ref="V207:V225" si="109">(IF(H207&gt;$R$212,(H207-$R$212)*1.25%,0))*F207</f>
        <v>0</v>
      </c>
      <c r="W207" s="255">
        <f>(U207+V207)-N207</f>
        <v>0</v>
      </c>
    </row>
    <row r="208" spans="3:23">
      <c r="C208" s="27">
        <v>18</v>
      </c>
      <c r="D208" s="145">
        <v>0</v>
      </c>
      <c r="E208" s="146">
        <v>0</v>
      </c>
      <c r="F208" s="147">
        <v>1</v>
      </c>
      <c r="G208" s="39">
        <f t="shared" si="96"/>
        <v>0</v>
      </c>
      <c r="H208" s="40">
        <f t="shared" si="107"/>
        <v>0</v>
      </c>
      <c r="I208" s="40"/>
      <c r="J208" s="36">
        <f t="shared" ref="J208:J225" si="110">ROUND((H208*3%)*F208,2)</f>
        <v>0</v>
      </c>
      <c r="K208" s="36">
        <f t="shared" si="108"/>
        <v>0</v>
      </c>
      <c r="L208" s="37">
        <f t="shared" si="99"/>
        <v>0</v>
      </c>
      <c r="M208" s="40"/>
      <c r="N208" s="44">
        <f t="shared" ref="N208:N225" si="111">((MIN(H208,$R$212)*0.58%)+IF(H208&gt;$R$212,(H208-$R$212)*1.25%,0))*F208</f>
        <v>0</v>
      </c>
      <c r="O208" s="44">
        <f t="shared" si="100"/>
        <v>0</v>
      </c>
      <c r="P208" s="24" t="str">
        <f t="shared" si="106"/>
        <v>.</v>
      </c>
      <c r="Q208" s="89" t="s">
        <v>36</v>
      </c>
      <c r="R208" s="125">
        <f>ROUND(((((($R$205*(3/14))+($R$206*(11/14)))*52.18)/26.09)*3.74),2)</f>
        <v>1811.87</v>
      </c>
      <c r="S208" s="47"/>
      <c r="T208" s="245"/>
      <c r="U208" s="248">
        <f>((MIN(H208,$R$212)*0.58%))*F208</f>
        <v>0</v>
      </c>
      <c r="V208" s="248">
        <f t="shared" si="109"/>
        <v>0</v>
      </c>
      <c r="W208" s="255">
        <f t="shared" ref="W208:W225" si="112">(U208+V208)-N208</f>
        <v>0</v>
      </c>
    </row>
    <row r="209" spans="3:23">
      <c r="C209" s="27">
        <v>20</v>
      </c>
      <c r="D209" s="145">
        <v>0</v>
      </c>
      <c r="E209" s="146">
        <v>0</v>
      </c>
      <c r="F209" s="147">
        <v>1</v>
      </c>
      <c r="G209" s="39">
        <f t="shared" si="96"/>
        <v>0</v>
      </c>
      <c r="H209" s="40">
        <f t="shared" si="107"/>
        <v>0</v>
      </c>
      <c r="I209" s="40"/>
      <c r="J209" s="36">
        <f t="shared" si="110"/>
        <v>0</v>
      </c>
      <c r="K209" s="36">
        <f t="shared" si="108"/>
        <v>0</v>
      </c>
      <c r="L209" s="37">
        <f t="shared" si="99"/>
        <v>0</v>
      </c>
      <c r="M209" s="40"/>
      <c r="N209" s="44">
        <f t="shared" si="111"/>
        <v>0</v>
      </c>
      <c r="O209" s="44">
        <f t="shared" si="100"/>
        <v>0</v>
      </c>
      <c r="P209" s="24" t="str">
        <f t="shared" si="106"/>
        <v>.</v>
      </c>
      <c r="Q209" s="87" t="s">
        <v>75</v>
      </c>
      <c r="R209" s="125"/>
      <c r="S209" s="47"/>
      <c r="T209" s="245"/>
      <c r="U209" s="248">
        <f>((MIN(H209,$R$212)*0.58%))*F209</f>
        <v>0</v>
      </c>
      <c r="V209" s="248">
        <f t="shared" si="109"/>
        <v>0</v>
      </c>
      <c r="W209" s="255">
        <f t="shared" si="112"/>
        <v>0</v>
      </c>
    </row>
    <row r="210" spans="3:23">
      <c r="C210" s="27">
        <v>22</v>
      </c>
      <c r="D210" s="145">
        <v>0</v>
      </c>
      <c r="E210" s="146">
        <v>0</v>
      </c>
      <c r="F210" s="147">
        <v>1</v>
      </c>
      <c r="G210" s="39">
        <f t="shared" si="96"/>
        <v>0</v>
      </c>
      <c r="H210" s="40">
        <f t="shared" si="107"/>
        <v>0</v>
      </c>
      <c r="I210" s="40"/>
      <c r="J210" s="36">
        <f t="shared" si="110"/>
        <v>0</v>
      </c>
      <c r="K210" s="36">
        <f t="shared" si="108"/>
        <v>0</v>
      </c>
      <c r="L210" s="37">
        <f t="shared" si="99"/>
        <v>0</v>
      </c>
      <c r="M210" s="40"/>
      <c r="N210" s="44">
        <f t="shared" si="111"/>
        <v>0</v>
      </c>
      <c r="O210" s="44">
        <f t="shared" si="100"/>
        <v>0</v>
      </c>
      <c r="P210" s="24" t="str">
        <f t="shared" si="106"/>
        <v>.</v>
      </c>
      <c r="Q210" s="89" t="s">
        <v>99</v>
      </c>
      <c r="R210" s="125">
        <v>243.3</v>
      </c>
      <c r="S210" s="47"/>
      <c r="T210" s="245"/>
      <c r="U210" s="248">
        <f t="shared" ref="U210:U221" si="113">((MIN(H210,$R$212)*0.58%))*F210</f>
        <v>0</v>
      </c>
      <c r="V210" s="248">
        <f t="shared" si="109"/>
        <v>0</v>
      </c>
      <c r="W210" s="255">
        <f t="shared" si="112"/>
        <v>0</v>
      </c>
    </row>
    <row r="211" spans="3:23">
      <c r="C211" s="27">
        <v>24</v>
      </c>
      <c r="D211" s="145">
        <v>0</v>
      </c>
      <c r="E211" s="146">
        <v>0</v>
      </c>
      <c r="F211" s="147">
        <v>1</v>
      </c>
      <c r="G211" s="39">
        <f t="shared" si="96"/>
        <v>0</v>
      </c>
      <c r="H211" s="40">
        <f t="shared" si="107"/>
        <v>0</v>
      </c>
      <c r="I211" s="40"/>
      <c r="J211" s="36">
        <f t="shared" si="110"/>
        <v>0</v>
      </c>
      <c r="K211" s="36">
        <f t="shared" si="108"/>
        <v>0</v>
      </c>
      <c r="L211" s="37">
        <f t="shared" si="99"/>
        <v>0</v>
      </c>
      <c r="M211" s="40"/>
      <c r="N211" s="44">
        <f t="shared" si="111"/>
        <v>0</v>
      </c>
      <c r="O211" s="44">
        <f t="shared" si="100"/>
        <v>0</v>
      </c>
      <c r="P211" s="24" t="str">
        <f t="shared" si="106"/>
        <v>.</v>
      </c>
      <c r="Q211" s="89" t="s">
        <v>63</v>
      </c>
      <c r="R211" s="125">
        <f>ROUND(($R$210*52.18*2)/26.09,2)</f>
        <v>973.2</v>
      </c>
      <c r="S211" s="47"/>
      <c r="T211" s="245"/>
      <c r="U211" s="248">
        <f t="shared" ref="U211:U220" si="114">((MIN(H211,$R$212)*0.58%))*F211</f>
        <v>0</v>
      </c>
      <c r="V211" s="248">
        <f t="shared" si="109"/>
        <v>0</v>
      </c>
      <c r="W211" s="255">
        <f t="shared" si="112"/>
        <v>0</v>
      </c>
    </row>
    <row r="212" spans="3:23" ht="13.5" thickBot="1">
      <c r="C212" s="27">
        <v>26</v>
      </c>
      <c r="D212" s="145">
        <v>0</v>
      </c>
      <c r="E212" s="146">
        <v>0</v>
      </c>
      <c r="F212" s="147">
        <v>1</v>
      </c>
      <c r="G212" s="39">
        <f t="shared" si="96"/>
        <v>0</v>
      </c>
      <c r="H212" s="40">
        <f t="shared" si="107"/>
        <v>0</v>
      </c>
      <c r="I212" s="40"/>
      <c r="J212" s="36">
        <f t="shared" si="110"/>
        <v>0</v>
      </c>
      <c r="K212" s="36">
        <f t="shared" si="108"/>
        <v>0</v>
      </c>
      <c r="L212" s="37">
        <f t="shared" si="99"/>
        <v>0</v>
      </c>
      <c r="M212" s="40"/>
      <c r="N212" s="44">
        <f t="shared" si="111"/>
        <v>0</v>
      </c>
      <c r="O212" s="44">
        <f t="shared" si="100"/>
        <v>0</v>
      </c>
      <c r="P212" s="24" t="str">
        <f t="shared" si="106"/>
        <v>.</v>
      </c>
      <c r="Q212" s="90" t="s">
        <v>26</v>
      </c>
      <c r="R212" s="126">
        <f>ROUND(($R$210*52.18*3.74)/26.09,2)</f>
        <v>1819.88</v>
      </c>
      <c r="S212" s="47"/>
      <c r="T212" s="245"/>
      <c r="U212" s="248">
        <f t="shared" si="114"/>
        <v>0</v>
      </c>
      <c r="V212" s="248">
        <f t="shared" si="109"/>
        <v>0</v>
      </c>
      <c r="W212" s="255">
        <f t="shared" si="112"/>
        <v>0</v>
      </c>
    </row>
    <row r="213" spans="3:23">
      <c r="C213" s="27">
        <v>28</v>
      </c>
      <c r="D213" s="145">
        <v>0</v>
      </c>
      <c r="E213" s="146">
        <v>0</v>
      </c>
      <c r="F213" s="147">
        <v>1</v>
      </c>
      <c r="G213" s="39">
        <f t="shared" si="96"/>
        <v>0</v>
      </c>
      <c r="H213" s="40">
        <f t="shared" si="107"/>
        <v>0</v>
      </c>
      <c r="I213" s="40"/>
      <c r="J213" s="36">
        <f t="shared" si="110"/>
        <v>0</v>
      </c>
      <c r="K213" s="36">
        <f t="shared" si="108"/>
        <v>0</v>
      </c>
      <c r="L213" s="37">
        <f t="shared" si="99"/>
        <v>0</v>
      </c>
      <c r="M213" s="40"/>
      <c r="N213" s="44">
        <f t="shared" si="111"/>
        <v>0</v>
      </c>
      <c r="O213" s="44">
        <f t="shared" si="100"/>
        <v>0</v>
      </c>
      <c r="P213" s="24" t="str">
        <f t="shared" si="106"/>
        <v>.</v>
      </c>
      <c r="S213" s="47"/>
      <c r="T213" s="245"/>
      <c r="U213" s="248">
        <f t="shared" si="114"/>
        <v>0</v>
      </c>
      <c r="V213" s="248">
        <f t="shared" si="109"/>
        <v>0</v>
      </c>
      <c r="W213" s="255">
        <f t="shared" si="112"/>
        <v>0</v>
      </c>
    </row>
    <row r="214" spans="3:23">
      <c r="C214" s="27">
        <v>30</v>
      </c>
      <c r="D214" s="145">
        <v>0</v>
      </c>
      <c r="E214" s="146">
        <v>0</v>
      </c>
      <c r="F214" s="147">
        <v>1</v>
      </c>
      <c r="G214" s="39">
        <f t="shared" si="96"/>
        <v>0</v>
      </c>
      <c r="H214" s="40">
        <f t="shared" si="107"/>
        <v>0</v>
      </c>
      <c r="I214" s="40"/>
      <c r="J214" s="36">
        <f t="shared" si="110"/>
        <v>0</v>
      </c>
      <c r="K214" s="36">
        <f t="shared" si="108"/>
        <v>0</v>
      </c>
      <c r="L214" s="37">
        <f t="shared" si="99"/>
        <v>0</v>
      </c>
      <c r="M214" s="40"/>
      <c r="N214" s="44">
        <f t="shared" si="111"/>
        <v>0</v>
      </c>
      <c r="O214" s="44">
        <f t="shared" si="100"/>
        <v>0</v>
      </c>
      <c r="P214" s="24" t="str">
        <f t="shared" si="106"/>
        <v>.</v>
      </c>
      <c r="S214" s="47"/>
      <c r="T214" s="245"/>
      <c r="U214" s="248">
        <f t="shared" si="114"/>
        <v>0</v>
      </c>
      <c r="V214" s="248">
        <f t="shared" si="109"/>
        <v>0</v>
      </c>
      <c r="W214" s="255">
        <f t="shared" si="112"/>
        <v>0</v>
      </c>
    </row>
    <row r="215" spans="3:23">
      <c r="C215" s="27">
        <v>32</v>
      </c>
      <c r="D215" s="145">
        <v>0</v>
      </c>
      <c r="E215" s="146">
        <v>0</v>
      </c>
      <c r="F215" s="147">
        <v>1</v>
      </c>
      <c r="G215" s="39">
        <f t="shared" si="96"/>
        <v>0</v>
      </c>
      <c r="H215" s="40">
        <f t="shared" si="107"/>
        <v>0</v>
      </c>
      <c r="I215" s="40"/>
      <c r="J215" s="36">
        <f t="shared" si="110"/>
        <v>0</v>
      </c>
      <c r="K215" s="36">
        <f t="shared" si="108"/>
        <v>0</v>
      </c>
      <c r="L215" s="37">
        <f t="shared" si="99"/>
        <v>0</v>
      </c>
      <c r="M215" s="40"/>
      <c r="N215" s="44">
        <f t="shared" si="111"/>
        <v>0</v>
      </c>
      <c r="O215" s="44">
        <f t="shared" si="100"/>
        <v>0</v>
      </c>
      <c r="P215" s="24" t="str">
        <f t="shared" si="106"/>
        <v>.</v>
      </c>
      <c r="S215" s="47"/>
      <c r="T215" s="245"/>
      <c r="U215" s="248">
        <f t="shared" si="114"/>
        <v>0</v>
      </c>
      <c r="V215" s="248">
        <f t="shared" si="109"/>
        <v>0</v>
      </c>
      <c r="W215" s="255">
        <f t="shared" si="112"/>
        <v>0</v>
      </c>
    </row>
    <row r="216" spans="3:23">
      <c r="C216" s="27">
        <v>34</v>
      </c>
      <c r="D216" s="145">
        <v>0</v>
      </c>
      <c r="E216" s="146">
        <v>0</v>
      </c>
      <c r="F216" s="147">
        <v>1</v>
      </c>
      <c r="G216" s="39">
        <f t="shared" si="96"/>
        <v>0</v>
      </c>
      <c r="H216" s="40">
        <f t="shared" si="107"/>
        <v>0</v>
      </c>
      <c r="I216" s="40"/>
      <c r="J216" s="36">
        <f t="shared" si="110"/>
        <v>0</v>
      </c>
      <c r="K216" s="36">
        <f t="shared" si="108"/>
        <v>0</v>
      </c>
      <c r="L216" s="37">
        <f t="shared" si="99"/>
        <v>0</v>
      </c>
      <c r="M216" s="40"/>
      <c r="N216" s="44">
        <f t="shared" si="111"/>
        <v>0</v>
      </c>
      <c r="O216" s="44">
        <f t="shared" si="100"/>
        <v>0</v>
      </c>
      <c r="P216" s="24" t="str">
        <f t="shared" si="106"/>
        <v>.</v>
      </c>
      <c r="S216" s="47"/>
      <c r="T216" s="245"/>
      <c r="U216" s="248">
        <f t="shared" si="114"/>
        <v>0</v>
      </c>
      <c r="V216" s="248">
        <f t="shared" si="109"/>
        <v>0</v>
      </c>
      <c r="W216" s="255">
        <f t="shared" si="112"/>
        <v>0</v>
      </c>
    </row>
    <row r="217" spans="3:23">
      <c r="C217" s="27">
        <v>36</v>
      </c>
      <c r="D217" s="145">
        <v>0</v>
      </c>
      <c r="E217" s="146">
        <v>0</v>
      </c>
      <c r="F217" s="147">
        <v>1</v>
      </c>
      <c r="G217" s="39">
        <f t="shared" si="96"/>
        <v>0</v>
      </c>
      <c r="H217" s="40">
        <f t="shared" si="107"/>
        <v>0</v>
      </c>
      <c r="I217" s="40"/>
      <c r="J217" s="36">
        <f t="shared" si="110"/>
        <v>0</v>
      </c>
      <c r="K217" s="36">
        <f t="shared" si="108"/>
        <v>0</v>
      </c>
      <c r="L217" s="37">
        <f t="shared" si="99"/>
        <v>0</v>
      </c>
      <c r="M217" s="40"/>
      <c r="N217" s="44">
        <f t="shared" si="111"/>
        <v>0</v>
      </c>
      <c r="O217" s="44">
        <f t="shared" si="100"/>
        <v>0</v>
      </c>
      <c r="P217" s="24" t="str">
        <f t="shared" si="106"/>
        <v>.</v>
      </c>
      <c r="S217" s="47"/>
      <c r="T217" s="245"/>
      <c r="U217" s="248">
        <f t="shared" si="114"/>
        <v>0</v>
      </c>
      <c r="V217" s="248">
        <f t="shared" si="109"/>
        <v>0</v>
      </c>
      <c r="W217" s="255">
        <f t="shared" si="112"/>
        <v>0</v>
      </c>
    </row>
    <row r="218" spans="3:23">
      <c r="C218" s="27">
        <v>38</v>
      </c>
      <c r="D218" s="145">
        <v>0</v>
      </c>
      <c r="E218" s="146">
        <v>0</v>
      </c>
      <c r="F218" s="147">
        <v>1</v>
      </c>
      <c r="G218" s="39">
        <f t="shared" si="96"/>
        <v>0</v>
      </c>
      <c r="H218" s="40">
        <f t="shared" si="107"/>
        <v>0</v>
      </c>
      <c r="I218" s="40"/>
      <c r="J218" s="36">
        <f t="shared" si="110"/>
        <v>0</v>
      </c>
      <c r="K218" s="36">
        <f t="shared" si="108"/>
        <v>0</v>
      </c>
      <c r="L218" s="37">
        <f t="shared" si="99"/>
        <v>0</v>
      </c>
      <c r="M218" s="40"/>
      <c r="N218" s="44">
        <f t="shared" si="111"/>
        <v>0</v>
      </c>
      <c r="O218" s="44">
        <f t="shared" si="100"/>
        <v>0</v>
      </c>
      <c r="P218" s="24" t="str">
        <f t="shared" si="106"/>
        <v>.</v>
      </c>
      <c r="S218" s="47"/>
      <c r="T218" s="245"/>
      <c r="U218" s="248">
        <f t="shared" si="114"/>
        <v>0</v>
      </c>
      <c r="V218" s="248">
        <f t="shared" si="109"/>
        <v>0</v>
      </c>
      <c r="W218" s="255">
        <f t="shared" si="112"/>
        <v>0</v>
      </c>
    </row>
    <row r="219" spans="3:23">
      <c r="C219" s="27">
        <v>40</v>
      </c>
      <c r="D219" s="145">
        <v>0</v>
      </c>
      <c r="E219" s="146">
        <v>0</v>
      </c>
      <c r="F219" s="147">
        <v>1</v>
      </c>
      <c r="G219" s="39">
        <f t="shared" si="96"/>
        <v>0</v>
      </c>
      <c r="H219" s="40">
        <f t="shared" si="107"/>
        <v>0</v>
      </c>
      <c r="I219" s="40"/>
      <c r="J219" s="36">
        <f t="shared" si="110"/>
        <v>0</v>
      </c>
      <c r="K219" s="36">
        <f t="shared" si="108"/>
        <v>0</v>
      </c>
      <c r="L219" s="37">
        <f t="shared" si="99"/>
        <v>0</v>
      </c>
      <c r="M219" s="40"/>
      <c r="N219" s="44">
        <f t="shared" si="111"/>
        <v>0</v>
      </c>
      <c r="O219" s="44">
        <f t="shared" si="100"/>
        <v>0</v>
      </c>
      <c r="P219" s="24" t="str">
        <f t="shared" si="106"/>
        <v>.</v>
      </c>
      <c r="S219" s="47"/>
      <c r="T219" s="245"/>
      <c r="U219" s="248">
        <f t="shared" si="114"/>
        <v>0</v>
      </c>
      <c r="V219" s="248">
        <f t="shared" si="109"/>
        <v>0</v>
      </c>
      <c r="W219" s="255">
        <f t="shared" si="112"/>
        <v>0</v>
      </c>
    </row>
    <row r="220" spans="3:23">
      <c r="C220" s="27">
        <v>42</v>
      </c>
      <c r="D220" s="145">
        <v>0</v>
      </c>
      <c r="E220" s="146">
        <v>0</v>
      </c>
      <c r="F220" s="147">
        <v>1</v>
      </c>
      <c r="G220" s="39">
        <f t="shared" si="96"/>
        <v>0</v>
      </c>
      <c r="H220" s="40">
        <f t="shared" si="107"/>
        <v>0</v>
      </c>
      <c r="I220" s="40"/>
      <c r="J220" s="36">
        <f t="shared" si="110"/>
        <v>0</v>
      </c>
      <c r="K220" s="36">
        <f t="shared" si="108"/>
        <v>0</v>
      </c>
      <c r="L220" s="37">
        <f t="shared" si="99"/>
        <v>0</v>
      </c>
      <c r="M220" s="40"/>
      <c r="N220" s="44">
        <f t="shared" si="111"/>
        <v>0</v>
      </c>
      <c r="O220" s="44">
        <f t="shared" si="100"/>
        <v>0</v>
      </c>
      <c r="P220" s="24" t="str">
        <f t="shared" si="106"/>
        <v>.</v>
      </c>
      <c r="S220" s="47"/>
      <c r="T220" s="245"/>
      <c r="U220" s="248">
        <f t="shared" si="114"/>
        <v>0</v>
      </c>
      <c r="V220" s="248">
        <f t="shared" si="109"/>
        <v>0</v>
      </c>
      <c r="W220" s="255">
        <f t="shared" si="112"/>
        <v>0</v>
      </c>
    </row>
    <row r="221" spans="3:23">
      <c r="C221" s="27">
        <v>44</v>
      </c>
      <c r="D221" s="145">
        <v>0</v>
      </c>
      <c r="E221" s="146">
        <v>0</v>
      </c>
      <c r="F221" s="147">
        <v>1</v>
      </c>
      <c r="G221" s="39">
        <f t="shared" si="96"/>
        <v>0</v>
      </c>
      <c r="H221" s="40">
        <f t="shared" si="107"/>
        <v>0</v>
      </c>
      <c r="I221" s="40"/>
      <c r="J221" s="36">
        <f t="shared" si="110"/>
        <v>0</v>
      </c>
      <c r="K221" s="36">
        <f t="shared" si="108"/>
        <v>0</v>
      </c>
      <c r="L221" s="37">
        <f t="shared" si="99"/>
        <v>0</v>
      </c>
      <c r="M221" s="40"/>
      <c r="N221" s="44">
        <f t="shared" si="111"/>
        <v>0</v>
      </c>
      <c r="O221" s="44">
        <f t="shared" si="100"/>
        <v>0</v>
      </c>
      <c r="P221" s="24" t="str">
        <f t="shared" si="106"/>
        <v>.</v>
      </c>
      <c r="S221" s="47"/>
      <c r="T221" s="245"/>
      <c r="U221" s="248">
        <f t="shared" si="113"/>
        <v>0</v>
      </c>
      <c r="V221" s="248">
        <f t="shared" si="109"/>
        <v>0</v>
      </c>
      <c r="W221" s="255">
        <f t="shared" si="112"/>
        <v>0</v>
      </c>
    </row>
    <row r="222" spans="3:23">
      <c r="C222" s="27">
        <v>46</v>
      </c>
      <c r="D222" s="145">
        <v>0</v>
      </c>
      <c r="E222" s="146">
        <v>0</v>
      </c>
      <c r="F222" s="147">
        <v>1</v>
      </c>
      <c r="G222" s="39">
        <f t="shared" si="96"/>
        <v>0</v>
      </c>
      <c r="H222" s="40">
        <f t="shared" si="107"/>
        <v>0</v>
      </c>
      <c r="I222" s="40"/>
      <c r="J222" s="36">
        <f t="shared" si="110"/>
        <v>0</v>
      </c>
      <c r="K222" s="36">
        <f t="shared" si="108"/>
        <v>0</v>
      </c>
      <c r="L222" s="37">
        <f t="shared" si="99"/>
        <v>0</v>
      </c>
      <c r="M222" s="40"/>
      <c r="N222" s="44">
        <f t="shared" si="111"/>
        <v>0</v>
      </c>
      <c r="O222" s="44">
        <f t="shared" si="100"/>
        <v>0</v>
      </c>
      <c r="P222" s="24" t="str">
        <f t="shared" si="106"/>
        <v>.</v>
      </c>
      <c r="S222" s="47"/>
      <c r="T222" s="245"/>
      <c r="U222" s="248">
        <f>((MIN(H222,$R$212)*0.58%))*F222</f>
        <v>0</v>
      </c>
      <c r="V222" s="248">
        <f t="shared" si="109"/>
        <v>0</v>
      </c>
      <c r="W222" s="255">
        <f t="shared" si="112"/>
        <v>0</v>
      </c>
    </row>
    <row r="223" spans="3:23">
      <c r="C223" s="27">
        <v>48</v>
      </c>
      <c r="D223" s="145">
        <v>0</v>
      </c>
      <c r="E223" s="146">
        <v>0</v>
      </c>
      <c r="F223" s="147">
        <v>1</v>
      </c>
      <c r="G223" s="39">
        <f t="shared" si="96"/>
        <v>0</v>
      </c>
      <c r="H223" s="40">
        <f t="shared" si="107"/>
        <v>0</v>
      </c>
      <c r="I223" s="40"/>
      <c r="J223" s="36">
        <f t="shared" si="110"/>
        <v>0</v>
      </c>
      <c r="K223" s="36">
        <f t="shared" si="108"/>
        <v>0</v>
      </c>
      <c r="L223" s="37">
        <f t="shared" si="99"/>
        <v>0</v>
      </c>
      <c r="M223" s="40"/>
      <c r="N223" s="44">
        <f t="shared" si="111"/>
        <v>0</v>
      </c>
      <c r="O223" s="44">
        <f t="shared" si="100"/>
        <v>0</v>
      </c>
      <c r="P223" s="24" t="str">
        <f t="shared" si="106"/>
        <v>.</v>
      </c>
      <c r="S223" s="47"/>
      <c r="T223" s="245"/>
      <c r="U223" s="248">
        <f>((MIN(H223,$R$212)*0.58%))*F223</f>
        <v>0</v>
      </c>
      <c r="V223" s="248">
        <f t="shared" si="109"/>
        <v>0</v>
      </c>
      <c r="W223" s="255">
        <f t="shared" si="112"/>
        <v>0</v>
      </c>
    </row>
    <row r="224" spans="3:23">
      <c r="C224" s="27">
        <v>50</v>
      </c>
      <c r="D224" s="145">
        <v>0</v>
      </c>
      <c r="E224" s="146">
        <v>0</v>
      </c>
      <c r="F224" s="147">
        <v>1</v>
      </c>
      <c r="G224" s="39">
        <f t="shared" si="96"/>
        <v>0</v>
      </c>
      <c r="H224" s="40">
        <f t="shared" si="107"/>
        <v>0</v>
      </c>
      <c r="I224" s="40"/>
      <c r="J224" s="36">
        <f t="shared" si="110"/>
        <v>0</v>
      </c>
      <c r="K224" s="36">
        <f t="shared" si="108"/>
        <v>0</v>
      </c>
      <c r="L224" s="37">
        <f t="shared" si="99"/>
        <v>0</v>
      </c>
      <c r="M224" s="40"/>
      <c r="N224" s="44">
        <f t="shared" si="111"/>
        <v>0</v>
      </c>
      <c r="O224" s="44">
        <f t="shared" si="100"/>
        <v>0</v>
      </c>
      <c r="P224" s="24" t="str">
        <f t="shared" si="106"/>
        <v>.</v>
      </c>
      <c r="S224" s="47"/>
      <c r="T224" s="245"/>
      <c r="U224" s="248">
        <f>((MIN(H224,$R$212)*0.58%))*F224</f>
        <v>0</v>
      </c>
      <c r="V224" s="248">
        <f t="shared" si="109"/>
        <v>0</v>
      </c>
      <c r="W224" s="255">
        <f t="shared" si="112"/>
        <v>0</v>
      </c>
    </row>
    <row r="225" spans="3:23">
      <c r="C225" s="27">
        <v>52</v>
      </c>
      <c r="D225" s="145">
        <v>0</v>
      </c>
      <c r="E225" s="146">
        <v>0</v>
      </c>
      <c r="F225" s="147">
        <v>1</v>
      </c>
      <c r="G225" s="39">
        <f t="shared" si="96"/>
        <v>0</v>
      </c>
      <c r="H225" s="40">
        <f t="shared" si="107"/>
        <v>0</v>
      </c>
      <c r="I225" s="40"/>
      <c r="J225" s="36">
        <f t="shared" si="110"/>
        <v>0</v>
      </c>
      <c r="K225" s="36">
        <f t="shared" si="108"/>
        <v>0</v>
      </c>
      <c r="L225" s="37">
        <f t="shared" si="99"/>
        <v>0</v>
      </c>
      <c r="M225" s="40"/>
      <c r="N225" s="44">
        <f t="shared" si="111"/>
        <v>0</v>
      </c>
      <c r="O225" s="44">
        <f t="shared" si="100"/>
        <v>0</v>
      </c>
      <c r="P225" s="24" t="str">
        <f t="shared" si="106"/>
        <v>.</v>
      </c>
      <c r="S225" s="47"/>
      <c r="T225" s="245"/>
      <c r="U225" s="248">
        <f>((MIN(H225,$R$212)*0.58%))*F225</f>
        <v>0</v>
      </c>
      <c r="V225" s="248">
        <f t="shared" si="109"/>
        <v>0</v>
      </c>
      <c r="W225" s="255">
        <f t="shared" si="112"/>
        <v>0</v>
      </c>
    </row>
    <row r="226" spans="3:23">
      <c r="C226" s="67"/>
      <c r="D226" s="41"/>
      <c r="E226" s="41"/>
      <c r="F226" s="164" t="s">
        <v>51</v>
      </c>
      <c r="G226" s="40">
        <f>SUM(G200:G225)</f>
        <v>0</v>
      </c>
      <c r="H226" s="40">
        <f>SUM(H200:H225)</f>
        <v>0</v>
      </c>
      <c r="I226" s="40"/>
      <c r="J226" s="36">
        <f>SUM(J200:J225)</f>
        <v>0</v>
      </c>
      <c r="K226" s="36">
        <f>SUM(K200:K225)</f>
        <v>0</v>
      </c>
      <c r="L226" s="37">
        <f>SUM(L200:L225)</f>
        <v>0</v>
      </c>
      <c r="M226" s="40"/>
      <c r="N226" s="38">
        <f>SUM(N200:N225)</f>
        <v>0</v>
      </c>
      <c r="O226" s="38">
        <f>SUM(O200:O225)</f>
        <v>0</v>
      </c>
      <c r="P226" s="24" t="str">
        <f t="shared" si="106"/>
        <v>.</v>
      </c>
      <c r="S226" s="47"/>
      <c r="T226" s="245"/>
      <c r="U226" s="250">
        <f>SUM(U200:U225)</f>
        <v>0</v>
      </c>
      <c r="V226" s="250">
        <f>SUM(V200:V225)</f>
        <v>0</v>
      </c>
      <c r="W226" s="258">
        <f>SUM(W200:W225)</f>
        <v>0</v>
      </c>
    </row>
    <row r="227" spans="3:23" ht="13.5" thickBot="1">
      <c r="C227" s="62"/>
      <c r="D227" s="42"/>
      <c r="E227" s="42"/>
      <c r="F227" s="42"/>
      <c r="G227" s="42"/>
      <c r="H227" s="42"/>
      <c r="I227" s="42"/>
      <c r="J227" s="9"/>
      <c r="K227" s="138"/>
      <c r="L227" s="138"/>
      <c r="M227" s="193"/>
      <c r="N227" s="140"/>
      <c r="O227" s="140"/>
      <c r="P227" s="24"/>
      <c r="Q227" s="9"/>
      <c r="R227" s="9"/>
      <c r="S227" s="47"/>
      <c r="T227" s="245"/>
      <c r="U227" s="248"/>
      <c r="V227" s="248"/>
      <c r="W227" s="255"/>
    </row>
    <row r="228" spans="3:23" ht="54.75" customHeight="1">
      <c r="C228" s="62"/>
      <c r="D228" s="42"/>
      <c r="E228" s="42"/>
      <c r="F228" s="42"/>
      <c r="G228" s="42"/>
      <c r="H228" s="42"/>
      <c r="I228" s="42"/>
      <c r="J228" s="9"/>
      <c r="K228" s="300" t="s">
        <v>133</v>
      </c>
      <c r="L228" s="301"/>
      <c r="M228" s="11" t="s">
        <v>16</v>
      </c>
      <c r="N228" s="12" t="s">
        <v>8</v>
      </c>
      <c r="O228" s="13" t="s">
        <v>9</v>
      </c>
      <c r="P228" s="24"/>
      <c r="Q228" s="9"/>
      <c r="R228" s="9"/>
      <c r="S228" s="47"/>
      <c r="T228" s="245"/>
      <c r="U228" s="248"/>
      <c r="V228" s="248"/>
      <c r="W228" s="255"/>
    </row>
    <row r="229" spans="3:23" ht="13.5" thickBot="1">
      <c r="C229" s="62"/>
      <c r="D229" s="42"/>
      <c r="E229" s="42"/>
      <c r="F229" s="42"/>
      <c r="G229" s="42"/>
      <c r="H229" s="42"/>
      <c r="I229" s="42"/>
      <c r="J229" s="9"/>
      <c r="K229" s="129" t="s">
        <v>111</v>
      </c>
      <c r="L229" s="130"/>
      <c r="M229" s="213">
        <v>1.2999999999999999E-2</v>
      </c>
      <c r="N229" s="55">
        <f>ROUND(N226*(1+M229),2)</f>
        <v>0</v>
      </c>
      <c r="O229" s="55">
        <f>ROUND(O226*(1+M229),2)</f>
        <v>0</v>
      </c>
      <c r="P229" s="24"/>
      <c r="Q229" s="9"/>
      <c r="R229" s="9"/>
      <c r="S229" s="47"/>
      <c r="T229" s="245"/>
      <c r="U229" s="248"/>
      <c r="V229" s="248"/>
      <c r="W229" s="255"/>
    </row>
    <row r="230" spans="3:23" ht="13.5" thickBot="1">
      <c r="C230" s="62"/>
      <c r="D230" s="42"/>
      <c r="E230" s="42"/>
      <c r="F230" s="42"/>
      <c r="G230" s="42"/>
      <c r="H230" s="42"/>
      <c r="I230" s="42"/>
      <c r="J230" s="9"/>
      <c r="K230" s="138"/>
      <c r="L230" s="138"/>
      <c r="M230" s="193"/>
      <c r="N230" s="140"/>
      <c r="O230" s="140"/>
      <c r="P230" s="24"/>
      <c r="Q230" s="9"/>
      <c r="R230" s="9"/>
      <c r="S230" s="47"/>
      <c r="T230" s="245"/>
      <c r="U230" s="248"/>
      <c r="V230" s="248"/>
      <c r="W230" s="255"/>
    </row>
    <row r="231" spans="3:23" ht="14.25">
      <c r="C231" s="218">
        <v>2019</v>
      </c>
      <c r="D231" s="60"/>
      <c r="E231" s="60"/>
      <c r="F231" s="60"/>
      <c r="G231" s="60"/>
      <c r="H231" s="60"/>
      <c r="I231" s="60"/>
      <c r="J231" s="60"/>
      <c r="K231" s="60"/>
      <c r="L231" s="60"/>
      <c r="M231" s="60"/>
      <c r="N231" s="60"/>
      <c r="O231" s="60"/>
      <c r="P231" s="61"/>
      <c r="Q231" s="60"/>
      <c r="R231" s="60"/>
      <c r="S231" s="83"/>
      <c r="T231" s="252"/>
      <c r="U231" s="252"/>
      <c r="V231" s="252"/>
      <c r="W231" s="253"/>
    </row>
    <row r="232" spans="3:23" ht="13.5" thickBot="1">
      <c r="C232" s="62"/>
      <c r="D232" s="9"/>
      <c r="E232" s="9"/>
      <c r="F232" s="9"/>
      <c r="G232" s="9"/>
      <c r="H232" s="9"/>
      <c r="I232" s="9"/>
      <c r="J232" s="9"/>
      <c r="K232" s="9"/>
      <c r="L232" s="9"/>
      <c r="M232" s="9"/>
      <c r="N232" s="9"/>
      <c r="O232" s="9"/>
      <c r="P232" s="24"/>
      <c r="Q232" s="9"/>
      <c r="R232" s="9"/>
      <c r="S232" s="47"/>
      <c r="T232" s="245"/>
      <c r="U232" s="245"/>
      <c r="V232" s="245"/>
      <c r="W232" s="254"/>
    </row>
    <row r="233" spans="3:23" ht="13.5" thickBot="1">
      <c r="C233" s="63"/>
      <c r="D233" s="291" t="s">
        <v>1</v>
      </c>
      <c r="E233" s="292"/>
      <c r="F233" s="293"/>
      <c r="G233" s="5"/>
      <c r="H233" s="6"/>
      <c r="I233" s="6"/>
      <c r="J233" s="294" t="s">
        <v>2</v>
      </c>
      <c r="K233" s="295"/>
      <c r="L233" s="295"/>
      <c r="M233" s="7"/>
      <c r="N233" s="296" t="s">
        <v>3</v>
      </c>
      <c r="O233" s="297"/>
      <c r="P233" s="24"/>
      <c r="Q233" s="9"/>
      <c r="R233" s="9"/>
      <c r="S233" s="47"/>
      <c r="T233" s="245"/>
      <c r="U233" s="245"/>
      <c r="V233" s="245"/>
      <c r="W233" s="254"/>
    </row>
    <row r="234" spans="3:23" ht="51">
      <c r="C234" s="64" t="s">
        <v>4</v>
      </c>
      <c r="D234" s="148" t="s">
        <v>66</v>
      </c>
      <c r="E234" s="149" t="s">
        <v>67</v>
      </c>
      <c r="F234" s="141" t="s">
        <v>28</v>
      </c>
      <c r="G234" s="14" t="s">
        <v>68</v>
      </c>
      <c r="H234" s="15" t="s">
        <v>69</v>
      </c>
      <c r="I234" s="15"/>
      <c r="J234" s="16" t="s">
        <v>43</v>
      </c>
      <c r="K234" s="16" t="s">
        <v>44</v>
      </c>
      <c r="L234" s="17" t="s">
        <v>7</v>
      </c>
      <c r="M234" s="15"/>
      <c r="N234" s="18" t="s">
        <v>8</v>
      </c>
      <c r="O234" s="18" t="s">
        <v>9</v>
      </c>
      <c r="P234" s="24"/>
      <c r="Q234" s="298" t="s">
        <v>137</v>
      </c>
      <c r="R234" s="299"/>
      <c r="S234" s="115"/>
      <c r="T234" s="245"/>
      <c r="U234" s="240" t="s">
        <v>120</v>
      </c>
      <c r="V234" s="240" t="s">
        <v>121</v>
      </c>
      <c r="W234" s="247" t="s">
        <v>18</v>
      </c>
    </row>
    <row r="235" spans="3:23">
      <c r="C235" s="27">
        <v>2</v>
      </c>
      <c r="D235" s="145">
        <v>0</v>
      </c>
      <c r="E235" s="146">
        <v>0</v>
      </c>
      <c r="F235" s="147">
        <v>1</v>
      </c>
      <c r="G235" s="39">
        <f t="shared" ref="G235:G260" si="115">D235+E235</f>
        <v>0</v>
      </c>
      <c r="H235" s="40">
        <f t="shared" ref="H235:H239" si="116">ROUND((G235/F235),2)</f>
        <v>0</v>
      </c>
      <c r="I235" s="40"/>
      <c r="J235" s="36">
        <f>ROUND((H235*3%)*F235,2)</f>
        <v>0</v>
      </c>
      <c r="K235" s="36">
        <f t="shared" ref="K235:K240" si="117">ROUND((IF(H235-$R$237&lt;0,0,(H235-$R$237))*3.5%)*F235,2)</f>
        <v>0</v>
      </c>
      <c r="L235" s="37">
        <f t="shared" ref="L235:L260" si="118">J235+K235</f>
        <v>0</v>
      </c>
      <c r="M235" s="40"/>
      <c r="N235" s="44">
        <f>((MIN(H235,$R$238)*0.58%)+IF(H235&gt;$R$238,(H235-$R$238)*1.25%,0))*F235</f>
        <v>0</v>
      </c>
      <c r="O235" s="44">
        <f>(H235*3.75%)*F235</f>
        <v>0</v>
      </c>
      <c r="P235" s="24" t="str">
        <f>IF(W235&lt;&gt;0, "Error - review!",".")</f>
        <v>.</v>
      </c>
      <c r="Q235" s="87" t="s">
        <v>96</v>
      </c>
      <c r="R235" s="88"/>
      <c r="S235" s="47"/>
      <c r="T235" s="245"/>
      <c r="U235" s="248">
        <f>((MIN(H235,$R$238)*0.58%))*F235</f>
        <v>0</v>
      </c>
      <c r="V235" s="248">
        <f>(IF(H235&gt;$R$238,(H235-$R$238)*1.25%,0))*F235</f>
        <v>0</v>
      </c>
      <c r="W235" s="255">
        <f t="shared" ref="W235:W240" si="119">(U235+V235)-N235</f>
        <v>0</v>
      </c>
    </row>
    <row r="236" spans="3:23">
      <c r="C236" s="27">
        <v>4</v>
      </c>
      <c r="D236" s="145">
        <v>0</v>
      </c>
      <c r="E236" s="146">
        <v>0</v>
      </c>
      <c r="F236" s="147">
        <v>1</v>
      </c>
      <c r="G236" s="39">
        <f t="shared" si="115"/>
        <v>0</v>
      </c>
      <c r="H236" s="40">
        <f t="shared" si="116"/>
        <v>0</v>
      </c>
      <c r="I236" s="40"/>
      <c r="J236" s="36">
        <f t="shared" ref="J236:J240" si="120">ROUND((H236*3%)*F236,2)</f>
        <v>0</v>
      </c>
      <c r="K236" s="36">
        <f t="shared" si="117"/>
        <v>0</v>
      </c>
      <c r="L236" s="37">
        <f t="shared" si="118"/>
        <v>0</v>
      </c>
      <c r="M236" s="40"/>
      <c r="N236" s="44">
        <f t="shared" ref="N236:N239" si="121">((MIN(H236,$R$238)*0.58%)+IF(H236&gt;$R$238,(H236-$R$238)*1.25%,0))*F236</f>
        <v>0</v>
      </c>
      <c r="O236" s="44">
        <f t="shared" ref="O236:O260" si="122">(H236*3.75%)*F236</f>
        <v>0</v>
      </c>
      <c r="P236" s="24" t="str">
        <f t="shared" ref="P236:P261" si="123">IF(W236&lt;&gt;0, "Error - review!",".")</f>
        <v>.</v>
      </c>
      <c r="Q236" s="89" t="s">
        <v>11</v>
      </c>
      <c r="R236" s="125">
        <v>243.3</v>
      </c>
      <c r="S236" s="47"/>
      <c r="T236" s="245"/>
      <c r="U236" s="248">
        <f t="shared" ref="U236:U240" si="124">((MIN(H236,$R$238)*0.58%))*F236</f>
        <v>0</v>
      </c>
      <c r="V236" s="248">
        <f t="shared" ref="V236:V240" si="125">(IF(H236&gt;$R$238,(H236-$R$238)*1.25%,0))*F236</f>
        <v>0</v>
      </c>
      <c r="W236" s="255">
        <f t="shared" si="119"/>
        <v>0</v>
      </c>
    </row>
    <row r="237" spans="3:23">
      <c r="C237" s="27">
        <v>6</v>
      </c>
      <c r="D237" s="145">
        <v>0</v>
      </c>
      <c r="E237" s="146">
        <v>0</v>
      </c>
      <c r="F237" s="147">
        <v>1</v>
      </c>
      <c r="G237" s="39">
        <f t="shared" si="115"/>
        <v>0</v>
      </c>
      <c r="H237" s="40">
        <f t="shared" si="116"/>
        <v>0</v>
      </c>
      <c r="I237" s="40"/>
      <c r="J237" s="36">
        <f t="shared" si="120"/>
        <v>0</v>
      </c>
      <c r="K237" s="36">
        <f t="shared" si="117"/>
        <v>0</v>
      </c>
      <c r="L237" s="37">
        <f t="shared" si="118"/>
        <v>0</v>
      </c>
      <c r="M237" s="40"/>
      <c r="N237" s="44">
        <f t="shared" si="121"/>
        <v>0</v>
      </c>
      <c r="O237" s="44">
        <f t="shared" si="122"/>
        <v>0</v>
      </c>
      <c r="P237" s="24" t="str">
        <f t="shared" si="123"/>
        <v>.</v>
      </c>
      <c r="Q237" s="89" t="s">
        <v>37</v>
      </c>
      <c r="R237" s="125">
        <f>SUM(R236*52.18*2)/26.09</f>
        <v>973.2</v>
      </c>
      <c r="S237" s="47"/>
      <c r="T237" s="245"/>
      <c r="U237" s="248">
        <f t="shared" si="124"/>
        <v>0</v>
      </c>
      <c r="V237" s="248">
        <f t="shared" si="125"/>
        <v>0</v>
      </c>
      <c r="W237" s="255">
        <f t="shared" si="119"/>
        <v>0</v>
      </c>
    </row>
    <row r="238" spans="3:23">
      <c r="C238" s="27">
        <v>8</v>
      </c>
      <c r="D238" s="145">
        <v>0</v>
      </c>
      <c r="E238" s="146">
        <v>0</v>
      </c>
      <c r="F238" s="147">
        <v>1</v>
      </c>
      <c r="G238" s="39">
        <f t="shared" si="115"/>
        <v>0</v>
      </c>
      <c r="H238" s="40">
        <f t="shared" si="116"/>
        <v>0</v>
      </c>
      <c r="I238" s="40"/>
      <c r="J238" s="36">
        <f t="shared" si="120"/>
        <v>0</v>
      </c>
      <c r="K238" s="36">
        <f t="shared" si="117"/>
        <v>0</v>
      </c>
      <c r="L238" s="37">
        <f t="shared" si="118"/>
        <v>0</v>
      </c>
      <c r="M238" s="40"/>
      <c r="N238" s="44">
        <f t="shared" si="121"/>
        <v>0</v>
      </c>
      <c r="O238" s="44">
        <f t="shared" si="122"/>
        <v>0</v>
      </c>
      <c r="P238" s="24" t="str">
        <f t="shared" si="123"/>
        <v>.</v>
      </c>
      <c r="Q238" s="89" t="s">
        <v>30</v>
      </c>
      <c r="R238" s="125">
        <f>SUM(R236*3.74*52.18)/26.09</f>
        <v>1819.8840000000002</v>
      </c>
      <c r="S238" s="47"/>
      <c r="T238" s="245"/>
      <c r="U238" s="248">
        <f t="shared" si="124"/>
        <v>0</v>
      </c>
      <c r="V238" s="248">
        <f t="shared" si="125"/>
        <v>0</v>
      </c>
      <c r="W238" s="255">
        <f t="shared" si="119"/>
        <v>0</v>
      </c>
    </row>
    <row r="239" spans="3:23">
      <c r="C239" s="27">
        <v>10</v>
      </c>
      <c r="D239" s="145">
        <v>0</v>
      </c>
      <c r="E239" s="146">
        <v>0</v>
      </c>
      <c r="F239" s="147">
        <v>1</v>
      </c>
      <c r="G239" s="39">
        <f t="shared" si="115"/>
        <v>0</v>
      </c>
      <c r="H239" s="40">
        <f t="shared" si="116"/>
        <v>0</v>
      </c>
      <c r="I239" s="40"/>
      <c r="J239" s="36">
        <f t="shared" si="120"/>
        <v>0</v>
      </c>
      <c r="K239" s="36">
        <f t="shared" si="117"/>
        <v>0</v>
      </c>
      <c r="L239" s="37">
        <f t="shared" si="118"/>
        <v>0</v>
      </c>
      <c r="M239" s="40"/>
      <c r="N239" s="44">
        <f t="shared" si="121"/>
        <v>0</v>
      </c>
      <c r="O239" s="44">
        <f t="shared" si="122"/>
        <v>0</v>
      </c>
      <c r="P239" s="24" t="str">
        <f t="shared" si="123"/>
        <v>.</v>
      </c>
      <c r="Q239" s="175">
        <v>43525</v>
      </c>
      <c r="R239" s="125"/>
      <c r="S239" s="47"/>
      <c r="T239" s="245"/>
      <c r="U239" s="248">
        <f t="shared" si="124"/>
        <v>0</v>
      </c>
      <c r="V239" s="248">
        <f t="shared" si="125"/>
        <v>0</v>
      </c>
      <c r="W239" s="255">
        <f t="shared" si="119"/>
        <v>0</v>
      </c>
    </row>
    <row r="240" spans="3:23">
      <c r="C240" s="27">
        <v>12</v>
      </c>
      <c r="D240" s="145">
        <v>0</v>
      </c>
      <c r="E240" s="146">
        <v>0</v>
      </c>
      <c r="F240" s="147">
        <v>1</v>
      </c>
      <c r="G240" s="39">
        <f t="shared" si="115"/>
        <v>0</v>
      </c>
      <c r="H240" s="40">
        <f>ROUND((G240/F240),2)</f>
        <v>0</v>
      </c>
      <c r="I240" s="40"/>
      <c r="J240" s="36">
        <f t="shared" si="120"/>
        <v>0</v>
      </c>
      <c r="K240" s="36">
        <f t="shared" si="117"/>
        <v>0</v>
      </c>
      <c r="L240" s="37">
        <f t="shared" si="118"/>
        <v>0</v>
      </c>
      <c r="M240" s="40"/>
      <c r="N240" s="44">
        <f>((MIN(H240,$R$238)*0.58%)+IF(H240&gt;$R$238,(H240-$R$238)*1.25%,0))*F240</f>
        <v>0</v>
      </c>
      <c r="O240" s="44">
        <f t="shared" si="122"/>
        <v>0</v>
      </c>
      <c r="P240" s="24" t="str">
        <f t="shared" si="123"/>
        <v>.</v>
      </c>
      <c r="Q240" s="89" t="s">
        <v>98</v>
      </c>
      <c r="R240" s="125">
        <f>R236</f>
        <v>243.3</v>
      </c>
      <c r="S240" s="47"/>
      <c r="T240" s="245"/>
      <c r="U240" s="248">
        <f t="shared" si="124"/>
        <v>0</v>
      </c>
      <c r="V240" s="248">
        <f t="shared" si="125"/>
        <v>0</v>
      </c>
      <c r="W240" s="255">
        <f t="shared" si="119"/>
        <v>0</v>
      </c>
    </row>
    <row r="241" spans="3:23">
      <c r="C241" s="180">
        <v>14</v>
      </c>
      <c r="D241" s="145">
        <v>0</v>
      </c>
      <c r="E241" s="146">
        <v>0</v>
      </c>
      <c r="F241" s="147">
        <v>1</v>
      </c>
      <c r="G241" s="39">
        <f t="shared" si="115"/>
        <v>0</v>
      </c>
      <c r="H241" s="40">
        <f t="shared" ref="H241:H260" si="126">ROUND((G241/F241),2)</f>
        <v>0</v>
      </c>
      <c r="I241" s="40"/>
      <c r="J241" s="36">
        <f>ROUND((H241*3%)*F241,2)</f>
        <v>0</v>
      </c>
      <c r="K241" s="36">
        <f>ROUND((IF(H241-$R$242&lt;0,0,(H241-$R$242))*3.5%)*F241,2)</f>
        <v>0</v>
      </c>
      <c r="L241" s="37">
        <f t="shared" si="118"/>
        <v>0</v>
      </c>
      <c r="M241" s="40"/>
      <c r="N241" s="44">
        <f>((MIN(H241,$R$243)*0.58%)+IF(H241&gt;$R$243,(H241-$R$243)*1.25%,0))*F241</f>
        <v>0</v>
      </c>
      <c r="O241" s="44">
        <f t="shared" si="122"/>
        <v>0</v>
      </c>
      <c r="P241" s="24" t="str">
        <f t="shared" si="123"/>
        <v>.</v>
      </c>
      <c r="Q241" s="89" t="s">
        <v>99</v>
      </c>
      <c r="R241" s="125">
        <v>248.3</v>
      </c>
      <c r="S241" s="47"/>
      <c r="T241" s="245"/>
      <c r="U241" s="248">
        <f>((MIN(H241,$R$243)*0.58%))*F241</f>
        <v>0</v>
      </c>
      <c r="V241" s="248">
        <f>(IF(H241&gt;$R$243,(H241-$R$243)*1.25%,0))*F241</f>
        <v>0</v>
      </c>
      <c r="W241" s="255">
        <f>(U241+V241)-N241</f>
        <v>0</v>
      </c>
    </row>
    <row r="242" spans="3:23">
      <c r="C242" s="27">
        <v>16</v>
      </c>
      <c r="D242" s="145">
        <v>0</v>
      </c>
      <c r="E242" s="146">
        <v>0</v>
      </c>
      <c r="F242" s="147">
        <v>1</v>
      </c>
      <c r="G242" s="39">
        <f t="shared" si="115"/>
        <v>0</v>
      </c>
      <c r="H242" s="40">
        <f t="shared" si="126"/>
        <v>0</v>
      </c>
      <c r="I242" s="40"/>
      <c r="J242" s="36">
        <f>ROUND((H242*3%)*F242,2)</f>
        <v>0</v>
      </c>
      <c r="K242" s="36">
        <f t="shared" ref="K242:K260" si="127">ROUND((IF(H242-$R$246&lt;0,0,(H242-$R$246))*3.5%)*F242,2)</f>
        <v>0</v>
      </c>
      <c r="L242" s="37">
        <f t="shared" si="118"/>
        <v>0</v>
      </c>
      <c r="M242" s="40"/>
      <c r="N242" s="44">
        <f>((MIN(H242,$R$247)*0.58%)+IF(H242&gt;$R$247,(H242-$R$247)*1.25%,0))*F242</f>
        <v>0</v>
      </c>
      <c r="O242" s="44">
        <f t="shared" si="122"/>
        <v>0</v>
      </c>
      <c r="P242" s="24" t="str">
        <f t="shared" si="123"/>
        <v>.</v>
      </c>
      <c r="Q242" s="89" t="s">
        <v>79</v>
      </c>
      <c r="R242" s="125">
        <f>ROUND(((((($R$240*(3/14))+($R$241*(11/14)))*52.18)/26.09)*2),2)</f>
        <v>988.91</v>
      </c>
      <c r="S242" s="47"/>
      <c r="T242" s="245"/>
      <c r="U242" s="248">
        <f>((MIN(H242,$R$247)*0.58%))*F242</f>
        <v>0</v>
      </c>
      <c r="V242" s="248">
        <f>(IF(H242&gt;$R$247,(H242-$R$247)*1.25%,0))*F242</f>
        <v>0</v>
      </c>
      <c r="W242" s="255">
        <f>(U242+V242)-N242</f>
        <v>0</v>
      </c>
    </row>
    <row r="243" spans="3:23">
      <c r="C243" s="27">
        <v>18</v>
      </c>
      <c r="D243" s="145">
        <v>0</v>
      </c>
      <c r="E243" s="146">
        <v>0</v>
      </c>
      <c r="F243" s="147">
        <v>1</v>
      </c>
      <c r="G243" s="39">
        <f t="shared" si="115"/>
        <v>0</v>
      </c>
      <c r="H243" s="40">
        <f t="shared" si="126"/>
        <v>0</v>
      </c>
      <c r="I243" s="40"/>
      <c r="J243" s="36">
        <f t="shared" ref="J243:J260" si="128">ROUND((H243*3%)*F243,2)</f>
        <v>0</v>
      </c>
      <c r="K243" s="36">
        <f t="shared" si="127"/>
        <v>0</v>
      </c>
      <c r="L243" s="37">
        <f t="shared" si="118"/>
        <v>0</v>
      </c>
      <c r="M243" s="40"/>
      <c r="N243" s="44">
        <f t="shared" ref="N243:N260" si="129">((MIN(H243,$R$247)*0.58%)+IF(H243&gt;$R$247,(H243-$R$247)*1.25%,0))*F243</f>
        <v>0</v>
      </c>
      <c r="O243" s="44">
        <f t="shared" si="122"/>
        <v>0</v>
      </c>
      <c r="P243" s="24" t="str">
        <f t="shared" si="123"/>
        <v>.</v>
      </c>
      <c r="Q243" s="89" t="s">
        <v>36</v>
      </c>
      <c r="R243" s="125">
        <f>ROUND(((((($R$240*(3/14))+($R$241*(11/14)))*52.18)/26.09)*3.74),2)</f>
        <v>1849.27</v>
      </c>
      <c r="S243" s="47"/>
      <c r="T243" s="245"/>
      <c r="U243" s="248">
        <f t="shared" ref="U243:U260" si="130">((MIN(H243,$R$247)*0.58%))*F243</f>
        <v>0</v>
      </c>
      <c r="V243" s="248">
        <f t="shared" ref="V243:V260" si="131">(IF(H243&gt;$R$247,(H243-$R$247)*1.25%,0))*F243</f>
        <v>0</v>
      </c>
      <c r="W243" s="255">
        <f t="shared" ref="W243:W260" si="132">(U243+V243)-N243</f>
        <v>0</v>
      </c>
    </row>
    <row r="244" spans="3:23">
      <c r="C244" s="27">
        <v>20</v>
      </c>
      <c r="D244" s="145">
        <v>0</v>
      </c>
      <c r="E244" s="146">
        <v>0</v>
      </c>
      <c r="F244" s="147">
        <v>1</v>
      </c>
      <c r="G244" s="39">
        <f t="shared" si="115"/>
        <v>0</v>
      </c>
      <c r="H244" s="40">
        <f t="shared" si="126"/>
        <v>0</v>
      </c>
      <c r="I244" s="40"/>
      <c r="J244" s="36">
        <f t="shared" si="128"/>
        <v>0</v>
      </c>
      <c r="K244" s="36">
        <f t="shared" si="127"/>
        <v>0</v>
      </c>
      <c r="L244" s="37">
        <f t="shared" si="118"/>
        <v>0</v>
      </c>
      <c r="M244" s="40"/>
      <c r="N244" s="44">
        <f t="shared" si="129"/>
        <v>0</v>
      </c>
      <c r="O244" s="44">
        <f t="shared" si="122"/>
        <v>0</v>
      </c>
      <c r="P244" s="24" t="str">
        <f t="shared" si="123"/>
        <v>.</v>
      </c>
      <c r="Q244" s="87" t="s">
        <v>101</v>
      </c>
      <c r="R244" s="125"/>
      <c r="S244" s="47"/>
      <c r="T244" s="245"/>
      <c r="U244" s="248">
        <f t="shared" si="130"/>
        <v>0</v>
      </c>
      <c r="V244" s="248">
        <f t="shared" si="131"/>
        <v>0</v>
      </c>
      <c r="W244" s="255">
        <f t="shared" si="132"/>
        <v>0</v>
      </c>
    </row>
    <row r="245" spans="3:23">
      <c r="C245" s="27">
        <v>22</v>
      </c>
      <c r="D245" s="145">
        <v>0</v>
      </c>
      <c r="E245" s="146">
        <v>0</v>
      </c>
      <c r="F245" s="147">
        <v>1</v>
      </c>
      <c r="G245" s="39">
        <f t="shared" si="115"/>
        <v>0</v>
      </c>
      <c r="H245" s="40">
        <f t="shared" si="126"/>
        <v>0</v>
      </c>
      <c r="I245" s="40"/>
      <c r="J245" s="36">
        <f t="shared" si="128"/>
        <v>0</v>
      </c>
      <c r="K245" s="36">
        <f t="shared" si="127"/>
        <v>0</v>
      </c>
      <c r="L245" s="37">
        <f t="shared" si="118"/>
        <v>0</v>
      </c>
      <c r="M245" s="40"/>
      <c r="N245" s="44">
        <f t="shared" si="129"/>
        <v>0</v>
      </c>
      <c r="O245" s="44">
        <f t="shared" si="122"/>
        <v>0</v>
      </c>
      <c r="P245" s="24" t="str">
        <f t="shared" si="123"/>
        <v>.</v>
      </c>
      <c r="Q245" s="89" t="s">
        <v>99</v>
      </c>
      <c r="R245" s="125">
        <v>248.3</v>
      </c>
      <c r="S245" s="47"/>
      <c r="T245" s="245"/>
      <c r="U245" s="248">
        <f t="shared" si="130"/>
        <v>0</v>
      </c>
      <c r="V245" s="248">
        <f t="shared" si="131"/>
        <v>0</v>
      </c>
      <c r="W245" s="255">
        <f t="shared" si="132"/>
        <v>0</v>
      </c>
    </row>
    <row r="246" spans="3:23">
      <c r="C246" s="27">
        <v>24</v>
      </c>
      <c r="D246" s="145">
        <v>0</v>
      </c>
      <c r="E246" s="146">
        <v>0</v>
      </c>
      <c r="F246" s="147">
        <v>1</v>
      </c>
      <c r="G246" s="39">
        <f t="shared" si="115"/>
        <v>0</v>
      </c>
      <c r="H246" s="40">
        <f t="shared" si="126"/>
        <v>0</v>
      </c>
      <c r="I246" s="40"/>
      <c r="J246" s="36">
        <f t="shared" si="128"/>
        <v>0</v>
      </c>
      <c r="K246" s="36">
        <f t="shared" si="127"/>
        <v>0</v>
      </c>
      <c r="L246" s="37">
        <f t="shared" si="118"/>
        <v>0</v>
      </c>
      <c r="M246" s="40"/>
      <c r="N246" s="44">
        <f t="shared" si="129"/>
        <v>0</v>
      </c>
      <c r="O246" s="44">
        <f t="shared" si="122"/>
        <v>0</v>
      </c>
      <c r="P246" s="24" t="str">
        <f t="shared" si="123"/>
        <v>.</v>
      </c>
      <c r="Q246" s="89" t="s">
        <v>63</v>
      </c>
      <c r="R246" s="125">
        <f>ROUND(($R$287*52.18*2)/26.09,2)</f>
        <v>993.2</v>
      </c>
      <c r="S246" s="47"/>
      <c r="T246" s="245"/>
      <c r="U246" s="248">
        <f t="shared" si="130"/>
        <v>0</v>
      </c>
      <c r="V246" s="248">
        <f t="shared" si="131"/>
        <v>0</v>
      </c>
      <c r="W246" s="255">
        <f t="shared" si="132"/>
        <v>0</v>
      </c>
    </row>
    <row r="247" spans="3:23" ht="13.5" thickBot="1">
      <c r="C247" s="27">
        <v>26</v>
      </c>
      <c r="D247" s="145">
        <v>0</v>
      </c>
      <c r="E247" s="146">
        <v>0</v>
      </c>
      <c r="F247" s="147">
        <v>1</v>
      </c>
      <c r="G247" s="39">
        <f t="shared" si="115"/>
        <v>0</v>
      </c>
      <c r="H247" s="40">
        <f t="shared" si="126"/>
        <v>0</v>
      </c>
      <c r="I247" s="40"/>
      <c r="J247" s="36">
        <f t="shared" si="128"/>
        <v>0</v>
      </c>
      <c r="K247" s="36">
        <f t="shared" si="127"/>
        <v>0</v>
      </c>
      <c r="L247" s="37">
        <f t="shared" si="118"/>
        <v>0</v>
      </c>
      <c r="M247" s="40"/>
      <c r="N247" s="44">
        <f t="shared" si="129"/>
        <v>0</v>
      </c>
      <c r="O247" s="44">
        <f t="shared" si="122"/>
        <v>0</v>
      </c>
      <c r="P247" s="24" t="str">
        <f t="shared" si="123"/>
        <v>.</v>
      </c>
      <c r="Q247" s="90" t="s">
        <v>26</v>
      </c>
      <c r="R247" s="126">
        <f>ROUND(($R$287*52.18*3.74)/26.09,2)</f>
        <v>1857.28</v>
      </c>
      <c r="S247" s="47"/>
      <c r="T247" s="245"/>
      <c r="U247" s="248">
        <f t="shared" si="130"/>
        <v>0</v>
      </c>
      <c r="V247" s="248">
        <f t="shared" si="131"/>
        <v>0</v>
      </c>
      <c r="W247" s="255">
        <f t="shared" si="132"/>
        <v>0</v>
      </c>
    </row>
    <row r="248" spans="3:23">
      <c r="C248" s="27">
        <v>28</v>
      </c>
      <c r="D248" s="145">
        <v>0</v>
      </c>
      <c r="E248" s="146">
        <v>0</v>
      </c>
      <c r="F248" s="147">
        <v>1</v>
      </c>
      <c r="G248" s="39">
        <f t="shared" si="115"/>
        <v>0</v>
      </c>
      <c r="H248" s="40">
        <f t="shared" si="126"/>
        <v>0</v>
      </c>
      <c r="I248" s="40"/>
      <c r="J248" s="36">
        <f t="shared" si="128"/>
        <v>0</v>
      </c>
      <c r="K248" s="36">
        <f t="shared" si="127"/>
        <v>0</v>
      </c>
      <c r="L248" s="37">
        <f t="shared" si="118"/>
        <v>0</v>
      </c>
      <c r="M248" s="40"/>
      <c r="N248" s="44">
        <f t="shared" si="129"/>
        <v>0</v>
      </c>
      <c r="O248" s="44">
        <f t="shared" si="122"/>
        <v>0</v>
      </c>
      <c r="P248" s="24" t="str">
        <f t="shared" si="123"/>
        <v>.</v>
      </c>
      <c r="S248" s="47"/>
      <c r="T248" s="245"/>
      <c r="U248" s="248">
        <f t="shared" si="130"/>
        <v>0</v>
      </c>
      <c r="V248" s="248">
        <f t="shared" si="131"/>
        <v>0</v>
      </c>
      <c r="W248" s="255">
        <f t="shared" si="132"/>
        <v>0</v>
      </c>
    </row>
    <row r="249" spans="3:23">
      <c r="C249" s="27">
        <v>30</v>
      </c>
      <c r="D249" s="145">
        <v>0</v>
      </c>
      <c r="E249" s="146">
        <v>0</v>
      </c>
      <c r="F249" s="147">
        <v>1</v>
      </c>
      <c r="G249" s="39">
        <f t="shared" si="115"/>
        <v>0</v>
      </c>
      <c r="H249" s="40">
        <f t="shared" si="126"/>
        <v>0</v>
      </c>
      <c r="I249" s="40"/>
      <c r="J249" s="36">
        <f t="shared" si="128"/>
        <v>0</v>
      </c>
      <c r="K249" s="36">
        <f t="shared" si="127"/>
        <v>0</v>
      </c>
      <c r="L249" s="37">
        <f t="shared" si="118"/>
        <v>0</v>
      </c>
      <c r="M249" s="40"/>
      <c r="N249" s="44">
        <f t="shared" si="129"/>
        <v>0</v>
      </c>
      <c r="O249" s="44">
        <f t="shared" si="122"/>
        <v>0</v>
      </c>
      <c r="P249" s="24" t="str">
        <f t="shared" si="123"/>
        <v>.</v>
      </c>
      <c r="S249" s="47"/>
      <c r="T249" s="245"/>
      <c r="U249" s="248">
        <f t="shared" si="130"/>
        <v>0</v>
      </c>
      <c r="V249" s="248">
        <f t="shared" si="131"/>
        <v>0</v>
      </c>
      <c r="W249" s="255">
        <f t="shared" si="132"/>
        <v>0</v>
      </c>
    </row>
    <row r="250" spans="3:23">
      <c r="C250" s="27">
        <v>32</v>
      </c>
      <c r="D250" s="145">
        <v>0</v>
      </c>
      <c r="E250" s="146">
        <v>0</v>
      </c>
      <c r="F250" s="147">
        <v>1</v>
      </c>
      <c r="G250" s="39">
        <f t="shared" si="115"/>
        <v>0</v>
      </c>
      <c r="H250" s="40">
        <f t="shared" si="126"/>
        <v>0</v>
      </c>
      <c r="I250" s="40"/>
      <c r="J250" s="36">
        <f t="shared" si="128"/>
        <v>0</v>
      </c>
      <c r="K250" s="36">
        <f t="shared" si="127"/>
        <v>0</v>
      </c>
      <c r="L250" s="37">
        <f t="shared" si="118"/>
        <v>0</v>
      </c>
      <c r="M250" s="40"/>
      <c r="N250" s="44">
        <f t="shared" si="129"/>
        <v>0</v>
      </c>
      <c r="O250" s="44">
        <f t="shared" si="122"/>
        <v>0</v>
      </c>
      <c r="P250" s="24" t="str">
        <f t="shared" si="123"/>
        <v>.</v>
      </c>
      <c r="S250" s="47"/>
      <c r="T250" s="245"/>
      <c r="U250" s="248">
        <f t="shared" si="130"/>
        <v>0</v>
      </c>
      <c r="V250" s="248">
        <f t="shared" si="131"/>
        <v>0</v>
      </c>
      <c r="W250" s="255">
        <f t="shared" si="132"/>
        <v>0</v>
      </c>
    </row>
    <row r="251" spans="3:23">
      <c r="C251" s="27">
        <v>34</v>
      </c>
      <c r="D251" s="145">
        <v>0</v>
      </c>
      <c r="E251" s="146">
        <v>0</v>
      </c>
      <c r="F251" s="147">
        <v>1</v>
      </c>
      <c r="G251" s="39">
        <f t="shared" si="115"/>
        <v>0</v>
      </c>
      <c r="H251" s="40">
        <f t="shared" si="126"/>
        <v>0</v>
      </c>
      <c r="I251" s="40"/>
      <c r="J251" s="36">
        <f t="shared" si="128"/>
        <v>0</v>
      </c>
      <c r="K251" s="36">
        <f t="shared" si="127"/>
        <v>0</v>
      </c>
      <c r="L251" s="37">
        <f t="shared" si="118"/>
        <v>0</v>
      </c>
      <c r="M251" s="40"/>
      <c r="N251" s="44">
        <f t="shared" si="129"/>
        <v>0</v>
      </c>
      <c r="O251" s="44">
        <f t="shared" si="122"/>
        <v>0</v>
      </c>
      <c r="P251" s="24" t="str">
        <f t="shared" si="123"/>
        <v>.</v>
      </c>
      <c r="S251" s="47"/>
      <c r="T251" s="245"/>
      <c r="U251" s="248">
        <f t="shared" si="130"/>
        <v>0</v>
      </c>
      <c r="V251" s="248">
        <f t="shared" si="131"/>
        <v>0</v>
      </c>
      <c r="W251" s="255">
        <f t="shared" si="132"/>
        <v>0</v>
      </c>
    </row>
    <row r="252" spans="3:23">
      <c r="C252" s="27">
        <v>36</v>
      </c>
      <c r="D252" s="145">
        <v>0</v>
      </c>
      <c r="E252" s="146">
        <v>0</v>
      </c>
      <c r="F252" s="147">
        <v>1</v>
      </c>
      <c r="G252" s="39">
        <f t="shared" si="115"/>
        <v>0</v>
      </c>
      <c r="H252" s="40">
        <f t="shared" si="126"/>
        <v>0</v>
      </c>
      <c r="I252" s="40"/>
      <c r="J252" s="36">
        <f t="shared" si="128"/>
        <v>0</v>
      </c>
      <c r="K252" s="36">
        <f t="shared" si="127"/>
        <v>0</v>
      </c>
      <c r="L252" s="37">
        <f t="shared" si="118"/>
        <v>0</v>
      </c>
      <c r="M252" s="40"/>
      <c r="N252" s="44">
        <f t="shared" si="129"/>
        <v>0</v>
      </c>
      <c r="O252" s="44">
        <f t="shared" si="122"/>
        <v>0</v>
      </c>
      <c r="P252" s="24" t="str">
        <f t="shared" si="123"/>
        <v>.</v>
      </c>
      <c r="S252" s="47"/>
      <c r="T252" s="245"/>
      <c r="U252" s="248">
        <f t="shared" si="130"/>
        <v>0</v>
      </c>
      <c r="V252" s="248">
        <f t="shared" si="131"/>
        <v>0</v>
      </c>
      <c r="W252" s="255">
        <f t="shared" si="132"/>
        <v>0</v>
      </c>
    </row>
    <row r="253" spans="3:23">
      <c r="C253" s="27">
        <v>38</v>
      </c>
      <c r="D253" s="145">
        <v>0</v>
      </c>
      <c r="E253" s="146">
        <v>0</v>
      </c>
      <c r="F253" s="147">
        <v>1</v>
      </c>
      <c r="G253" s="39">
        <f t="shared" si="115"/>
        <v>0</v>
      </c>
      <c r="H253" s="40">
        <f t="shared" si="126"/>
        <v>0</v>
      </c>
      <c r="I253" s="40"/>
      <c r="J253" s="36">
        <f t="shared" si="128"/>
        <v>0</v>
      </c>
      <c r="K253" s="36">
        <f t="shared" si="127"/>
        <v>0</v>
      </c>
      <c r="L253" s="37">
        <f t="shared" si="118"/>
        <v>0</v>
      </c>
      <c r="M253" s="40"/>
      <c r="N253" s="44">
        <f t="shared" si="129"/>
        <v>0</v>
      </c>
      <c r="O253" s="44">
        <f t="shared" si="122"/>
        <v>0</v>
      </c>
      <c r="P253" s="24" t="str">
        <f t="shared" si="123"/>
        <v>.</v>
      </c>
      <c r="S253" s="47"/>
      <c r="T253" s="245"/>
      <c r="U253" s="248">
        <f t="shared" si="130"/>
        <v>0</v>
      </c>
      <c r="V253" s="248">
        <f t="shared" si="131"/>
        <v>0</v>
      </c>
      <c r="W253" s="255">
        <f t="shared" si="132"/>
        <v>0</v>
      </c>
    </row>
    <row r="254" spans="3:23">
      <c r="C254" s="27">
        <v>40</v>
      </c>
      <c r="D254" s="145">
        <v>0</v>
      </c>
      <c r="E254" s="146">
        <v>0</v>
      </c>
      <c r="F254" s="147">
        <v>1</v>
      </c>
      <c r="G254" s="39">
        <f t="shared" si="115"/>
        <v>0</v>
      </c>
      <c r="H254" s="40">
        <f t="shared" si="126"/>
        <v>0</v>
      </c>
      <c r="I254" s="40"/>
      <c r="J254" s="36">
        <f t="shared" si="128"/>
        <v>0</v>
      </c>
      <c r="K254" s="36">
        <f t="shared" si="127"/>
        <v>0</v>
      </c>
      <c r="L254" s="37">
        <f t="shared" si="118"/>
        <v>0</v>
      </c>
      <c r="M254" s="40"/>
      <c r="N254" s="44">
        <f t="shared" si="129"/>
        <v>0</v>
      </c>
      <c r="O254" s="44">
        <f t="shared" si="122"/>
        <v>0</v>
      </c>
      <c r="P254" s="24" t="str">
        <f t="shared" si="123"/>
        <v>.</v>
      </c>
      <c r="S254" s="47"/>
      <c r="T254" s="245"/>
      <c r="U254" s="248">
        <f t="shared" si="130"/>
        <v>0</v>
      </c>
      <c r="V254" s="248">
        <f t="shared" si="131"/>
        <v>0</v>
      </c>
      <c r="W254" s="255">
        <f t="shared" si="132"/>
        <v>0</v>
      </c>
    </row>
    <row r="255" spans="3:23">
      <c r="C255" s="27">
        <v>42</v>
      </c>
      <c r="D255" s="145">
        <v>0</v>
      </c>
      <c r="E255" s="146">
        <v>0</v>
      </c>
      <c r="F255" s="147">
        <v>1</v>
      </c>
      <c r="G255" s="39">
        <f t="shared" si="115"/>
        <v>0</v>
      </c>
      <c r="H255" s="40">
        <f t="shared" si="126"/>
        <v>0</v>
      </c>
      <c r="I255" s="40"/>
      <c r="J255" s="36">
        <f t="shared" si="128"/>
        <v>0</v>
      </c>
      <c r="K255" s="36">
        <f t="shared" si="127"/>
        <v>0</v>
      </c>
      <c r="L255" s="37">
        <f t="shared" si="118"/>
        <v>0</v>
      </c>
      <c r="M255" s="40"/>
      <c r="N255" s="44">
        <f t="shared" si="129"/>
        <v>0</v>
      </c>
      <c r="O255" s="44">
        <f t="shared" si="122"/>
        <v>0</v>
      </c>
      <c r="P255" s="24" t="str">
        <f t="shared" si="123"/>
        <v>.</v>
      </c>
      <c r="S255" s="47"/>
      <c r="T255" s="245"/>
      <c r="U255" s="248">
        <f t="shared" si="130"/>
        <v>0</v>
      </c>
      <c r="V255" s="248">
        <f t="shared" si="131"/>
        <v>0</v>
      </c>
      <c r="W255" s="255">
        <f t="shared" si="132"/>
        <v>0</v>
      </c>
    </row>
    <row r="256" spans="3:23">
      <c r="C256" s="27">
        <v>44</v>
      </c>
      <c r="D256" s="145">
        <v>0</v>
      </c>
      <c r="E256" s="146">
        <v>0</v>
      </c>
      <c r="F256" s="147">
        <v>1</v>
      </c>
      <c r="G256" s="39">
        <f t="shared" si="115"/>
        <v>0</v>
      </c>
      <c r="H256" s="40">
        <f t="shared" si="126"/>
        <v>0</v>
      </c>
      <c r="I256" s="40"/>
      <c r="J256" s="36">
        <f t="shared" si="128"/>
        <v>0</v>
      </c>
      <c r="K256" s="36">
        <f t="shared" si="127"/>
        <v>0</v>
      </c>
      <c r="L256" s="37">
        <f t="shared" si="118"/>
        <v>0</v>
      </c>
      <c r="M256" s="40"/>
      <c r="N256" s="44">
        <f t="shared" si="129"/>
        <v>0</v>
      </c>
      <c r="O256" s="44">
        <f t="shared" si="122"/>
        <v>0</v>
      </c>
      <c r="P256" s="24" t="str">
        <f t="shared" si="123"/>
        <v>.</v>
      </c>
      <c r="S256" s="47"/>
      <c r="T256" s="245"/>
      <c r="U256" s="248">
        <f t="shared" si="130"/>
        <v>0</v>
      </c>
      <c r="V256" s="248">
        <f t="shared" si="131"/>
        <v>0</v>
      </c>
      <c r="W256" s="255">
        <f t="shared" si="132"/>
        <v>0</v>
      </c>
    </row>
    <row r="257" spans="3:23">
      <c r="C257" s="27">
        <v>46</v>
      </c>
      <c r="D257" s="145">
        <v>0</v>
      </c>
      <c r="E257" s="146">
        <v>0</v>
      </c>
      <c r="F257" s="147">
        <v>1</v>
      </c>
      <c r="G257" s="39">
        <f t="shared" si="115"/>
        <v>0</v>
      </c>
      <c r="H257" s="40">
        <f t="shared" si="126"/>
        <v>0</v>
      </c>
      <c r="I257" s="40"/>
      <c r="J257" s="36">
        <f t="shared" si="128"/>
        <v>0</v>
      </c>
      <c r="K257" s="36">
        <f t="shared" si="127"/>
        <v>0</v>
      </c>
      <c r="L257" s="37">
        <f t="shared" si="118"/>
        <v>0</v>
      </c>
      <c r="M257" s="40"/>
      <c r="N257" s="44">
        <f t="shared" si="129"/>
        <v>0</v>
      </c>
      <c r="O257" s="44">
        <f t="shared" si="122"/>
        <v>0</v>
      </c>
      <c r="P257" s="24" t="str">
        <f t="shared" si="123"/>
        <v>.</v>
      </c>
      <c r="S257" s="47"/>
      <c r="T257" s="245"/>
      <c r="U257" s="248">
        <f t="shared" si="130"/>
        <v>0</v>
      </c>
      <c r="V257" s="248">
        <f t="shared" si="131"/>
        <v>0</v>
      </c>
      <c r="W257" s="255">
        <f t="shared" si="132"/>
        <v>0</v>
      </c>
    </row>
    <row r="258" spans="3:23">
      <c r="C258" s="27">
        <v>48</v>
      </c>
      <c r="D258" s="145">
        <v>0</v>
      </c>
      <c r="E258" s="146">
        <v>0</v>
      </c>
      <c r="F258" s="147">
        <v>1</v>
      </c>
      <c r="G258" s="39">
        <f t="shared" si="115"/>
        <v>0</v>
      </c>
      <c r="H258" s="40">
        <f t="shared" si="126"/>
        <v>0</v>
      </c>
      <c r="I258" s="40"/>
      <c r="J258" s="36">
        <f t="shared" si="128"/>
        <v>0</v>
      </c>
      <c r="K258" s="36">
        <f t="shared" si="127"/>
        <v>0</v>
      </c>
      <c r="L258" s="37">
        <f t="shared" si="118"/>
        <v>0</v>
      </c>
      <c r="M258" s="40"/>
      <c r="N258" s="44">
        <f t="shared" si="129"/>
        <v>0</v>
      </c>
      <c r="O258" s="44">
        <f t="shared" si="122"/>
        <v>0</v>
      </c>
      <c r="P258" s="24" t="str">
        <f t="shared" si="123"/>
        <v>.</v>
      </c>
      <c r="S258" s="47"/>
      <c r="T258" s="245"/>
      <c r="U258" s="248">
        <f t="shared" si="130"/>
        <v>0</v>
      </c>
      <c r="V258" s="248">
        <f t="shared" si="131"/>
        <v>0</v>
      </c>
      <c r="W258" s="255">
        <f t="shared" si="132"/>
        <v>0</v>
      </c>
    </row>
    <row r="259" spans="3:23">
      <c r="C259" s="27">
        <v>50</v>
      </c>
      <c r="D259" s="145">
        <v>0</v>
      </c>
      <c r="E259" s="146">
        <v>0</v>
      </c>
      <c r="F259" s="147">
        <v>1</v>
      </c>
      <c r="G259" s="39">
        <f t="shared" si="115"/>
        <v>0</v>
      </c>
      <c r="H259" s="40">
        <f t="shared" si="126"/>
        <v>0</v>
      </c>
      <c r="I259" s="40"/>
      <c r="J259" s="36">
        <f t="shared" si="128"/>
        <v>0</v>
      </c>
      <c r="K259" s="36">
        <f t="shared" si="127"/>
        <v>0</v>
      </c>
      <c r="L259" s="37">
        <f t="shared" si="118"/>
        <v>0</v>
      </c>
      <c r="M259" s="40"/>
      <c r="N259" s="44">
        <f t="shared" si="129"/>
        <v>0</v>
      </c>
      <c r="O259" s="44">
        <f t="shared" si="122"/>
        <v>0</v>
      </c>
      <c r="P259" s="24" t="str">
        <f t="shared" si="123"/>
        <v>.</v>
      </c>
      <c r="S259" s="47"/>
      <c r="T259" s="245"/>
      <c r="U259" s="248">
        <f t="shared" si="130"/>
        <v>0</v>
      </c>
      <c r="V259" s="248">
        <f t="shared" si="131"/>
        <v>0</v>
      </c>
      <c r="W259" s="255">
        <f t="shared" si="132"/>
        <v>0</v>
      </c>
    </row>
    <row r="260" spans="3:23">
      <c r="C260" s="27">
        <v>52</v>
      </c>
      <c r="D260" s="145">
        <v>0</v>
      </c>
      <c r="E260" s="146">
        <v>0</v>
      </c>
      <c r="F260" s="147">
        <v>1</v>
      </c>
      <c r="G260" s="39">
        <f t="shared" si="115"/>
        <v>0</v>
      </c>
      <c r="H260" s="40">
        <f t="shared" si="126"/>
        <v>0</v>
      </c>
      <c r="I260" s="40"/>
      <c r="J260" s="36">
        <f t="shared" si="128"/>
        <v>0</v>
      </c>
      <c r="K260" s="36">
        <f t="shared" si="127"/>
        <v>0</v>
      </c>
      <c r="L260" s="37">
        <f t="shared" si="118"/>
        <v>0</v>
      </c>
      <c r="M260" s="40"/>
      <c r="N260" s="44">
        <f t="shared" si="129"/>
        <v>0</v>
      </c>
      <c r="O260" s="44">
        <f t="shared" si="122"/>
        <v>0</v>
      </c>
      <c r="P260" s="24" t="str">
        <f t="shared" si="123"/>
        <v>.</v>
      </c>
      <c r="S260" s="47"/>
      <c r="T260" s="245"/>
      <c r="U260" s="248">
        <f t="shared" si="130"/>
        <v>0</v>
      </c>
      <c r="V260" s="248">
        <f t="shared" si="131"/>
        <v>0</v>
      </c>
      <c r="W260" s="255">
        <f t="shared" si="132"/>
        <v>0</v>
      </c>
    </row>
    <row r="261" spans="3:23">
      <c r="C261" s="67"/>
      <c r="D261" s="41"/>
      <c r="E261" s="41"/>
      <c r="F261" s="164" t="s">
        <v>51</v>
      </c>
      <c r="G261" s="40">
        <f>SUM(G235:G260)</f>
        <v>0</v>
      </c>
      <c r="H261" s="40">
        <f>SUM(H235:H260)</f>
        <v>0</v>
      </c>
      <c r="I261" s="40"/>
      <c r="J261" s="36">
        <f>SUM(J235:J260)</f>
        <v>0</v>
      </c>
      <c r="K261" s="36">
        <f>SUM(K235:K260)</f>
        <v>0</v>
      </c>
      <c r="L261" s="37">
        <f>SUM(L235:L260)</f>
        <v>0</v>
      </c>
      <c r="M261" s="40"/>
      <c r="N261" s="38">
        <f>SUM(N235:N260)</f>
        <v>0</v>
      </c>
      <c r="O261" s="38">
        <f>SUM(O235:O260)</f>
        <v>0</v>
      </c>
      <c r="P261" s="24" t="str">
        <f t="shared" si="123"/>
        <v>.</v>
      </c>
      <c r="S261" s="47"/>
      <c r="T261" s="245"/>
      <c r="U261" s="250">
        <f>SUM(U235:U260)</f>
        <v>0</v>
      </c>
      <c r="V261" s="250">
        <f>SUM(V235:V260)</f>
        <v>0</v>
      </c>
      <c r="W261" s="258">
        <f>SUM(W235:W260)</f>
        <v>0</v>
      </c>
    </row>
    <row r="262" spans="3:23" ht="13.5" thickBot="1">
      <c r="C262" s="62"/>
      <c r="D262" s="42"/>
      <c r="E262" s="42"/>
      <c r="F262" s="191"/>
      <c r="G262" s="42"/>
      <c r="H262" s="42"/>
      <c r="I262" s="42"/>
      <c r="J262" s="43"/>
      <c r="K262" s="43"/>
      <c r="L262" s="58"/>
      <c r="M262" s="43"/>
      <c r="N262" s="58"/>
      <c r="O262" s="58"/>
      <c r="P262" s="24"/>
      <c r="S262" s="47"/>
      <c r="T262" s="245"/>
      <c r="U262" s="248"/>
      <c r="V262" s="248"/>
      <c r="W262" s="255"/>
    </row>
    <row r="263" spans="3:23" ht="38.25" customHeight="1">
      <c r="C263" s="62"/>
      <c r="D263" s="42"/>
      <c r="E263" s="42"/>
      <c r="F263" s="191"/>
      <c r="G263" s="42"/>
      <c r="H263" s="42"/>
      <c r="I263" s="42"/>
      <c r="J263" s="43"/>
      <c r="K263" s="300" t="s">
        <v>112</v>
      </c>
      <c r="L263" s="301"/>
      <c r="M263" s="11" t="s">
        <v>16</v>
      </c>
      <c r="N263" s="12" t="s">
        <v>8</v>
      </c>
      <c r="O263" s="13" t="s">
        <v>9</v>
      </c>
      <c r="P263" s="24"/>
      <c r="S263" s="47"/>
      <c r="T263" s="245"/>
      <c r="U263" s="248"/>
      <c r="V263" s="248"/>
      <c r="W263" s="255"/>
    </row>
    <row r="264" spans="3:23" ht="13.5" thickBot="1">
      <c r="C264" s="62"/>
      <c r="D264" s="42"/>
      <c r="E264" s="42"/>
      <c r="F264" s="191"/>
      <c r="G264" s="42"/>
      <c r="H264" s="42"/>
      <c r="I264" s="42"/>
      <c r="J264" s="43"/>
      <c r="K264" s="129" t="s">
        <v>111</v>
      </c>
      <c r="L264" s="130"/>
      <c r="M264" s="178" t="s">
        <v>29</v>
      </c>
      <c r="N264" s="55">
        <f>$N$261</f>
        <v>0</v>
      </c>
      <c r="O264" s="56">
        <f>$O$261</f>
        <v>0</v>
      </c>
      <c r="P264" s="24"/>
      <c r="S264" s="47"/>
      <c r="T264" s="245"/>
      <c r="U264" s="248"/>
      <c r="V264" s="248"/>
      <c r="W264" s="255"/>
    </row>
    <row r="265" spans="3:23" ht="13.5" thickBot="1">
      <c r="C265" s="62"/>
      <c r="D265" s="42"/>
      <c r="E265" s="42"/>
      <c r="F265" s="191"/>
      <c r="G265" s="42"/>
      <c r="H265" s="42"/>
      <c r="I265" s="42"/>
      <c r="J265" s="43"/>
      <c r="K265" s="43"/>
      <c r="L265" s="58"/>
      <c r="M265" s="43"/>
      <c r="N265" s="58"/>
      <c r="O265" s="58"/>
      <c r="P265" s="24"/>
      <c r="S265" s="47"/>
      <c r="T265" s="245"/>
      <c r="U265" s="248"/>
      <c r="V265" s="248"/>
      <c r="W265" s="255"/>
    </row>
    <row r="266" spans="3:23" ht="14.25">
      <c r="C266" s="306" t="s">
        <v>114</v>
      </c>
      <c r="D266" s="307"/>
      <c r="E266" s="307"/>
      <c r="F266" s="307"/>
      <c r="G266" s="307"/>
      <c r="H266" s="194"/>
      <c r="I266" s="194"/>
      <c r="J266" s="194"/>
      <c r="K266" s="194"/>
      <c r="L266" s="194"/>
      <c r="M266" s="194"/>
      <c r="N266" s="194"/>
      <c r="O266" s="194"/>
      <c r="P266" s="195"/>
      <c r="Q266" s="194"/>
      <c r="R266" s="196"/>
      <c r="S266" s="237"/>
      <c r="T266" s="252"/>
      <c r="U266" s="252"/>
      <c r="V266" s="252"/>
      <c r="W266" s="253"/>
    </row>
    <row r="267" spans="3:23">
      <c r="C267" s="85"/>
      <c r="D267" s="81"/>
      <c r="E267" s="81"/>
      <c r="F267" s="98"/>
      <c r="G267" s="81"/>
      <c r="H267" s="81"/>
      <c r="I267" s="81"/>
      <c r="J267" s="81"/>
      <c r="K267" s="81"/>
      <c r="L267" s="81"/>
      <c r="M267" s="81"/>
      <c r="N267" s="81"/>
      <c r="O267" s="81"/>
      <c r="P267" s="99"/>
      <c r="Q267" s="81"/>
      <c r="R267" s="197"/>
      <c r="S267" s="47"/>
      <c r="T267" s="245"/>
      <c r="U267" s="245"/>
      <c r="V267" s="245"/>
      <c r="W267" s="254"/>
    </row>
    <row r="268" spans="3:23" ht="14.25">
      <c r="C268" s="100"/>
      <c r="D268" s="81"/>
      <c r="E268" s="81"/>
      <c r="F268" s="98"/>
      <c r="G268" s="81"/>
      <c r="H268" s="81"/>
      <c r="I268" s="81"/>
      <c r="J268" s="81"/>
      <c r="K268" s="81"/>
      <c r="L268" s="81"/>
      <c r="M268" s="81"/>
      <c r="N268" s="81"/>
      <c r="O268" s="81"/>
      <c r="P268" s="99"/>
      <c r="Q268" s="81"/>
      <c r="R268" s="197"/>
      <c r="S268" s="47"/>
      <c r="T268" s="245"/>
      <c r="U268" s="245"/>
      <c r="V268" s="245"/>
      <c r="W268" s="254"/>
    </row>
    <row r="269" spans="3:23">
      <c r="C269" s="85"/>
      <c r="D269" s="81"/>
      <c r="E269" s="81"/>
      <c r="F269" s="98"/>
      <c r="G269" s="81"/>
      <c r="H269" s="81"/>
      <c r="I269" s="81"/>
      <c r="J269" s="81"/>
      <c r="K269" s="81"/>
      <c r="L269" s="81"/>
      <c r="M269" s="81"/>
      <c r="N269" s="81"/>
      <c r="O269" s="81"/>
      <c r="P269" s="99"/>
      <c r="Q269" s="81"/>
      <c r="R269" s="197"/>
      <c r="S269" s="47"/>
      <c r="T269" s="245"/>
      <c r="U269" s="245"/>
      <c r="V269" s="245"/>
      <c r="W269" s="254"/>
    </row>
    <row r="270" spans="3:23">
      <c r="C270" s="85"/>
      <c r="D270" s="81"/>
      <c r="E270" s="81"/>
      <c r="F270" s="81"/>
      <c r="G270" s="81"/>
      <c r="H270" s="81"/>
      <c r="I270" s="81"/>
      <c r="J270" s="81"/>
      <c r="K270" s="81"/>
      <c r="L270" s="81"/>
      <c r="M270" s="81"/>
      <c r="N270" s="81"/>
      <c r="O270" s="81"/>
      <c r="P270" s="99"/>
      <c r="Q270" s="81"/>
      <c r="R270" s="197"/>
      <c r="S270" s="47"/>
      <c r="T270" s="245"/>
      <c r="U270" s="245"/>
      <c r="V270" s="245"/>
      <c r="W270" s="254"/>
    </row>
    <row r="271" spans="3:23">
      <c r="C271" s="85"/>
      <c r="D271" s="81"/>
      <c r="E271" s="81"/>
      <c r="F271" s="81"/>
      <c r="G271" s="81"/>
      <c r="H271" s="81"/>
      <c r="I271" s="81"/>
      <c r="J271" s="81"/>
      <c r="K271" s="81"/>
      <c r="L271" s="81"/>
      <c r="M271" s="81"/>
      <c r="N271" s="81"/>
      <c r="O271" s="81"/>
      <c r="P271" s="99"/>
      <c r="Q271" s="81"/>
      <c r="R271" s="197"/>
      <c r="S271" s="47"/>
      <c r="T271" s="245"/>
      <c r="U271" s="245"/>
      <c r="V271" s="245"/>
      <c r="W271" s="254"/>
    </row>
    <row r="272" spans="3:23">
      <c r="C272" s="85"/>
      <c r="D272" s="81"/>
      <c r="E272" s="81"/>
      <c r="F272" s="81"/>
      <c r="G272" s="81"/>
      <c r="H272" s="81"/>
      <c r="I272" s="81"/>
      <c r="J272" s="81"/>
      <c r="K272" s="81"/>
      <c r="L272" s="81"/>
      <c r="M272" s="81"/>
      <c r="N272" s="81"/>
      <c r="O272" s="81"/>
      <c r="P272" s="99"/>
      <c r="Q272" s="81"/>
      <c r="R272" s="197"/>
      <c r="S272" s="47"/>
      <c r="T272" s="245"/>
      <c r="U272" s="245"/>
      <c r="V272" s="245"/>
      <c r="W272" s="254"/>
    </row>
    <row r="273" spans="3:23" ht="13.5" thickBot="1">
      <c r="C273" s="85"/>
      <c r="D273" s="81"/>
      <c r="E273" s="81"/>
      <c r="F273" s="81"/>
      <c r="G273" s="81"/>
      <c r="H273" s="81"/>
      <c r="I273" s="81"/>
      <c r="J273" s="81"/>
      <c r="K273" s="81"/>
      <c r="L273" s="81"/>
      <c r="M273" s="81"/>
      <c r="N273" s="81"/>
      <c r="O273" s="81"/>
      <c r="P273" s="99"/>
      <c r="Q273" s="81"/>
      <c r="R273" s="197"/>
      <c r="S273" s="47"/>
      <c r="T273" s="245"/>
      <c r="U273" s="245"/>
      <c r="V273" s="245"/>
      <c r="W273" s="254"/>
    </row>
    <row r="274" spans="3:23" ht="39" thickBot="1">
      <c r="C274" s="308"/>
      <c r="D274" s="309"/>
      <c r="E274" s="98"/>
      <c r="F274" s="98"/>
      <c r="G274" s="98"/>
      <c r="H274" s="81"/>
      <c r="I274" s="81"/>
      <c r="J274" s="98"/>
      <c r="K274" s="323" t="s">
        <v>22</v>
      </c>
      <c r="L274" s="324"/>
      <c r="M274" s="168">
        <v>2019</v>
      </c>
      <c r="N274" s="33" t="s">
        <v>97</v>
      </c>
      <c r="O274" s="34" t="s">
        <v>108</v>
      </c>
      <c r="P274" s="99"/>
      <c r="Q274" s="136" t="s">
        <v>109</v>
      </c>
      <c r="R274" s="197"/>
      <c r="S274" s="47"/>
      <c r="T274" s="245"/>
      <c r="U274" s="261"/>
      <c r="V274" s="261"/>
      <c r="W274" s="262"/>
    </row>
    <row r="275" spans="3:23">
      <c r="C275" s="302"/>
      <c r="D275" s="303"/>
      <c r="E275" s="101"/>
      <c r="F275" s="101"/>
      <c r="G275" s="101"/>
      <c r="H275" s="81"/>
      <c r="I275" s="81"/>
      <c r="J275" s="98"/>
      <c r="K275" s="92" t="s">
        <v>23</v>
      </c>
      <c r="L275" s="93"/>
      <c r="M275" s="227">
        <f>$L$261</f>
        <v>0</v>
      </c>
      <c r="N275" s="227">
        <f>$L$36+$L$76+$L$115+$L$153+$L$190+$L$226</f>
        <v>0</v>
      </c>
      <c r="O275" s="228">
        <f>M275+N275</f>
        <v>0</v>
      </c>
      <c r="P275" s="99"/>
      <c r="Q275" s="108"/>
      <c r="R275" s="197"/>
      <c r="S275" s="47"/>
      <c r="T275" s="245"/>
      <c r="U275" s="261"/>
      <c r="V275" s="261"/>
      <c r="W275" s="262"/>
    </row>
    <row r="276" spans="3:23" ht="69" customHeight="1">
      <c r="C276" s="308"/>
      <c r="D276" s="309"/>
      <c r="E276" s="98"/>
      <c r="F276" s="102"/>
      <c r="G276" s="98"/>
      <c r="H276" s="81"/>
      <c r="I276" s="81"/>
      <c r="J276" s="98"/>
      <c r="K276" s="312" t="s">
        <v>3</v>
      </c>
      <c r="L276" s="313"/>
      <c r="M276" s="171">
        <v>2019</v>
      </c>
      <c r="N276" s="18" t="s">
        <v>115</v>
      </c>
      <c r="O276" s="35" t="s">
        <v>108</v>
      </c>
      <c r="P276" s="99"/>
      <c r="Q276" s="108"/>
      <c r="R276" s="197"/>
      <c r="S276" s="47"/>
      <c r="T276" s="245"/>
      <c r="U276" s="261"/>
      <c r="V276" s="261"/>
      <c r="W276" s="262"/>
    </row>
    <row r="277" spans="3:23">
      <c r="C277" s="302"/>
      <c r="D277" s="303"/>
      <c r="E277" s="101"/>
      <c r="F277" s="81"/>
      <c r="G277" s="101"/>
      <c r="H277" s="81"/>
      <c r="I277" s="81"/>
      <c r="J277" s="98"/>
      <c r="K277" s="95" t="s">
        <v>25</v>
      </c>
      <c r="L277" s="96"/>
      <c r="M277" s="229">
        <f>$O$264</f>
        <v>0</v>
      </c>
      <c r="N277" s="229">
        <f>$O$44+$O$83+$O$121+$O$158+$O$194+$O$229</f>
        <v>0</v>
      </c>
      <c r="O277" s="230">
        <f>M277+N277</f>
        <v>0</v>
      </c>
      <c r="P277" s="99"/>
      <c r="Q277" s="108"/>
      <c r="R277" s="197"/>
      <c r="S277" s="47"/>
      <c r="T277" s="245"/>
      <c r="U277" s="261"/>
      <c r="V277" s="261"/>
      <c r="W277" s="262"/>
    </row>
    <row r="278" spans="3:23" ht="13.5" thickBot="1">
      <c r="C278" s="302"/>
      <c r="D278" s="303"/>
      <c r="E278" s="101"/>
      <c r="F278" s="81"/>
      <c r="G278" s="101"/>
      <c r="H278" s="81"/>
      <c r="I278" s="81"/>
      <c r="J278" s="98"/>
      <c r="K278" s="304" t="s">
        <v>24</v>
      </c>
      <c r="L278" s="305"/>
      <c r="M278" s="231">
        <f>$N$264</f>
        <v>0</v>
      </c>
      <c r="N278" s="231">
        <f>$N$44+$N$83+$N$121+$N$158+$N$194+$N$229</f>
        <v>0</v>
      </c>
      <c r="O278" s="232">
        <f>M278+N278</f>
        <v>0</v>
      </c>
      <c r="P278" s="99"/>
      <c r="Q278" s="108"/>
      <c r="R278" s="197"/>
      <c r="S278" s="47"/>
      <c r="T278" s="245"/>
      <c r="U278" s="261"/>
      <c r="V278" s="261"/>
      <c r="W278" s="262"/>
    </row>
    <row r="279" spans="3:23">
      <c r="C279" s="103"/>
      <c r="D279" s="104"/>
      <c r="E279" s="81"/>
      <c r="F279" s="81"/>
      <c r="G279" s="81"/>
      <c r="H279" s="81"/>
      <c r="I279" s="81"/>
      <c r="J279" s="98"/>
      <c r="K279" s="81"/>
      <c r="L279" s="81"/>
      <c r="M279" s="81"/>
      <c r="N279" s="81"/>
      <c r="O279" s="108"/>
      <c r="P279" s="108"/>
      <c r="Q279" s="108"/>
      <c r="R279" s="197"/>
      <c r="S279" s="47"/>
      <c r="T279" s="245"/>
      <c r="U279" s="261"/>
      <c r="V279" s="261"/>
      <c r="W279" s="262"/>
    </row>
    <row r="280" spans="3:23">
      <c r="C280" s="103"/>
      <c r="D280" s="104"/>
      <c r="E280" s="81"/>
      <c r="F280" s="81"/>
      <c r="G280" s="81"/>
      <c r="H280" s="81"/>
      <c r="I280" s="81"/>
      <c r="J280" s="81"/>
      <c r="K280" s="81"/>
      <c r="L280" s="81"/>
      <c r="M280" s="81"/>
      <c r="N280" s="81"/>
      <c r="O280" s="108"/>
      <c r="P280" s="108"/>
      <c r="Q280" s="108"/>
      <c r="R280" s="197"/>
      <c r="S280" s="47"/>
      <c r="T280" s="245"/>
      <c r="U280" s="261"/>
      <c r="V280" s="261"/>
      <c r="W280" s="262"/>
    </row>
    <row r="281" spans="3:23" ht="13.5" thickBot="1">
      <c r="C281" s="105"/>
      <c r="D281" s="106"/>
      <c r="E281" s="107"/>
      <c r="F281" s="107"/>
      <c r="G281" s="107"/>
      <c r="H281" s="107"/>
      <c r="I281" s="107"/>
      <c r="J281" s="107"/>
      <c r="K281" s="107"/>
      <c r="L281" s="107"/>
      <c r="M281" s="107"/>
      <c r="N281" s="107"/>
      <c r="O281" s="109"/>
      <c r="P281" s="109"/>
      <c r="Q281" s="109"/>
      <c r="R281" s="198"/>
      <c r="S281" s="238"/>
      <c r="T281" s="256"/>
      <c r="U281" s="263"/>
      <c r="V281" s="263"/>
      <c r="W281" s="264"/>
    </row>
    <row r="282" spans="3:23" ht="14.25">
      <c r="C282" s="124">
        <v>2020</v>
      </c>
      <c r="D282" s="60"/>
      <c r="E282" s="60"/>
      <c r="F282" s="60"/>
      <c r="G282" s="60"/>
      <c r="H282" s="60"/>
      <c r="I282" s="60"/>
      <c r="J282" s="60"/>
      <c r="K282" s="60"/>
      <c r="L282" s="60"/>
      <c r="M282" s="60"/>
      <c r="N282" s="60"/>
      <c r="O282" s="60"/>
      <c r="P282" s="61"/>
      <c r="Q282" s="60"/>
      <c r="R282" s="60"/>
      <c r="S282" s="47"/>
      <c r="T282" s="252"/>
      <c r="U282" s="252"/>
      <c r="V282" s="252"/>
      <c r="W282" s="253"/>
    </row>
    <row r="283" spans="3:23" ht="13.5" thickBot="1">
      <c r="C283" s="62"/>
      <c r="D283" s="9"/>
      <c r="E283" s="9"/>
      <c r="F283" s="9"/>
      <c r="G283" s="9"/>
      <c r="H283" s="9"/>
      <c r="I283" s="9"/>
      <c r="J283" s="9"/>
      <c r="K283" s="9"/>
      <c r="L283" s="9"/>
      <c r="M283" s="9"/>
      <c r="N283" s="9"/>
      <c r="O283" s="9"/>
      <c r="P283" s="24"/>
      <c r="Q283" s="9"/>
      <c r="R283" s="9"/>
      <c r="S283" s="47"/>
      <c r="T283" s="245"/>
      <c r="U283" s="245"/>
      <c r="V283" s="245"/>
      <c r="W283" s="254"/>
    </row>
    <row r="284" spans="3:23">
      <c r="C284" s="63"/>
      <c r="D284" s="291" t="s">
        <v>1</v>
      </c>
      <c r="E284" s="292"/>
      <c r="F284" s="293"/>
      <c r="G284" s="5"/>
      <c r="H284" s="6"/>
      <c r="I284" s="6"/>
      <c r="J284" s="294" t="s">
        <v>2</v>
      </c>
      <c r="K284" s="295"/>
      <c r="L284" s="295"/>
      <c r="M284" s="7"/>
      <c r="N284" s="296" t="s">
        <v>3</v>
      </c>
      <c r="O284" s="297"/>
      <c r="P284" s="24"/>
      <c r="Q284" s="9"/>
      <c r="R284" s="9"/>
      <c r="S284" s="47"/>
      <c r="T284" s="245"/>
      <c r="U284" s="245"/>
      <c r="V284" s="245"/>
      <c r="W284" s="254"/>
    </row>
    <row r="285" spans="3:23" ht="51.75" thickBot="1">
      <c r="C285" s="64" t="s">
        <v>4</v>
      </c>
      <c r="D285" s="148" t="s">
        <v>66</v>
      </c>
      <c r="E285" s="149" t="s">
        <v>67</v>
      </c>
      <c r="F285" s="141" t="s">
        <v>28</v>
      </c>
      <c r="G285" s="14" t="s">
        <v>68</v>
      </c>
      <c r="H285" s="15" t="s">
        <v>69</v>
      </c>
      <c r="I285" s="15"/>
      <c r="J285" s="16" t="s">
        <v>43</v>
      </c>
      <c r="K285" s="16" t="s">
        <v>44</v>
      </c>
      <c r="L285" s="17" t="s">
        <v>7</v>
      </c>
      <c r="M285" s="15"/>
      <c r="N285" s="18" t="s">
        <v>8</v>
      </c>
      <c r="O285" s="18" t="s">
        <v>9</v>
      </c>
      <c r="P285" s="24"/>
      <c r="S285" s="115"/>
      <c r="T285" s="245"/>
      <c r="U285" s="240" t="s">
        <v>120</v>
      </c>
      <c r="V285" s="240" t="s">
        <v>121</v>
      </c>
      <c r="W285" s="247" t="s">
        <v>18</v>
      </c>
    </row>
    <row r="286" spans="3:23">
      <c r="C286" s="27">
        <v>2</v>
      </c>
      <c r="D286" s="145">
        <v>0</v>
      </c>
      <c r="E286" s="146">
        <v>0</v>
      </c>
      <c r="F286" s="147">
        <v>1</v>
      </c>
      <c r="G286" s="39">
        <f t="shared" ref="G286" si="133">D286+E286</f>
        <v>0</v>
      </c>
      <c r="H286" s="40">
        <f t="shared" ref="H286" si="134">ROUND((G286/F286),2)</f>
        <v>0</v>
      </c>
      <c r="I286" s="40"/>
      <c r="J286" s="36">
        <f>ROUND((H286*3%)*F286,2)</f>
        <v>0</v>
      </c>
      <c r="K286" s="36">
        <f>ROUND((IF(H286-$R$288&lt;0,0,(H286-$R$288))*3.5%)*F286,2)</f>
        <v>0</v>
      </c>
      <c r="L286" s="37">
        <f t="shared" ref="L286" si="135">J286+K286</f>
        <v>0</v>
      </c>
      <c r="M286" s="40"/>
      <c r="N286" s="44">
        <f>((MIN(H286,$R$289)*0.58%)+IF(H286&gt;$R$289,(H286-$R$289)*1.25%,0))*F286</f>
        <v>0</v>
      </c>
      <c r="O286" s="44">
        <f>(H286*3.75%)*F286</f>
        <v>0</v>
      </c>
      <c r="P286" s="24" t="str">
        <f>IF(W286&lt;&gt;0, "Error - review!",".")</f>
        <v>.</v>
      </c>
      <c r="Q286" s="298" t="s">
        <v>104</v>
      </c>
      <c r="R286" s="299"/>
      <c r="S286" s="47"/>
      <c r="T286" s="245"/>
      <c r="U286" s="248">
        <f>((MIN(H286,$R$289)*0.58%))*F286</f>
        <v>0</v>
      </c>
      <c r="V286" s="248">
        <f>(IF(H286&gt;$R$289,(H286-$R$289)*1.25%,0))*F286</f>
        <v>0</v>
      </c>
      <c r="W286" s="255">
        <f t="shared" ref="W286:W311" si="136">(U286+V286)-N286</f>
        <v>0</v>
      </c>
    </row>
    <row r="287" spans="3:23">
      <c r="C287" s="27">
        <v>4</v>
      </c>
      <c r="D287" s="145">
        <v>0</v>
      </c>
      <c r="E287" s="146">
        <v>0</v>
      </c>
      <c r="F287" s="147">
        <v>1</v>
      </c>
      <c r="G287" s="39">
        <f t="shared" ref="G287:G311" si="137">D287+E287</f>
        <v>0</v>
      </c>
      <c r="H287" s="40">
        <f t="shared" ref="H287:H311" si="138">ROUND((G287/F287),2)</f>
        <v>0</v>
      </c>
      <c r="I287" s="40"/>
      <c r="J287" s="36">
        <f t="shared" ref="J287:J311" si="139">ROUND((H287*3%)*F287,2)</f>
        <v>0</v>
      </c>
      <c r="K287" s="36">
        <f>ROUND((IF(H287-$R$288&lt;0,0,(H287-$R$288))*3.5%)*F287,2)</f>
        <v>0</v>
      </c>
      <c r="L287" s="37">
        <f t="shared" ref="L287:L311" si="140">J287+K287</f>
        <v>0</v>
      </c>
      <c r="M287" s="40"/>
      <c r="N287" s="44">
        <f t="shared" ref="N287:N311" si="141">((MIN(H287,$R$289)*0.58%)+IF(H287&gt;$R$289,(H287-$R$289)*1.25%,0))*F287</f>
        <v>0</v>
      </c>
      <c r="O287" s="44">
        <f t="shared" ref="O287:O311" si="142">(H287*3.75%)*F287</f>
        <v>0</v>
      </c>
      <c r="P287" s="24" t="str">
        <f t="shared" ref="P287:P312" si="143">IF(W287&lt;&gt;0, "Error - review!",".")</f>
        <v>.</v>
      </c>
      <c r="Q287" s="89" t="s">
        <v>116</v>
      </c>
      <c r="R287" s="125">
        <v>248.3</v>
      </c>
      <c r="S287" s="47"/>
      <c r="T287" s="245"/>
      <c r="U287" s="248">
        <f t="shared" ref="U287:U311" si="144">((MIN(H287,$R$289)*0.58%))*F287</f>
        <v>0</v>
      </c>
      <c r="V287" s="248">
        <f t="shared" ref="V287:V311" si="145">(IF(H287&gt;$R$289,(H287-$R$289)*1.25%,0))*F287</f>
        <v>0</v>
      </c>
      <c r="W287" s="255">
        <f t="shared" si="136"/>
        <v>0</v>
      </c>
    </row>
    <row r="288" spans="3:23">
      <c r="C288" s="27">
        <v>6</v>
      </c>
      <c r="D288" s="145">
        <v>0</v>
      </c>
      <c r="E288" s="146">
        <v>0</v>
      </c>
      <c r="F288" s="147">
        <v>1</v>
      </c>
      <c r="G288" s="39">
        <f t="shared" si="137"/>
        <v>0</v>
      </c>
      <c r="H288" s="40">
        <f t="shared" si="138"/>
        <v>0</v>
      </c>
      <c r="I288" s="40"/>
      <c r="J288" s="36">
        <f t="shared" si="139"/>
        <v>0</v>
      </c>
      <c r="K288" s="36">
        <f t="shared" ref="K288:K311" si="146">ROUND((IF(H288-$R$288&lt;0,0,(H288-$R$288))*3.5%)*F288,2)</f>
        <v>0</v>
      </c>
      <c r="L288" s="37">
        <f t="shared" si="140"/>
        <v>0</v>
      </c>
      <c r="M288" s="40"/>
      <c r="N288" s="44">
        <f t="shared" si="141"/>
        <v>0</v>
      </c>
      <c r="O288" s="44">
        <f t="shared" si="142"/>
        <v>0</v>
      </c>
      <c r="P288" s="24" t="str">
        <f t="shared" si="143"/>
        <v>.</v>
      </c>
      <c r="Q288" s="89" t="s">
        <v>117</v>
      </c>
      <c r="R288" s="125">
        <f>ROUND(($R$287*52.18*2)/26.09,2)</f>
        <v>993.2</v>
      </c>
      <c r="S288" s="47"/>
      <c r="T288" s="245"/>
      <c r="U288" s="248">
        <f t="shared" si="144"/>
        <v>0</v>
      </c>
      <c r="V288" s="248">
        <f t="shared" si="145"/>
        <v>0</v>
      </c>
      <c r="W288" s="255">
        <f t="shared" si="136"/>
        <v>0</v>
      </c>
    </row>
    <row r="289" spans="3:23" ht="13.5" thickBot="1">
      <c r="C289" s="27">
        <v>8</v>
      </c>
      <c r="D289" s="145">
        <v>0</v>
      </c>
      <c r="E289" s="146">
        <v>0</v>
      </c>
      <c r="F289" s="147">
        <v>1</v>
      </c>
      <c r="G289" s="39">
        <f t="shared" si="137"/>
        <v>0</v>
      </c>
      <c r="H289" s="40">
        <f t="shared" si="138"/>
        <v>0</v>
      </c>
      <c r="I289" s="40"/>
      <c r="J289" s="36">
        <f t="shared" si="139"/>
        <v>0</v>
      </c>
      <c r="K289" s="36">
        <f t="shared" si="146"/>
        <v>0</v>
      </c>
      <c r="L289" s="37">
        <f t="shared" si="140"/>
        <v>0</v>
      </c>
      <c r="M289" s="40"/>
      <c r="N289" s="44">
        <f t="shared" si="141"/>
        <v>0</v>
      </c>
      <c r="O289" s="44">
        <f t="shared" si="142"/>
        <v>0</v>
      </c>
      <c r="P289" s="24" t="str">
        <f t="shared" si="143"/>
        <v>.</v>
      </c>
      <c r="Q289" s="90" t="s">
        <v>12</v>
      </c>
      <c r="R289" s="126">
        <f>ROUND(($R$287*52.18*3.74)/26.09,2)</f>
        <v>1857.28</v>
      </c>
      <c r="S289" s="47"/>
      <c r="T289" s="245"/>
      <c r="U289" s="248">
        <f t="shared" si="144"/>
        <v>0</v>
      </c>
      <c r="V289" s="248">
        <f t="shared" si="145"/>
        <v>0</v>
      </c>
      <c r="W289" s="255">
        <f t="shared" si="136"/>
        <v>0</v>
      </c>
    </row>
    <row r="290" spans="3:23">
      <c r="C290" s="27">
        <v>10</v>
      </c>
      <c r="D290" s="145">
        <v>0</v>
      </c>
      <c r="E290" s="146">
        <v>0</v>
      </c>
      <c r="F290" s="147">
        <v>1</v>
      </c>
      <c r="G290" s="39">
        <f t="shared" si="137"/>
        <v>0</v>
      </c>
      <c r="H290" s="40">
        <f t="shared" si="138"/>
        <v>0</v>
      </c>
      <c r="I290" s="40"/>
      <c r="J290" s="36">
        <f t="shared" si="139"/>
        <v>0</v>
      </c>
      <c r="K290" s="36">
        <f t="shared" si="146"/>
        <v>0</v>
      </c>
      <c r="L290" s="37">
        <f t="shared" si="140"/>
        <v>0</v>
      </c>
      <c r="M290" s="40"/>
      <c r="N290" s="44">
        <f t="shared" si="141"/>
        <v>0</v>
      </c>
      <c r="O290" s="44">
        <f t="shared" si="142"/>
        <v>0</v>
      </c>
      <c r="P290" s="24" t="str">
        <f t="shared" si="143"/>
        <v>.</v>
      </c>
      <c r="Q290" s="47"/>
      <c r="R290" s="32"/>
      <c r="S290" s="47"/>
      <c r="T290" s="245"/>
      <c r="U290" s="248">
        <f t="shared" si="144"/>
        <v>0</v>
      </c>
      <c r="V290" s="248">
        <f t="shared" si="145"/>
        <v>0</v>
      </c>
      <c r="W290" s="255">
        <f t="shared" si="136"/>
        <v>0</v>
      </c>
    </row>
    <row r="291" spans="3:23">
      <c r="C291" s="27">
        <v>12</v>
      </c>
      <c r="D291" s="145">
        <v>0</v>
      </c>
      <c r="E291" s="146">
        <v>0</v>
      </c>
      <c r="F291" s="147">
        <v>1</v>
      </c>
      <c r="G291" s="39">
        <f t="shared" si="137"/>
        <v>0</v>
      </c>
      <c r="H291" s="40">
        <f>ROUND((G291/F291),2)</f>
        <v>0</v>
      </c>
      <c r="I291" s="40"/>
      <c r="J291" s="36">
        <f t="shared" si="139"/>
        <v>0</v>
      </c>
      <c r="K291" s="36">
        <f t="shared" si="146"/>
        <v>0</v>
      </c>
      <c r="L291" s="37">
        <f t="shared" si="140"/>
        <v>0</v>
      </c>
      <c r="M291" s="40"/>
      <c r="N291" s="44">
        <f t="shared" si="141"/>
        <v>0</v>
      </c>
      <c r="O291" s="44">
        <f t="shared" si="142"/>
        <v>0</v>
      </c>
      <c r="P291" s="24" t="str">
        <f t="shared" si="143"/>
        <v>.</v>
      </c>
      <c r="Q291" s="236"/>
      <c r="R291" s="32"/>
      <c r="S291" s="47"/>
      <c r="T291" s="245"/>
      <c r="U291" s="248">
        <f t="shared" si="144"/>
        <v>0</v>
      </c>
      <c r="V291" s="248">
        <f t="shared" si="145"/>
        <v>0</v>
      </c>
      <c r="W291" s="255">
        <f t="shared" si="136"/>
        <v>0</v>
      </c>
    </row>
    <row r="292" spans="3:23">
      <c r="C292" s="180">
        <v>14</v>
      </c>
      <c r="D292" s="145">
        <v>0</v>
      </c>
      <c r="E292" s="146">
        <v>0</v>
      </c>
      <c r="F292" s="147">
        <v>1</v>
      </c>
      <c r="G292" s="39">
        <f t="shared" si="137"/>
        <v>0</v>
      </c>
      <c r="H292" s="40">
        <f t="shared" si="138"/>
        <v>0</v>
      </c>
      <c r="I292" s="40"/>
      <c r="J292" s="36">
        <f>ROUND((H292*3%)*F292,2)</f>
        <v>0</v>
      </c>
      <c r="K292" s="36">
        <f t="shared" si="146"/>
        <v>0</v>
      </c>
      <c r="L292" s="37">
        <f t="shared" si="140"/>
        <v>0</v>
      </c>
      <c r="M292" s="40"/>
      <c r="N292" s="44">
        <f t="shared" si="141"/>
        <v>0</v>
      </c>
      <c r="O292" s="44">
        <f t="shared" si="142"/>
        <v>0</v>
      </c>
      <c r="P292" s="24" t="str">
        <f t="shared" si="143"/>
        <v>.</v>
      </c>
      <c r="Q292" s="47"/>
      <c r="R292" s="32"/>
      <c r="S292" s="47"/>
      <c r="T292" s="245"/>
      <c r="U292" s="248">
        <f t="shared" si="144"/>
        <v>0</v>
      </c>
      <c r="V292" s="248">
        <f t="shared" si="145"/>
        <v>0</v>
      </c>
      <c r="W292" s="255">
        <f>(U292+V292)-N292</f>
        <v>0</v>
      </c>
    </row>
    <row r="293" spans="3:23">
      <c r="C293" s="27">
        <v>16</v>
      </c>
      <c r="D293" s="145">
        <v>0</v>
      </c>
      <c r="E293" s="146">
        <v>0</v>
      </c>
      <c r="F293" s="147">
        <v>1</v>
      </c>
      <c r="G293" s="39">
        <f t="shared" si="137"/>
        <v>0</v>
      </c>
      <c r="H293" s="40">
        <f t="shared" si="138"/>
        <v>0</v>
      </c>
      <c r="I293" s="40"/>
      <c r="J293" s="36">
        <f>ROUND((H293*3%)*F293,2)</f>
        <v>0</v>
      </c>
      <c r="K293" s="36">
        <f t="shared" si="146"/>
        <v>0</v>
      </c>
      <c r="L293" s="37">
        <f t="shared" si="140"/>
        <v>0</v>
      </c>
      <c r="M293" s="40"/>
      <c r="N293" s="44">
        <f t="shared" si="141"/>
        <v>0</v>
      </c>
      <c r="O293" s="44">
        <f t="shared" si="142"/>
        <v>0</v>
      </c>
      <c r="P293" s="24" t="str">
        <f t="shared" si="143"/>
        <v>.</v>
      </c>
      <c r="Q293" s="47"/>
      <c r="R293" s="32"/>
      <c r="S293" s="47"/>
      <c r="T293" s="245"/>
      <c r="U293" s="248">
        <f t="shared" si="144"/>
        <v>0</v>
      </c>
      <c r="V293" s="248">
        <f t="shared" si="145"/>
        <v>0</v>
      </c>
      <c r="W293" s="255">
        <f>(U293+V293)-N293</f>
        <v>0</v>
      </c>
    </row>
    <row r="294" spans="3:23">
      <c r="C294" s="27">
        <v>18</v>
      </c>
      <c r="D294" s="145">
        <v>0</v>
      </c>
      <c r="E294" s="146">
        <v>0</v>
      </c>
      <c r="F294" s="147">
        <v>1</v>
      </c>
      <c r="G294" s="39">
        <f t="shared" si="137"/>
        <v>0</v>
      </c>
      <c r="H294" s="40">
        <f t="shared" si="138"/>
        <v>0</v>
      </c>
      <c r="I294" s="40"/>
      <c r="J294" s="36">
        <f t="shared" si="139"/>
        <v>0</v>
      </c>
      <c r="K294" s="36">
        <f t="shared" si="146"/>
        <v>0</v>
      </c>
      <c r="L294" s="37">
        <f t="shared" si="140"/>
        <v>0</v>
      </c>
      <c r="M294" s="40"/>
      <c r="N294" s="44">
        <f t="shared" si="141"/>
        <v>0</v>
      </c>
      <c r="O294" s="44">
        <f t="shared" si="142"/>
        <v>0</v>
      </c>
      <c r="P294" s="24" t="str">
        <f t="shared" si="143"/>
        <v>.</v>
      </c>
      <c r="Q294" s="47"/>
      <c r="R294" s="32"/>
      <c r="S294" s="47"/>
      <c r="T294" s="245"/>
      <c r="U294" s="248">
        <f t="shared" si="144"/>
        <v>0</v>
      </c>
      <c r="V294" s="248">
        <f t="shared" si="145"/>
        <v>0</v>
      </c>
      <c r="W294" s="255">
        <f t="shared" si="136"/>
        <v>0</v>
      </c>
    </row>
    <row r="295" spans="3:23">
      <c r="C295" s="27">
        <v>20</v>
      </c>
      <c r="D295" s="145">
        <v>0</v>
      </c>
      <c r="E295" s="146">
        <v>0</v>
      </c>
      <c r="F295" s="147">
        <v>1</v>
      </c>
      <c r="G295" s="39">
        <f t="shared" si="137"/>
        <v>0</v>
      </c>
      <c r="H295" s="40">
        <f t="shared" si="138"/>
        <v>0</v>
      </c>
      <c r="I295" s="40"/>
      <c r="J295" s="36">
        <f t="shared" si="139"/>
        <v>0</v>
      </c>
      <c r="K295" s="36">
        <f t="shared" si="146"/>
        <v>0</v>
      </c>
      <c r="L295" s="37">
        <f t="shared" si="140"/>
        <v>0</v>
      </c>
      <c r="M295" s="40"/>
      <c r="N295" s="44">
        <f t="shared" si="141"/>
        <v>0</v>
      </c>
      <c r="O295" s="44">
        <f t="shared" si="142"/>
        <v>0</v>
      </c>
      <c r="P295" s="24" t="str">
        <f t="shared" si="143"/>
        <v>.</v>
      </c>
      <c r="Q295" s="47"/>
      <c r="R295" s="32"/>
      <c r="S295" s="47"/>
      <c r="T295" s="245"/>
      <c r="U295" s="248">
        <f t="shared" si="144"/>
        <v>0</v>
      </c>
      <c r="V295" s="248">
        <f t="shared" si="145"/>
        <v>0</v>
      </c>
      <c r="W295" s="255">
        <f t="shared" si="136"/>
        <v>0</v>
      </c>
    </row>
    <row r="296" spans="3:23">
      <c r="C296" s="27">
        <v>22</v>
      </c>
      <c r="D296" s="145">
        <v>0</v>
      </c>
      <c r="E296" s="146">
        <v>0</v>
      </c>
      <c r="F296" s="147">
        <v>1</v>
      </c>
      <c r="G296" s="39">
        <f t="shared" si="137"/>
        <v>0</v>
      </c>
      <c r="H296" s="40">
        <f t="shared" si="138"/>
        <v>0</v>
      </c>
      <c r="I296" s="40"/>
      <c r="J296" s="36">
        <f t="shared" si="139"/>
        <v>0</v>
      </c>
      <c r="K296" s="36">
        <f t="shared" si="146"/>
        <v>0</v>
      </c>
      <c r="L296" s="37">
        <f t="shared" si="140"/>
        <v>0</v>
      </c>
      <c r="M296" s="40"/>
      <c r="N296" s="44">
        <f t="shared" si="141"/>
        <v>0</v>
      </c>
      <c r="O296" s="44">
        <f t="shared" si="142"/>
        <v>0</v>
      </c>
      <c r="P296" s="24" t="str">
        <f t="shared" si="143"/>
        <v>.</v>
      </c>
      <c r="Q296" s="221"/>
      <c r="R296" s="32"/>
      <c r="S296" s="47"/>
      <c r="T296" s="245"/>
      <c r="U296" s="248">
        <f t="shared" si="144"/>
        <v>0</v>
      </c>
      <c r="V296" s="248">
        <f t="shared" si="145"/>
        <v>0</v>
      </c>
      <c r="W296" s="255">
        <f t="shared" si="136"/>
        <v>0</v>
      </c>
    </row>
    <row r="297" spans="3:23">
      <c r="C297" s="27">
        <v>24</v>
      </c>
      <c r="D297" s="145">
        <v>0</v>
      </c>
      <c r="E297" s="146">
        <v>0</v>
      </c>
      <c r="F297" s="147">
        <v>1</v>
      </c>
      <c r="G297" s="39">
        <f t="shared" si="137"/>
        <v>0</v>
      </c>
      <c r="H297" s="40">
        <f t="shared" si="138"/>
        <v>0</v>
      </c>
      <c r="I297" s="40"/>
      <c r="J297" s="36">
        <f t="shared" si="139"/>
        <v>0</v>
      </c>
      <c r="K297" s="36">
        <f t="shared" si="146"/>
        <v>0</v>
      </c>
      <c r="L297" s="37">
        <f t="shared" si="140"/>
        <v>0</v>
      </c>
      <c r="M297" s="40"/>
      <c r="N297" s="44">
        <f t="shared" si="141"/>
        <v>0</v>
      </c>
      <c r="O297" s="44">
        <f t="shared" si="142"/>
        <v>0</v>
      </c>
      <c r="P297" s="24" t="str">
        <f t="shared" si="143"/>
        <v>.</v>
      </c>
      <c r="S297" s="47"/>
      <c r="T297" s="245"/>
      <c r="U297" s="248">
        <f t="shared" si="144"/>
        <v>0</v>
      </c>
      <c r="V297" s="248">
        <f t="shared" si="145"/>
        <v>0</v>
      </c>
      <c r="W297" s="255">
        <f t="shared" si="136"/>
        <v>0</v>
      </c>
    </row>
    <row r="298" spans="3:23">
      <c r="C298" s="27">
        <v>26</v>
      </c>
      <c r="D298" s="145">
        <v>0</v>
      </c>
      <c r="E298" s="146">
        <v>0</v>
      </c>
      <c r="F298" s="147">
        <v>1</v>
      </c>
      <c r="G298" s="39">
        <f t="shared" si="137"/>
        <v>0</v>
      </c>
      <c r="H298" s="40">
        <f t="shared" si="138"/>
        <v>0</v>
      </c>
      <c r="I298" s="40"/>
      <c r="J298" s="36">
        <f t="shared" si="139"/>
        <v>0</v>
      </c>
      <c r="K298" s="36">
        <f t="shared" si="146"/>
        <v>0</v>
      </c>
      <c r="L298" s="37">
        <f t="shared" si="140"/>
        <v>0</v>
      </c>
      <c r="M298" s="40"/>
      <c r="N298" s="44">
        <f t="shared" si="141"/>
        <v>0</v>
      </c>
      <c r="O298" s="44">
        <f t="shared" si="142"/>
        <v>0</v>
      </c>
      <c r="P298" s="24" t="str">
        <f t="shared" si="143"/>
        <v>.</v>
      </c>
      <c r="S298" s="47"/>
      <c r="T298" s="245"/>
      <c r="U298" s="248">
        <f t="shared" si="144"/>
        <v>0</v>
      </c>
      <c r="V298" s="248">
        <f t="shared" si="145"/>
        <v>0</v>
      </c>
      <c r="W298" s="255">
        <f t="shared" si="136"/>
        <v>0</v>
      </c>
    </row>
    <row r="299" spans="3:23">
      <c r="C299" s="27">
        <v>28</v>
      </c>
      <c r="D299" s="145">
        <v>0</v>
      </c>
      <c r="E299" s="146">
        <v>0</v>
      </c>
      <c r="F299" s="147">
        <v>1</v>
      </c>
      <c r="G299" s="39">
        <f t="shared" si="137"/>
        <v>0</v>
      </c>
      <c r="H299" s="40">
        <f t="shared" si="138"/>
        <v>0</v>
      </c>
      <c r="I299" s="40"/>
      <c r="J299" s="36">
        <f t="shared" si="139"/>
        <v>0</v>
      </c>
      <c r="K299" s="36">
        <f t="shared" si="146"/>
        <v>0</v>
      </c>
      <c r="L299" s="37">
        <f t="shared" si="140"/>
        <v>0</v>
      </c>
      <c r="M299" s="40"/>
      <c r="N299" s="44">
        <f t="shared" si="141"/>
        <v>0</v>
      </c>
      <c r="O299" s="44">
        <f t="shared" si="142"/>
        <v>0</v>
      </c>
      <c r="P299" s="24" t="str">
        <f t="shared" si="143"/>
        <v>.</v>
      </c>
      <c r="S299" s="47"/>
      <c r="T299" s="245"/>
      <c r="U299" s="248">
        <f t="shared" si="144"/>
        <v>0</v>
      </c>
      <c r="V299" s="248">
        <f t="shared" si="145"/>
        <v>0</v>
      </c>
      <c r="W299" s="255">
        <f t="shared" si="136"/>
        <v>0</v>
      </c>
    </row>
    <row r="300" spans="3:23">
      <c r="C300" s="27">
        <v>30</v>
      </c>
      <c r="D300" s="145">
        <v>0</v>
      </c>
      <c r="E300" s="146">
        <v>0</v>
      </c>
      <c r="F300" s="147">
        <v>1</v>
      </c>
      <c r="G300" s="39">
        <f t="shared" si="137"/>
        <v>0</v>
      </c>
      <c r="H300" s="40">
        <f t="shared" si="138"/>
        <v>0</v>
      </c>
      <c r="I300" s="40"/>
      <c r="J300" s="36">
        <f t="shared" si="139"/>
        <v>0</v>
      </c>
      <c r="K300" s="36">
        <f t="shared" si="146"/>
        <v>0</v>
      </c>
      <c r="L300" s="37">
        <f t="shared" si="140"/>
        <v>0</v>
      </c>
      <c r="M300" s="40"/>
      <c r="N300" s="44">
        <f t="shared" si="141"/>
        <v>0</v>
      </c>
      <c r="O300" s="44">
        <f t="shared" si="142"/>
        <v>0</v>
      </c>
      <c r="P300" s="24" t="str">
        <f t="shared" si="143"/>
        <v>.</v>
      </c>
      <c r="S300" s="47"/>
      <c r="T300" s="245"/>
      <c r="U300" s="248">
        <f t="shared" si="144"/>
        <v>0</v>
      </c>
      <c r="V300" s="248">
        <f t="shared" si="145"/>
        <v>0</v>
      </c>
      <c r="W300" s="255">
        <f t="shared" si="136"/>
        <v>0</v>
      </c>
    </row>
    <row r="301" spans="3:23">
      <c r="C301" s="27">
        <v>32</v>
      </c>
      <c r="D301" s="145">
        <v>0</v>
      </c>
      <c r="E301" s="146">
        <v>0</v>
      </c>
      <c r="F301" s="147">
        <v>1</v>
      </c>
      <c r="G301" s="39">
        <f t="shared" si="137"/>
        <v>0</v>
      </c>
      <c r="H301" s="40">
        <f t="shared" si="138"/>
        <v>0</v>
      </c>
      <c r="I301" s="40"/>
      <c r="J301" s="36">
        <f t="shared" si="139"/>
        <v>0</v>
      </c>
      <c r="K301" s="36">
        <f t="shared" si="146"/>
        <v>0</v>
      </c>
      <c r="L301" s="37">
        <f t="shared" si="140"/>
        <v>0</v>
      </c>
      <c r="M301" s="40"/>
      <c r="N301" s="44">
        <f t="shared" si="141"/>
        <v>0</v>
      </c>
      <c r="O301" s="44">
        <f t="shared" si="142"/>
        <v>0</v>
      </c>
      <c r="P301" s="24" t="str">
        <f t="shared" si="143"/>
        <v>.</v>
      </c>
      <c r="S301" s="47"/>
      <c r="T301" s="245"/>
      <c r="U301" s="248">
        <f t="shared" si="144"/>
        <v>0</v>
      </c>
      <c r="V301" s="248">
        <f t="shared" si="145"/>
        <v>0</v>
      </c>
      <c r="W301" s="255">
        <f t="shared" si="136"/>
        <v>0</v>
      </c>
    </row>
    <row r="302" spans="3:23">
      <c r="C302" s="27">
        <v>34</v>
      </c>
      <c r="D302" s="145">
        <v>0</v>
      </c>
      <c r="E302" s="146">
        <v>0</v>
      </c>
      <c r="F302" s="147">
        <v>1</v>
      </c>
      <c r="G302" s="39">
        <f t="shared" si="137"/>
        <v>0</v>
      </c>
      <c r="H302" s="40">
        <f t="shared" si="138"/>
        <v>0</v>
      </c>
      <c r="I302" s="40"/>
      <c r="J302" s="36">
        <f t="shared" si="139"/>
        <v>0</v>
      </c>
      <c r="K302" s="36">
        <f t="shared" si="146"/>
        <v>0</v>
      </c>
      <c r="L302" s="37">
        <f t="shared" si="140"/>
        <v>0</v>
      </c>
      <c r="M302" s="40"/>
      <c r="N302" s="44">
        <f t="shared" si="141"/>
        <v>0</v>
      </c>
      <c r="O302" s="44">
        <f t="shared" si="142"/>
        <v>0</v>
      </c>
      <c r="P302" s="24" t="str">
        <f t="shared" si="143"/>
        <v>.</v>
      </c>
      <c r="S302" s="47"/>
      <c r="T302" s="245"/>
      <c r="U302" s="248">
        <f t="shared" si="144"/>
        <v>0</v>
      </c>
      <c r="V302" s="248">
        <f t="shared" si="145"/>
        <v>0</v>
      </c>
      <c r="W302" s="255">
        <f t="shared" si="136"/>
        <v>0</v>
      </c>
    </row>
    <row r="303" spans="3:23">
      <c r="C303" s="27">
        <v>36</v>
      </c>
      <c r="D303" s="145">
        <v>0</v>
      </c>
      <c r="E303" s="146">
        <v>0</v>
      </c>
      <c r="F303" s="147">
        <v>1</v>
      </c>
      <c r="G303" s="39">
        <f t="shared" si="137"/>
        <v>0</v>
      </c>
      <c r="H303" s="40">
        <f t="shared" si="138"/>
        <v>0</v>
      </c>
      <c r="I303" s="40"/>
      <c r="J303" s="36">
        <f t="shared" si="139"/>
        <v>0</v>
      </c>
      <c r="K303" s="36">
        <f t="shared" si="146"/>
        <v>0</v>
      </c>
      <c r="L303" s="37">
        <f t="shared" si="140"/>
        <v>0</v>
      </c>
      <c r="M303" s="40"/>
      <c r="N303" s="44">
        <f t="shared" si="141"/>
        <v>0</v>
      </c>
      <c r="O303" s="44">
        <f t="shared" si="142"/>
        <v>0</v>
      </c>
      <c r="P303" s="24" t="str">
        <f t="shared" si="143"/>
        <v>.</v>
      </c>
      <c r="S303" s="47"/>
      <c r="T303" s="245"/>
      <c r="U303" s="248">
        <f t="shared" si="144"/>
        <v>0</v>
      </c>
      <c r="V303" s="248">
        <f t="shared" si="145"/>
        <v>0</v>
      </c>
      <c r="W303" s="255">
        <f t="shared" si="136"/>
        <v>0</v>
      </c>
    </row>
    <row r="304" spans="3:23">
      <c r="C304" s="27">
        <v>38</v>
      </c>
      <c r="D304" s="145">
        <v>0</v>
      </c>
      <c r="E304" s="146">
        <v>0</v>
      </c>
      <c r="F304" s="147">
        <v>1</v>
      </c>
      <c r="G304" s="39">
        <f t="shared" si="137"/>
        <v>0</v>
      </c>
      <c r="H304" s="40">
        <f t="shared" si="138"/>
        <v>0</v>
      </c>
      <c r="I304" s="40"/>
      <c r="J304" s="36">
        <f t="shared" si="139"/>
        <v>0</v>
      </c>
      <c r="K304" s="36">
        <f t="shared" si="146"/>
        <v>0</v>
      </c>
      <c r="L304" s="37">
        <f t="shared" si="140"/>
        <v>0</v>
      </c>
      <c r="M304" s="40"/>
      <c r="N304" s="44">
        <f t="shared" si="141"/>
        <v>0</v>
      </c>
      <c r="O304" s="44">
        <f t="shared" si="142"/>
        <v>0</v>
      </c>
      <c r="P304" s="24" t="str">
        <f t="shared" si="143"/>
        <v>.</v>
      </c>
      <c r="S304" s="47"/>
      <c r="T304" s="245"/>
      <c r="U304" s="248">
        <f t="shared" si="144"/>
        <v>0</v>
      </c>
      <c r="V304" s="248">
        <f t="shared" si="145"/>
        <v>0</v>
      </c>
      <c r="W304" s="255">
        <f t="shared" si="136"/>
        <v>0</v>
      </c>
    </row>
    <row r="305" spans="3:23">
      <c r="C305" s="27">
        <v>40</v>
      </c>
      <c r="D305" s="145">
        <v>0</v>
      </c>
      <c r="E305" s="146">
        <v>0</v>
      </c>
      <c r="F305" s="147">
        <v>1</v>
      </c>
      <c r="G305" s="39">
        <f t="shared" si="137"/>
        <v>0</v>
      </c>
      <c r="H305" s="40">
        <f t="shared" si="138"/>
        <v>0</v>
      </c>
      <c r="I305" s="40"/>
      <c r="J305" s="36">
        <f t="shared" si="139"/>
        <v>0</v>
      </c>
      <c r="K305" s="36">
        <f t="shared" si="146"/>
        <v>0</v>
      </c>
      <c r="L305" s="37">
        <f t="shared" si="140"/>
        <v>0</v>
      </c>
      <c r="M305" s="40"/>
      <c r="N305" s="44">
        <f t="shared" si="141"/>
        <v>0</v>
      </c>
      <c r="O305" s="44">
        <f t="shared" si="142"/>
        <v>0</v>
      </c>
      <c r="P305" s="24" t="str">
        <f t="shared" si="143"/>
        <v>.</v>
      </c>
      <c r="S305" s="47"/>
      <c r="T305" s="245"/>
      <c r="U305" s="248">
        <f t="shared" si="144"/>
        <v>0</v>
      </c>
      <c r="V305" s="248">
        <f t="shared" si="145"/>
        <v>0</v>
      </c>
      <c r="W305" s="255">
        <f t="shared" si="136"/>
        <v>0</v>
      </c>
    </row>
    <row r="306" spans="3:23">
      <c r="C306" s="27">
        <v>42</v>
      </c>
      <c r="D306" s="145">
        <v>0</v>
      </c>
      <c r="E306" s="146">
        <v>0</v>
      </c>
      <c r="F306" s="147">
        <v>1</v>
      </c>
      <c r="G306" s="39">
        <f t="shared" si="137"/>
        <v>0</v>
      </c>
      <c r="H306" s="40">
        <f t="shared" si="138"/>
        <v>0</v>
      </c>
      <c r="I306" s="40"/>
      <c r="J306" s="36">
        <f t="shared" si="139"/>
        <v>0</v>
      </c>
      <c r="K306" s="36">
        <f t="shared" si="146"/>
        <v>0</v>
      </c>
      <c r="L306" s="37">
        <f t="shared" si="140"/>
        <v>0</v>
      </c>
      <c r="M306" s="40"/>
      <c r="N306" s="44">
        <f t="shared" si="141"/>
        <v>0</v>
      </c>
      <c r="O306" s="44">
        <f t="shared" si="142"/>
        <v>0</v>
      </c>
      <c r="P306" s="24" t="str">
        <f t="shared" si="143"/>
        <v>.</v>
      </c>
      <c r="S306" s="47"/>
      <c r="T306" s="245"/>
      <c r="U306" s="248">
        <f t="shared" si="144"/>
        <v>0</v>
      </c>
      <c r="V306" s="248">
        <f t="shared" si="145"/>
        <v>0</v>
      </c>
      <c r="W306" s="255">
        <f t="shared" si="136"/>
        <v>0</v>
      </c>
    </row>
    <row r="307" spans="3:23">
      <c r="C307" s="27">
        <v>44</v>
      </c>
      <c r="D307" s="145">
        <v>0</v>
      </c>
      <c r="E307" s="146">
        <v>0</v>
      </c>
      <c r="F307" s="147">
        <v>1</v>
      </c>
      <c r="G307" s="39">
        <f t="shared" si="137"/>
        <v>0</v>
      </c>
      <c r="H307" s="40">
        <f t="shared" si="138"/>
        <v>0</v>
      </c>
      <c r="I307" s="40"/>
      <c r="J307" s="36">
        <f t="shared" si="139"/>
        <v>0</v>
      </c>
      <c r="K307" s="36">
        <f t="shared" si="146"/>
        <v>0</v>
      </c>
      <c r="L307" s="37">
        <f t="shared" si="140"/>
        <v>0</v>
      </c>
      <c r="M307" s="40"/>
      <c r="N307" s="44">
        <f t="shared" si="141"/>
        <v>0</v>
      </c>
      <c r="O307" s="44">
        <f t="shared" si="142"/>
        <v>0</v>
      </c>
      <c r="P307" s="24" t="str">
        <f t="shared" si="143"/>
        <v>.</v>
      </c>
      <c r="S307" s="47"/>
      <c r="T307" s="245"/>
      <c r="U307" s="248">
        <f t="shared" si="144"/>
        <v>0</v>
      </c>
      <c r="V307" s="248">
        <f t="shared" si="145"/>
        <v>0</v>
      </c>
      <c r="W307" s="255">
        <f t="shared" si="136"/>
        <v>0</v>
      </c>
    </row>
    <row r="308" spans="3:23">
      <c r="C308" s="27">
        <v>46</v>
      </c>
      <c r="D308" s="145">
        <v>0</v>
      </c>
      <c r="E308" s="146">
        <v>0</v>
      </c>
      <c r="F308" s="147">
        <v>1</v>
      </c>
      <c r="G308" s="39">
        <f t="shared" si="137"/>
        <v>0</v>
      </c>
      <c r="H308" s="40">
        <f t="shared" si="138"/>
        <v>0</v>
      </c>
      <c r="I308" s="40"/>
      <c r="J308" s="36">
        <f t="shared" si="139"/>
        <v>0</v>
      </c>
      <c r="K308" s="36">
        <f t="shared" si="146"/>
        <v>0</v>
      </c>
      <c r="L308" s="37">
        <f t="shared" si="140"/>
        <v>0</v>
      </c>
      <c r="M308" s="40"/>
      <c r="N308" s="44">
        <f t="shared" si="141"/>
        <v>0</v>
      </c>
      <c r="O308" s="44">
        <f t="shared" si="142"/>
        <v>0</v>
      </c>
      <c r="P308" s="24" t="str">
        <f t="shared" si="143"/>
        <v>.</v>
      </c>
      <c r="S308" s="47"/>
      <c r="T308" s="245"/>
      <c r="U308" s="248">
        <f t="shared" si="144"/>
        <v>0</v>
      </c>
      <c r="V308" s="248">
        <f t="shared" si="145"/>
        <v>0</v>
      </c>
      <c r="W308" s="255">
        <f t="shared" si="136"/>
        <v>0</v>
      </c>
    </row>
    <row r="309" spans="3:23">
      <c r="C309" s="27">
        <v>48</v>
      </c>
      <c r="D309" s="145">
        <v>0</v>
      </c>
      <c r="E309" s="146">
        <v>0</v>
      </c>
      <c r="F309" s="147">
        <v>1</v>
      </c>
      <c r="G309" s="39">
        <f t="shared" si="137"/>
        <v>0</v>
      </c>
      <c r="H309" s="40">
        <f t="shared" si="138"/>
        <v>0</v>
      </c>
      <c r="I309" s="40"/>
      <c r="J309" s="36">
        <f t="shared" si="139"/>
        <v>0</v>
      </c>
      <c r="K309" s="36">
        <f t="shared" si="146"/>
        <v>0</v>
      </c>
      <c r="L309" s="37">
        <f t="shared" si="140"/>
        <v>0</v>
      </c>
      <c r="M309" s="40"/>
      <c r="N309" s="44">
        <f t="shared" si="141"/>
        <v>0</v>
      </c>
      <c r="O309" s="44">
        <f t="shared" si="142"/>
        <v>0</v>
      </c>
      <c r="P309" s="24" t="str">
        <f t="shared" si="143"/>
        <v>.</v>
      </c>
      <c r="S309" s="47"/>
      <c r="T309" s="245"/>
      <c r="U309" s="248">
        <f t="shared" si="144"/>
        <v>0</v>
      </c>
      <c r="V309" s="248">
        <f t="shared" si="145"/>
        <v>0</v>
      </c>
      <c r="W309" s="255">
        <f t="shared" si="136"/>
        <v>0</v>
      </c>
    </row>
    <row r="310" spans="3:23">
      <c r="C310" s="27">
        <v>50</v>
      </c>
      <c r="D310" s="145">
        <v>0</v>
      </c>
      <c r="E310" s="146">
        <v>0</v>
      </c>
      <c r="F310" s="147">
        <v>1</v>
      </c>
      <c r="G310" s="39">
        <f t="shared" si="137"/>
        <v>0</v>
      </c>
      <c r="H310" s="40">
        <f t="shared" si="138"/>
        <v>0</v>
      </c>
      <c r="I310" s="40"/>
      <c r="J310" s="36">
        <f t="shared" si="139"/>
        <v>0</v>
      </c>
      <c r="K310" s="36">
        <f t="shared" si="146"/>
        <v>0</v>
      </c>
      <c r="L310" s="37">
        <f t="shared" si="140"/>
        <v>0</v>
      </c>
      <c r="M310" s="40"/>
      <c r="N310" s="44">
        <f t="shared" si="141"/>
        <v>0</v>
      </c>
      <c r="O310" s="44">
        <f t="shared" si="142"/>
        <v>0</v>
      </c>
      <c r="P310" s="24" t="str">
        <f t="shared" si="143"/>
        <v>.</v>
      </c>
      <c r="S310" s="47"/>
      <c r="T310" s="245"/>
      <c r="U310" s="248">
        <f t="shared" si="144"/>
        <v>0</v>
      </c>
      <c r="V310" s="248">
        <f t="shared" si="145"/>
        <v>0</v>
      </c>
      <c r="W310" s="255">
        <f t="shared" si="136"/>
        <v>0</v>
      </c>
    </row>
    <row r="311" spans="3:23">
      <c r="C311" s="27">
        <v>52</v>
      </c>
      <c r="D311" s="145">
        <v>0</v>
      </c>
      <c r="E311" s="146">
        <v>0</v>
      </c>
      <c r="F311" s="147">
        <v>1</v>
      </c>
      <c r="G311" s="39">
        <f t="shared" si="137"/>
        <v>0</v>
      </c>
      <c r="H311" s="40">
        <f t="shared" si="138"/>
        <v>0</v>
      </c>
      <c r="I311" s="40"/>
      <c r="J311" s="36">
        <f t="shared" si="139"/>
        <v>0</v>
      </c>
      <c r="K311" s="36">
        <f t="shared" si="146"/>
        <v>0</v>
      </c>
      <c r="L311" s="37">
        <f t="shared" si="140"/>
        <v>0</v>
      </c>
      <c r="M311" s="40"/>
      <c r="N311" s="44">
        <f t="shared" si="141"/>
        <v>0</v>
      </c>
      <c r="O311" s="44">
        <f t="shared" si="142"/>
        <v>0</v>
      </c>
      <c r="P311" s="24" t="str">
        <f t="shared" si="143"/>
        <v>.</v>
      </c>
      <c r="S311" s="47"/>
      <c r="T311" s="245"/>
      <c r="U311" s="248">
        <f t="shared" si="144"/>
        <v>0</v>
      </c>
      <c r="V311" s="248">
        <f t="shared" si="145"/>
        <v>0</v>
      </c>
      <c r="W311" s="255">
        <f t="shared" si="136"/>
        <v>0</v>
      </c>
    </row>
    <row r="312" spans="3:23">
      <c r="C312" s="67"/>
      <c r="D312" s="41"/>
      <c r="E312" s="41"/>
      <c r="F312" s="164" t="s">
        <v>51</v>
      </c>
      <c r="G312" s="40">
        <f>SUM(G286:G311)</f>
        <v>0</v>
      </c>
      <c r="H312" s="40">
        <f>SUM(H286:H311)</f>
        <v>0</v>
      </c>
      <c r="I312" s="40"/>
      <c r="J312" s="36">
        <f>SUM(J286:J311)</f>
        <v>0</v>
      </c>
      <c r="K312" s="36">
        <f>SUM(K286:K311)</f>
        <v>0</v>
      </c>
      <c r="L312" s="37">
        <f>SUM(L286:L311)</f>
        <v>0</v>
      </c>
      <c r="M312" s="40"/>
      <c r="N312" s="38">
        <f>SUM(N286:N311)</f>
        <v>0</v>
      </c>
      <c r="O312" s="38">
        <f>SUM(O286:O311)</f>
        <v>0</v>
      </c>
      <c r="P312" s="24" t="str">
        <f t="shared" si="143"/>
        <v>.</v>
      </c>
      <c r="S312" s="47"/>
      <c r="T312" s="245"/>
      <c r="U312" s="250">
        <f>SUM(U286:U311)</f>
        <v>0</v>
      </c>
      <c r="V312" s="250">
        <f>SUM(V286:V311)</f>
        <v>0</v>
      </c>
      <c r="W312" s="258">
        <f>SUM(W286:W311)</f>
        <v>0</v>
      </c>
    </row>
    <row r="313" spans="3:23" ht="13.5" thickBot="1">
      <c r="C313" s="62"/>
      <c r="D313" s="42"/>
      <c r="E313" s="42"/>
      <c r="F313" s="191"/>
      <c r="G313" s="42"/>
      <c r="H313" s="42"/>
      <c r="I313" s="42"/>
      <c r="J313" s="43"/>
      <c r="K313" s="43"/>
      <c r="L313" s="58"/>
      <c r="M313" s="43"/>
      <c r="N313" s="58"/>
      <c r="O313" s="58"/>
      <c r="P313" s="24"/>
      <c r="S313" s="47"/>
      <c r="T313" s="245"/>
      <c r="U313" s="248"/>
      <c r="V313" s="248"/>
      <c r="W313" s="255"/>
    </row>
    <row r="314" spans="3:23" ht="14.25">
      <c r="C314" s="319" t="s">
        <v>110</v>
      </c>
      <c r="D314" s="320"/>
      <c r="E314" s="320"/>
      <c r="F314" s="320"/>
      <c r="G314" s="320"/>
      <c r="H314" s="320"/>
      <c r="I314" s="74"/>
      <c r="J314" s="74"/>
      <c r="K314" s="74"/>
      <c r="L314" s="75"/>
      <c r="M314" s="74"/>
      <c r="N314" s="75"/>
      <c r="O314" s="75"/>
      <c r="P314" s="117"/>
      <c r="Q314" s="83"/>
      <c r="R314" s="74"/>
      <c r="S314" s="74"/>
      <c r="T314" s="252"/>
      <c r="U314" s="265"/>
      <c r="V314" s="265"/>
      <c r="W314" s="266"/>
    </row>
    <row r="315" spans="3:23">
      <c r="C315" s="68"/>
      <c r="D315" s="43"/>
      <c r="E315" s="43"/>
      <c r="F315" s="43"/>
      <c r="G315" s="43"/>
      <c r="H315" s="43"/>
      <c r="I315" s="43"/>
      <c r="J315" s="43"/>
      <c r="K315" s="43"/>
      <c r="L315" s="58"/>
      <c r="M315" s="43"/>
      <c r="N315" s="58"/>
      <c r="O315" s="58"/>
      <c r="P315" s="69"/>
      <c r="Q315" s="47"/>
      <c r="R315" s="43"/>
      <c r="S315" s="43"/>
      <c r="T315" s="245"/>
      <c r="U315" s="248"/>
      <c r="V315" s="248"/>
      <c r="W315" s="255"/>
    </row>
    <row r="316" spans="3:23" ht="13.5" thickBot="1">
      <c r="C316" s="68"/>
      <c r="D316" s="43"/>
      <c r="E316" s="43"/>
      <c r="F316" s="43"/>
      <c r="G316" s="43"/>
      <c r="H316" s="43"/>
      <c r="I316" s="43"/>
      <c r="J316" s="43"/>
      <c r="K316" s="43"/>
      <c r="L316" s="58"/>
      <c r="M316" s="43"/>
      <c r="N316" s="58"/>
      <c r="O316" s="58"/>
      <c r="P316" s="69"/>
      <c r="Q316" s="47"/>
      <c r="R316" s="43"/>
      <c r="S316" s="43"/>
      <c r="T316" s="245"/>
      <c r="U316" s="248"/>
      <c r="V316" s="248"/>
      <c r="W316" s="255"/>
    </row>
    <row r="317" spans="3:23">
      <c r="C317" s="204"/>
      <c r="D317" s="205"/>
      <c r="E317" s="205"/>
      <c r="F317" s="205"/>
      <c r="G317" s="205"/>
      <c r="H317" s="205"/>
      <c r="I317" s="205"/>
      <c r="J317" s="205"/>
      <c r="K317" s="205"/>
      <c r="L317" s="205"/>
      <c r="M317" s="205"/>
      <c r="N317" s="205"/>
      <c r="O317" s="205"/>
      <c r="P317" s="206"/>
      <c r="Q317" s="205"/>
      <c r="R317" s="207"/>
      <c r="S317" s="239"/>
      <c r="T317" s="252"/>
      <c r="U317" s="252"/>
      <c r="V317" s="252"/>
      <c r="W317" s="253"/>
    </row>
    <row r="318" spans="3:23">
      <c r="C318" s="118"/>
      <c r="D318" s="119"/>
      <c r="E318" s="119"/>
      <c r="F318" s="119"/>
      <c r="G318" s="119"/>
      <c r="H318" s="119"/>
      <c r="I318" s="119"/>
      <c r="J318" s="119"/>
      <c r="K318" s="119"/>
      <c r="L318" s="119"/>
      <c r="M318" s="119"/>
      <c r="N318" s="119"/>
      <c r="O318" s="119"/>
      <c r="P318" s="120"/>
      <c r="Q318" s="119"/>
      <c r="R318" s="208"/>
      <c r="S318" s="68"/>
      <c r="T318" s="245"/>
      <c r="U318" s="245"/>
      <c r="V318" s="245"/>
      <c r="W318" s="254"/>
    </row>
    <row r="319" spans="3:23">
      <c r="C319" s="118"/>
      <c r="D319" s="119"/>
      <c r="E319" s="119"/>
      <c r="F319" s="119"/>
      <c r="G319" s="119"/>
      <c r="H319" s="119"/>
      <c r="I319" s="119"/>
      <c r="J319" s="119"/>
      <c r="K319" s="119"/>
      <c r="L319" s="119"/>
      <c r="M319" s="119"/>
      <c r="N319" s="119"/>
      <c r="O319" s="119"/>
      <c r="P319" s="120"/>
      <c r="Q319" s="119"/>
      <c r="R319" s="208"/>
      <c r="S319" s="68"/>
      <c r="T319" s="245"/>
      <c r="U319" s="245"/>
      <c r="V319" s="245"/>
      <c r="W319" s="254"/>
    </row>
    <row r="320" spans="3:23">
      <c r="C320" s="118"/>
      <c r="D320" s="119"/>
      <c r="E320" s="119"/>
      <c r="F320" s="119"/>
      <c r="G320" s="119"/>
      <c r="H320" s="119"/>
      <c r="I320" s="119"/>
      <c r="J320" s="119"/>
      <c r="K320" s="119"/>
      <c r="L320" s="119"/>
      <c r="M320" s="119"/>
      <c r="N320" s="119"/>
      <c r="O320" s="119"/>
      <c r="P320" s="120"/>
      <c r="Q320" s="119"/>
      <c r="R320" s="208"/>
      <c r="S320" s="68"/>
      <c r="T320" s="245"/>
      <c r="U320" s="245"/>
      <c r="V320" s="245"/>
      <c r="W320" s="254"/>
    </row>
    <row r="321" spans="3:23">
      <c r="C321" s="118"/>
      <c r="D321" s="119"/>
      <c r="E321" s="119"/>
      <c r="F321" s="119"/>
      <c r="G321" s="119"/>
      <c r="H321" s="119"/>
      <c r="I321" s="119"/>
      <c r="J321" s="119"/>
      <c r="K321" s="119"/>
      <c r="L321" s="119"/>
      <c r="M321" s="119"/>
      <c r="N321" s="119"/>
      <c r="O321" s="119"/>
      <c r="P321" s="120"/>
      <c r="Q321" s="119"/>
      <c r="R321" s="208"/>
      <c r="S321" s="68"/>
      <c r="T321" s="245"/>
      <c r="U321" s="245"/>
      <c r="V321" s="245"/>
      <c r="W321" s="254"/>
    </row>
    <row r="322" spans="3:23" ht="13.5" thickBot="1">
      <c r="C322" s="118"/>
      <c r="D322" s="119"/>
      <c r="E322" s="119"/>
      <c r="F322" s="119"/>
      <c r="G322" s="119"/>
      <c r="H322" s="119"/>
      <c r="I322" s="119"/>
      <c r="J322" s="119"/>
      <c r="K322" s="119"/>
      <c r="L322" s="119"/>
      <c r="M322" s="119"/>
      <c r="N322" s="119"/>
      <c r="O322" s="119"/>
      <c r="P322" s="120"/>
      <c r="Q322" s="119"/>
      <c r="R322" s="208"/>
      <c r="S322" s="68"/>
      <c r="T322" s="245"/>
      <c r="U322" s="245"/>
      <c r="V322" s="245"/>
      <c r="W322" s="254"/>
    </row>
    <row r="323" spans="3:23" ht="39" thickBot="1">
      <c r="C323" s="118"/>
      <c r="D323" s="119"/>
      <c r="E323" s="119"/>
      <c r="F323" s="119"/>
      <c r="G323" s="119"/>
      <c r="H323" s="119"/>
      <c r="I323" s="119"/>
      <c r="J323" s="119"/>
      <c r="K323" s="323" t="s">
        <v>22</v>
      </c>
      <c r="L323" s="324"/>
      <c r="M323" s="33" t="s">
        <v>105</v>
      </c>
      <c r="N323" s="33" t="s">
        <v>106</v>
      </c>
      <c r="O323" s="34" t="s">
        <v>27</v>
      </c>
      <c r="P323" s="120"/>
      <c r="Q323" s="136" t="s">
        <v>109</v>
      </c>
      <c r="R323" s="208"/>
      <c r="S323" s="68"/>
      <c r="T323" s="245"/>
      <c r="U323" s="245"/>
      <c r="V323" s="245"/>
      <c r="W323" s="254"/>
    </row>
    <row r="324" spans="3:23">
      <c r="C324" s="118"/>
      <c r="D324" s="119"/>
      <c r="E324" s="119"/>
      <c r="F324" s="119"/>
      <c r="G324" s="119"/>
      <c r="H324" s="119"/>
      <c r="I324" s="119"/>
      <c r="J324" s="119"/>
      <c r="K324" s="92" t="s">
        <v>23</v>
      </c>
      <c r="L324" s="93"/>
      <c r="M324" s="227">
        <f>$L$312</f>
        <v>0</v>
      </c>
      <c r="N324" s="227">
        <f>$L$36+$L$76+$L$115+$L$153+$L$190+$L$226+$L$261</f>
        <v>0</v>
      </c>
      <c r="O324" s="228">
        <f>M324+N324</f>
        <v>0</v>
      </c>
      <c r="P324" s="120"/>
      <c r="Q324" s="119"/>
      <c r="R324" s="208"/>
      <c r="S324" s="68"/>
      <c r="T324" s="245"/>
      <c r="U324" s="245"/>
      <c r="V324" s="245"/>
      <c r="W324" s="254"/>
    </row>
    <row r="325" spans="3:23" ht="38.25">
      <c r="C325" s="118"/>
      <c r="D325" s="119"/>
      <c r="E325" s="119"/>
      <c r="F325" s="119"/>
      <c r="G325" s="119"/>
      <c r="H325" s="119"/>
      <c r="I325" s="119"/>
      <c r="J325" s="119"/>
      <c r="K325" s="94" t="s">
        <v>3</v>
      </c>
      <c r="L325" s="46"/>
      <c r="M325" s="18" t="s">
        <v>105</v>
      </c>
      <c r="N325" s="18" t="s">
        <v>106</v>
      </c>
      <c r="O325" s="35" t="s">
        <v>27</v>
      </c>
      <c r="P325" s="120"/>
      <c r="Q325" s="119"/>
      <c r="R325" s="208"/>
      <c r="S325" s="68"/>
      <c r="T325" s="245"/>
      <c r="U325" s="245"/>
      <c r="V325" s="245"/>
      <c r="W325" s="254"/>
    </row>
    <row r="326" spans="3:23">
      <c r="C326" s="118"/>
      <c r="D326" s="119"/>
      <c r="E326" s="119"/>
      <c r="F326" s="119"/>
      <c r="G326" s="119"/>
      <c r="H326" s="119"/>
      <c r="I326" s="119"/>
      <c r="J326" s="119"/>
      <c r="K326" s="95" t="s">
        <v>25</v>
      </c>
      <c r="L326" s="96"/>
      <c r="M326" s="229">
        <f>$O$312</f>
        <v>0</v>
      </c>
      <c r="N326" s="229">
        <f>$O$44+$O$83+$O$121+$O$158+$O$194+$O$229+$O$264</f>
        <v>0</v>
      </c>
      <c r="O326" s="230">
        <f>M326+N326</f>
        <v>0</v>
      </c>
      <c r="P326" s="120"/>
      <c r="Q326" s="119"/>
      <c r="R326" s="208"/>
      <c r="S326" s="68"/>
      <c r="T326" s="245"/>
      <c r="U326" s="245"/>
      <c r="V326" s="245"/>
      <c r="W326" s="254"/>
    </row>
    <row r="327" spans="3:23" ht="13.5" thickBot="1">
      <c r="C327" s="118"/>
      <c r="D327" s="119"/>
      <c r="E327" s="119"/>
      <c r="F327" s="119"/>
      <c r="G327" s="119"/>
      <c r="H327" s="119"/>
      <c r="I327" s="119"/>
      <c r="J327" s="119"/>
      <c r="K327" s="304" t="s">
        <v>24</v>
      </c>
      <c r="L327" s="305"/>
      <c r="M327" s="231">
        <f>$N$312</f>
        <v>0</v>
      </c>
      <c r="N327" s="231">
        <f>$N$44+$N$83+$N$121+$N$158+$N$194+$N$229+$N$264</f>
        <v>0</v>
      </c>
      <c r="O327" s="232">
        <f>M327+N327</f>
        <v>0</v>
      </c>
      <c r="P327" s="120"/>
      <c r="Q327" s="119"/>
      <c r="R327" s="208"/>
      <c r="S327" s="68"/>
      <c r="T327" s="245"/>
      <c r="U327" s="245"/>
      <c r="V327" s="245"/>
      <c r="W327" s="254"/>
    </row>
    <row r="328" spans="3:23">
      <c r="C328" s="118"/>
      <c r="D328" s="119"/>
      <c r="E328" s="119"/>
      <c r="F328" s="119"/>
      <c r="G328" s="119"/>
      <c r="H328" s="119"/>
      <c r="I328" s="119"/>
      <c r="J328" s="119"/>
      <c r="K328" s="113"/>
      <c r="L328" s="113"/>
      <c r="M328" s="114"/>
      <c r="N328" s="114"/>
      <c r="O328" s="114"/>
      <c r="P328" s="120"/>
      <c r="Q328" s="119"/>
      <c r="R328" s="208"/>
      <c r="S328" s="68"/>
      <c r="T328" s="245"/>
      <c r="U328" s="245"/>
      <c r="V328" s="245"/>
      <c r="W328" s="254"/>
    </row>
    <row r="329" spans="3:23">
      <c r="C329" s="118"/>
      <c r="D329" s="119"/>
      <c r="E329" s="119"/>
      <c r="F329" s="119"/>
      <c r="G329" s="119"/>
      <c r="H329" s="119"/>
      <c r="I329" s="119"/>
      <c r="J329" s="119"/>
      <c r="K329" s="113"/>
      <c r="L329" s="113"/>
      <c r="M329" s="114"/>
      <c r="N329" s="114"/>
      <c r="O329" s="114"/>
      <c r="P329" s="120"/>
      <c r="Q329" s="119"/>
      <c r="R329" s="208"/>
      <c r="S329" s="68"/>
      <c r="T329" s="245"/>
      <c r="U329" s="245"/>
      <c r="V329" s="245"/>
      <c r="W329" s="254"/>
    </row>
    <row r="330" spans="3:23">
      <c r="C330" s="118"/>
      <c r="D330" s="119"/>
      <c r="E330" s="119"/>
      <c r="F330" s="119"/>
      <c r="G330" s="119"/>
      <c r="H330" s="119"/>
      <c r="I330" s="119"/>
      <c r="J330" s="119"/>
      <c r="K330" s="113"/>
      <c r="L330" s="113"/>
      <c r="M330" s="114"/>
      <c r="N330" s="114"/>
      <c r="O330" s="114"/>
      <c r="P330" s="120"/>
      <c r="Q330" s="119"/>
      <c r="R330" s="208"/>
      <c r="S330" s="68"/>
      <c r="T330" s="245"/>
      <c r="U330" s="245"/>
      <c r="V330" s="245"/>
      <c r="W330" s="254"/>
    </row>
    <row r="331" spans="3:23" ht="13.5" thickBot="1">
      <c r="C331" s="121"/>
      <c r="D331" s="122"/>
      <c r="E331" s="122"/>
      <c r="F331" s="122"/>
      <c r="G331" s="122"/>
      <c r="H331" s="122"/>
      <c r="I331" s="122"/>
      <c r="J331" s="122"/>
      <c r="K331" s="122"/>
      <c r="L331" s="122"/>
      <c r="M331" s="122"/>
      <c r="N331" s="122"/>
      <c r="O331" s="122"/>
      <c r="P331" s="123"/>
      <c r="Q331" s="122"/>
      <c r="R331" s="209"/>
      <c r="S331" s="86"/>
      <c r="T331" s="256"/>
      <c r="U331" s="256"/>
      <c r="V331" s="256"/>
      <c r="W331" s="257"/>
    </row>
  </sheetData>
  <mergeCells count="54">
    <mergeCell ref="K327:L327"/>
    <mergeCell ref="C277:D277"/>
    <mergeCell ref="C278:D278"/>
    <mergeCell ref="K278:L278"/>
    <mergeCell ref="D284:F284"/>
    <mergeCell ref="J284:L284"/>
    <mergeCell ref="Q286:R286"/>
    <mergeCell ref="C314:H314"/>
    <mergeCell ref="K323:L323"/>
    <mergeCell ref="N284:O284"/>
    <mergeCell ref="Q163:R163"/>
    <mergeCell ref="K192:L192"/>
    <mergeCell ref="C276:D276"/>
    <mergeCell ref="K276:L276"/>
    <mergeCell ref="C275:D275"/>
    <mergeCell ref="Q199:R199"/>
    <mergeCell ref="K228:L228"/>
    <mergeCell ref="K263:L263"/>
    <mergeCell ref="Q89:R89"/>
    <mergeCell ref="K117:L117"/>
    <mergeCell ref="D125:F125"/>
    <mergeCell ref="J125:L125"/>
    <mergeCell ref="N125:O125"/>
    <mergeCell ref="Q127:R127"/>
    <mergeCell ref="K155:L155"/>
    <mergeCell ref="C266:G266"/>
    <mergeCell ref="C274:D274"/>
    <mergeCell ref="K274:L274"/>
    <mergeCell ref="D162:F162"/>
    <mergeCell ref="J162:L162"/>
    <mergeCell ref="N162:O162"/>
    <mergeCell ref="D198:F198"/>
    <mergeCell ref="J198:L198"/>
    <mergeCell ref="N198:O198"/>
    <mergeCell ref="D233:F233"/>
    <mergeCell ref="J233:L233"/>
    <mergeCell ref="N233:O233"/>
    <mergeCell ref="Q234:R234"/>
    <mergeCell ref="U5:W5"/>
    <mergeCell ref="A6:A111"/>
    <mergeCell ref="B6:B149"/>
    <mergeCell ref="D8:F8"/>
    <mergeCell ref="J8:L8"/>
    <mergeCell ref="N8:O8"/>
    <mergeCell ref="Q10:R10"/>
    <mergeCell ref="K38:L38"/>
    <mergeCell ref="D48:F48"/>
    <mergeCell ref="J48:L48"/>
    <mergeCell ref="N48:O48"/>
    <mergeCell ref="Q50:R50"/>
    <mergeCell ref="K78:L78"/>
    <mergeCell ref="D87:F87"/>
    <mergeCell ref="J87:L87"/>
    <mergeCell ref="N87:O87"/>
  </mergeCells>
  <pageMargins left="0.7" right="0.7" top="0.75" bottom="0.75" header="0.3" footer="0.3"/>
  <pageSetup paperSize="9" scale="22"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66"/>
    <pageSetUpPr fitToPage="1"/>
  </sheetPr>
  <dimension ref="A1:AD539"/>
  <sheetViews>
    <sheetView topLeftCell="A373" zoomScale="85" zoomScaleNormal="85" zoomScaleSheetLayoutView="80" workbookViewId="0">
      <selection activeCell="Q413" sqref="Q413"/>
    </sheetView>
  </sheetViews>
  <sheetFormatPr defaultRowHeight="12.75"/>
  <cols>
    <col min="1" max="3" width="9.140625" style="1"/>
    <col min="4" max="4" width="13.42578125" style="1" customWidth="1"/>
    <col min="5" max="5" width="16.5703125" style="1" customWidth="1"/>
    <col min="6" max="6" width="16.85546875" style="1" customWidth="1"/>
    <col min="7" max="7" width="15.5703125" style="1" customWidth="1"/>
    <col min="8" max="8" width="15.28515625" style="1" customWidth="1"/>
    <col min="9" max="9" width="7.5703125" style="1" customWidth="1"/>
    <col min="10" max="10" width="15.5703125" style="1" customWidth="1"/>
    <col min="11" max="11" width="15.85546875" style="1" customWidth="1"/>
    <col min="12" max="12" width="16.5703125" style="1" customWidth="1"/>
    <col min="13" max="13" width="13.7109375" style="1" customWidth="1"/>
    <col min="14" max="14" width="15.5703125" style="1" customWidth="1"/>
    <col min="15" max="15" width="16.28515625" style="1" customWidth="1"/>
    <col min="16" max="16" width="16.85546875" style="20" customWidth="1"/>
    <col min="17" max="17" width="44.42578125" style="1" customWidth="1"/>
    <col min="18" max="18" width="10.140625" style="1" customWidth="1"/>
    <col min="19" max="19" width="10.140625" style="31" customWidth="1"/>
    <col min="20" max="20" width="4.28515625" style="267" customWidth="1"/>
    <col min="21" max="21" width="18.42578125" style="267" bestFit="1" customWidth="1"/>
    <col min="22" max="22" width="19.42578125" style="267" bestFit="1" customWidth="1"/>
    <col min="23" max="23" width="12.42578125" style="267" customWidth="1"/>
    <col min="24" max="16384" width="9.140625" style="1"/>
  </cols>
  <sheetData>
    <row r="1" spans="1:23" s="142" customFormat="1" ht="24" customHeight="1">
      <c r="A1" s="167" t="s">
        <v>113</v>
      </c>
      <c r="P1" s="143"/>
      <c r="T1" s="241"/>
      <c r="U1" s="241"/>
      <c r="V1" s="241"/>
      <c r="W1" s="241"/>
    </row>
    <row r="2" spans="1:23" ht="27">
      <c r="C2" s="2" t="s">
        <v>0</v>
      </c>
      <c r="T2" s="242"/>
      <c r="U2" s="242"/>
      <c r="V2" s="242"/>
      <c r="W2" s="242"/>
    </row>
    <row r="3" spans="1:23" ht="19.5">
      <c r="C3" s="3" t="s">
        <v>40</v>
      </c>
      <c r="T3" s="242"/>
      <c r="U3" s="242"/>
      <c r="V3" s="242"/>
      <c r="W3" s="242"/>
    </row>
    <row r="4" spans="1:23" ht="19.5">
      <c r="C4" s="166" t="s">
        <v>52</v>
      </c>
      <c r="T4" s="242"/>
      <c r="U4" s="242"/>
      <c r="V4" s="242"/>
      <c r="W4" s="242"/>
    </row>
    <row r="5" spans="1:23" ht="60" customHeight="1" thickBot="1">
      <c r="C5" s="4"/>
      <c r="T5" s="268"/>
      <c r="U5" s="325" t="s">
        <v>19</v>
      </c>
      <c r="V5" s="325"/>
      <c r="W5" s="325"/>
    </row>
    <row r="6" spans="1:23" ht="15" customHeight="1" thickTop="1">
      <c r="A6" s="321"/>
      <c r="B6" s="322"/>
      <c r="C6" s="22">
        <v>2013</v>
      </c>
      <c r="D6" s="19"/>
      <c r="E6" s="19"/>
      <c r="F6" s="19"/>
      <c r="G6" s="19"/>
      <c r="H6" s="19"/>
      <c r="I6" s="19"/>
      <c r="J6" s="19"/>
      <c r="K6" s="19"/>
      <c r="L6" s="19"/>
      <c r="M6" s="19"/>
      <c r="N6" s="19"/>
      <c r="O6" s="19"/>
      <c r="P6" s="21"/>
      <c r="Q6" s="19"/>
      <c r="R6" s="19"/>
      <c r="S6" s="82"/>
      <c r="T6" s="243"/>
      <c r="U6" s="243"/>
      <c r="V6" s="243"/>
      <c r="W6" s="244"/>
    </row>
    <row r="7" spans="1:23" ht="13.5" thickBot="1">
      <c r="A7" s="321"/>
      <c r="B7" s="322"/>
      <c r="C7" s="23"/>
      <c r="D7" s="9"/>
      <c r="E7" s="9"/>
      <c r="F7" s="9"/>
      <c r="G7" s="9"/>
      <c r="H7" s="9"/>
      <c r="I7" s="9"/>
      <c r="J7" s="9"/>
      <c r="K7" s="9"/>
      <c r="L7" s="9"/>
      <c r="M7" s="9"/>
      <c r="N7" s="9"/>
      <c r="O7" s="9"/>
      <c r="P7" s="24"/>
      <c r="Q7" s="9"/>
      <c r="R7" s="9"/>
      <c r="S7" s="47"/>
      <c r="T7" s="245"/>
      <c r="U7" s="245"/>
      <c r="V7" s="245"/>
      <c r="W7" s="246"/>
    </row>
    <row r="8" spans="1:23">
      <c r="A8" s="321"/>
      <c r="B8" s="322"/>
      <c r="C8" s="25"/>
      <c r="D8" s="327" t="s">
        <v>1</v>
      </c>
      <c r="E8" s="328"/>
      <c r="F8" s="329"/>
      <c r="G8" s="5"/>
      <c r="H8" s="6"/>
      <c r="I8" s="6"/>
      <c r="J8" s="294" t="s">
        <v>2</v>
      </c>
      <c r="K8" s="295"/>
      <c r="L8" s="326"/>
      <c r="M8" s="7"/>
      <c r="N8" s="316" t="s">
        <v>3</v>
      </c>
      <c r="O8" s="316"/>
      <c r="P8" s="24"/>
      <c r="Q8" s="9"/>
      <c r="R8" s="9"/>
      <c r="S8" s="47"/>
      <c r="T8" s="245"/>
      <c r="U8" s="245"/>
      <c r="V8" s="245"/>
      <c r="W8" s="246"/>
    </row>
    <row r="9" spans="1:23" ht="51.75" thickBot="1">
      <c r="A9" s="321"/>
      <c r="B9" s="322"/>
      <c r="C9" s="26" t="s">
        <v>4</v>
      </c>
      <c r="D9" s="148" t="s">
        <v>66</v>
      </c>
      <c r="E9" s="149" t="s">
        <v>67</v>
      </c>
      <c r="F9" s="141" t="s">
        <v>28</v>
      </c>
      <c r="G9" s="14" t="s">
        <v>68</v>
      </c>
      <c r="H9" s="15" t="s">
        <v>69</v>
      </c>
      <c r="I9" s="15"/>
      <c r="J9" s="16" t="s">
        <v>5</v>
      </c>
      <c r="K9" s="16" t="s">
        <v>6</v>
      </c>
      <c r="L9" s="17" t="s">
        <v>7</v>
      </c>
      <c r="M9" s="15"/>
      <c r="N9" s="18" t="s">
        <v>8</v>
      </c>
      <c r="O9" s="18" t="s">
        <v>9</v>
      </c>
      <c r="P9" s="24"/>
      <c r="Q9" s="9"/>
      <c r="R9" s="9"/>
      <c r="S9" s="47"/>
      <c r="T9" s="245"/>
      <c r="U9" s="240" t="s">
        <v>120</v>
      </c>
      <c r="V9" s="240" t="s">
        <v>121</v>
      </c>
      <c r="W9" s="247" t="s">
        <v>18</v>
      </c>
    </row>
    <row r="10" spans="1:23">
      <c r="A10" s="321"/>
      <c r="B10" s="322"/>
      <c r="C10" s="27">
        <v>1</v>
      </c>
      <c r="D10" s="145">
        <v>0</v>
      </c>
      <c r="E10" s="146">
        <v>0</v>
      </c>
      <c r="F10" s="147">
        <v>1</v>
      </c>
      <c r="G10" s="39">
        <f>D10+E10</f>
        <v>0</v>
      </c>
      <c r="H10" s="40">
        <f>ROUND((G10/F10),2)</f>
        <v>0</v>
      </c>
      <c r="I10" s="6"/>
      <c r="J10" s="36">
        <f>ROUND((H10*3%)*F10,2)</f>
        <v>0</v>
      </c>
      <c r="K10" s="36">
        <f>ROUND((IF(H10-$R$12&lt;0,0,(H10-$R$12))*3.5%)*F10,2)</f>
        <v>0</v>
      </c>
      <c r="L10" s="37">
        <f>J10+K10</f>
        <v>0</v>
      </c>
      <c r="M10" s="8"/>
      <c r="N10" s="44">
        <f>((MIN(H10,$R$13)*0.58%)+IF(H10&gt;$R$13,(H10-$R$13)*1.25%,0))*F10</f>
        <v>0</v>
      </c>
      <c r="O10" s="44">
        <f>(H10*3.75%)*F10</f>
        <v>0</v>
      </c>
      <c r="P10" s="24" t="str">
        <f>IF(W10&lt;&gt;0, "Error - review!",".")</f>
        <v>.</v>
      </c>
      <c r="Q10" s="317" t="s">
        <v>10</v>
      </c>
      <c r="R10" s="318"/>
      <c r="S10" s="47"/>
      <c r="T10" s="245"/>
      <c r="U10" s="248">
        <f>((MIN(H10,$R$13)*0.58%))*F10</f>
        <v>0</v>
      </c>
      <c r="V10" s="248">
        <f>(IF(H10&gt;$R$13,(H10-$R$13)*1.25%,0))*F10</f>
        <v>0</v>
      </c>
      <c r="W10" s="249">
        <f t="shared" ref="W10:W61" si="0">(U10+V10)-N10</f>
        <v>0</v>
      </c>
    </row>
    <row r="11" spans="1:23">
      <c r="A11" s="321"/>
      <c r="B11" s="322"/>
      <c r="C11" s="27">
        <v>2</v>
      </c>
      <c r="D11" s="145">
        <v>0</v>
      </c>
      <c r="E11" s="146">
        <v>0</v>
      </c>
      <c r="F11" s="147">
        <v>1</v>
      </c>
      <c r="G11" s="39">
        <f t="shared" ref="G11:G61" si="1">D11+E11</f>
        <v>0</v>
      </c>
      <c r="H11" s="40">
        <f t="shared" ref="H11:H61" si="2">ROUND((G11/F11),2)</f>
        <v>0</v>
      </c>
      <c r="I11" s="6"/>
      <c r="J11" s="36">
        <f t="shared" ref="J11:J61" si="3">ROUND((H11*3%)*F11,2)</f>
        <v>0</v>
      </c>
      <c r="K11" s="36">
        <f t="shared" ref="K11:K60" si="4">ROUND((IF(H11-$R$12&lt;0,0,(H11-$R$12))*3.5%)*F11,2)</f>
        <v>0</v>
      </c>
      <c r="L11" s="37">
        <f t="shared" ref="L11:L61" si="5">J11+K11</f>
        <v>0</v>
      </c>
      <c r="M11" s="8"/>
      <c r="N11" s="44">
        <f t="shared" ref="N11:N61" si="6">((MIN(H11,$R$13)*0.58%)+IF(H11&gt;$R$13,(H11-$R$13)*1.25%,0))*F11</f>
        <v>0</v>
      </c>
      <c r="O11" s="44">
        <f t="shared" ref="O11:O61" si="7">(H11*3.75%)*F11</f>
        <v>0</v>
      </c>
      <c r="P11" s="24" t="str">
        <f t="shared" ref="P11:P61" si="8">IF(W11&lt;&gt;0, "Error - review!",".")</f>
        <v>.</v>
      </c>
      <c r="Q11" s="89" t="s">
        <v>11</v>
      </c>
      <c r="R11" s="125">
        <v>230.3</v>
      </c>
      <c r="S11" s="43"/>
      <c r="T11" s="245"/>
      <c r="U11" s="248">
        <f t="shared" ref="U11:U41" si="9">((MIN(H11,$R$13)*0.58%))*F11</f>
        <v>0</v>
      </c>
      <c r="V11" s="248">
        <f t="shared" ref="V11:V41" si="10">(IF(H11&gt;$R$13,(H11-$R$13)*1.25%,0))*F11</f>
        <v>0</v>
      </c>
      <c r="W11" s="249">
        <f t="shared" si="0"/>
        <v>0</v>
      </c>
    </row>
    <row r="12" spans="1:23">
      <c r="A12" s="321"/>
      <c r="B12" s="322"/>
      <c r="C12" s="27">
        <v>3</v>
      </c>
      <c r="D12" s="145">
        <v>0</v>
      </c>
      <c r="E12" s="146">
        <v>0</v>
      </c>
      <c r="F12" s="147">
        <v>1</v>
      </c>
      <c r="G12" s="39">
        <f t="shared" si="1"/>
        <v>0</v>
      </c>
      <c r="H12" s="40">
        <f t="shared" si="2"/>
        <v>0</v>
      </c>
      <c r="I12" s="6"/>
      <c r="J12" s="36">
        <f t="shared" si="3"/>
        <v>0</v>
      </c>
      <c r="K12" s="36">
        <f t="shared" si="4"/>
        <v>0</v>
      </c>
      <c r="L12" s="37">
        <f t="shared" si="5"/>
        <v>0</v>
      </c>
      <c r="M12" s="8"/>
      <c r="N12" s="44">
        <f t="shared" si="6"/>
        <v>0</v>
      </c>
      <c r="O12" s="44">
        <f t="shared" si="7"/>
        <v>0</v>
      </c>
      <c r="P12" s="24" t="str">
        <f t="shared" si="8"/>
        <v>.</v>
      </c>
      <c r="Q12" s="89" t="s">
        <v>38</v>
      </c>
      <c r="R12" s="125">
        <f>ROUND($R$11*2,2)</f>
        <v>460.6</v>
      </c>
      <c r="S12" s="43"/>
      <c r="T12" s="245"/>
      <c r="U12" s="248">
        <f t="shared" si="9"/>
        <v>0</v>
      </c>
      <c r="V12" s="248">
        <f t="shared" si="10"/>
        <v>0</v>
      </c>
      <c r="W12" s="249">
        <f t="shared" si="0"/>
        <v>0</v>
      </c>
    </row>
    <row r="13" spans="1:23" ht="13.5" thickBot="1">
      <c r="A13" s="321"/>
      <c r="B13" s="322"/>
      <c r="C13" s="27">
        <v>4</v>
      </c>
      <c r="D13" s="145">
        <v>0</v>
      </c>
      <c r="E13" s="146">
        <v>0</v>
      </c>
      <c r="F13" s="147">
        <v>1</v>
      </c>
      <c r="G13" s="39">
        <f t="shared" si="1"/>
        <v>0</v>
      </c>
      <c r="H13" s="40">
        <f t="shared" si="2"/>
        <v>0</v>
      </c>
      <c r="I13" s="6"/>
      <c r="J13" s="36">
        <f t="shared" si="3"/>
        <v>0</v>
      </c>
      <c r="K13" s="36">
        <f t="shared" si="4"/>
        <v>0</v>
      </c>
      <c r="L13" s="37">
        <f t="shared" si="5"/>
        <v>0</v>
      </c>
      <c r="M13" s="8"/>
      <c r="N13" s="44">
        <f t="shared" si="6"/>
        <v>0</v>
      </c>
      <c r="O13" s="44">
        <f t="shared" si="7"/>
        <v>0</v>
      </c>
      <c r="P13" s="24" t="str">
        <f t="shared" si="8"/>
        <v>.</v>
      </c>
      <c r="Q13" s="90" t="s">
        <v>12</v>
      </c>
      <c r="R13" s="126">
        <f>ROUND(($R$11*3.74),2)</f>
        <v>861.32</v>
      </c>
      <c r="S13" s="43"/>
      <c r="T13" s="245"/>
      <c r="U13" s="248">
        <f t="shared" si="9"/>
        <v>0</v>
      </c>
      <c r="V13" s="248">
        <f t="shared" si="10"/>
        <v>0</v>
      </c>
      <c r="W13" s="249">
        <f t="shared" si="0"/>
        <v>0</v>
      </c>
    </row>
    <row r="14" spans="1:23">
      <c r="A14" s="321"/>
      <c r="B14" s="322"/>
      <c r="C14" s="27">
        <v>5</v>
      </c>
      <c r="D14" s="145">
        <v>0</v>
      </c>
      <c r="E14" s="146">
        <v>0</v>
      </c>
      <c r="F14" s="147">
        <v>1</v>
      </c>
      <c r="G14" s="39">
        <f t="shared" si="1"/>
        <v>0</v>
      </c>
      <c r="H14" s="40">
        <f t="shared" si="2"/>
        <v>0</v>
      </c>
      <c r="I14" s="6"/>
      <c r="J14" s="36">
        <f t="shared" si="3"/>
        <v>0</v>
      </c>
      <c r="K14" s="36">
        <f t="shared" si="4"/>
        <v>0</v>
      </c>
      <c r="L14" s="37">
        <f t="shared" si="5"/>
        <v>0</v>
      </c>
      <c r="M14" s="8"/>
      <c r="N14" s="44">
        <f t="shared" si="6"/>
        <v>0</v>
      </c>
      <c r="O14" s="44">
        <f t="shared" si="7"/>
        <v>0</v>
      </c>
      <c r="P14" s="24" t="str">
        <f t="shared" si="8"/>
        <v>.</v>
      </c>
      <c r="Q14" s="9"/>
      <c r="R14" s="9"/>
      <c r="S14" s="47"/>
      <c r="T14" s="245"/>
      <c r="U14" s="248">
        <f t="shared" si="9"/>
        <v>0</v>
      </c>
      <c r="V14" s="248">
        <f t="shared" si="10"/>
        <v>0</v>
      </c>
      <c r="W14" s="249">
        <f t="shared" si="0"/>
        <v>0</v>
      </c>
    </row>
    <row r="15" spans="1:23">
      <c r="A15" s="321"/>
      <c r="B15" s="322"/>
      <c r="C15" s="27">
        <v>6</v>
      </c>
      <c r="D15" s="145">
        <v>0</v>
      </c>
      <c r="E15" s="146">
        <v>0</v>
      </c>
      <c r="F15" s="147">
        <v>1</v>
      </c>
      <c r="G15" s="39">
        <f t="shared" si="1"/>
        <v>0</v>
      </c>
      <c r="H15" s="40">
        <f t="shared" si="2"/>
        <v>0</v>
      </c>
      <c r="I15" s="6"/>
      <c r="J15" s="36">
        <f t="shared" si="3"/>
        <v>0</v>
      </c>
      <c r="K15" s="36">
        <f t="shared" si="4"/>
        <v>0</v>
      </c>
      <c r="L15" s="37">
        <f t="shared" si="5"/>
        <v>0</v>
      </c>
      <c r="M15" s="8"/>
      <c r="N15" s="44">
        <f t="shared" si="6"/>
        <v>0</v>
      </c>
      <c r="O15" s="44">
        <f t="shared" si="7"/>
        <v>0</v>
      </c>
      <c r="P15" s="24" t="str">
        <f t="shared" si="8"/>
        <v>.</v>
      </c>
      <c r="Q15" s="9"/>
      <c r="R15" s="9"/>
      <c r="S15" s="47"/>
      <c r="T15" s="245"/>
      <c r="U15" s="248">
        <f t="shared" si="9"/>
        <v>0</v>
      </c>
      <c r="V15" s="248">
        <f t="shared" si="10"/>
        <v>0</v>
      </c>
      <c r="W15" s="249">
        <f t="shared" si="0"/>
        <v>0</v>
      </c>
    </row>
    <row r="16" spans="1:23">
      <c r="A16" s="321"/>
      <c r="B16" s="322"/>
      <c r="C16" s="27">
        <v>7</v>
      </c>
      <c r="D16" s="145">
        <v>0</v>
      </c>
      <c r="E16" s="146">
        <v>0</v>
      </c>
      <c r="F16" s="147">
        <v>1</v>
      </c>
      <c r="G16" s="39">
        <f t="shared" si="1"/>
        <v>0</v>
      </c>
      <c r="H16" s="40">
        <f t="shared" si="2"/>
        <v>0</v>
      </c>
      <c r="I16" s="6"/>
      <c r="J16" s="36">
        <f t="shared" si="3"/>
        <v>0</v>
      </c>
      <c r="K16" s="36">
        <f t="shared" si="4"/>
        <v>0</v>
      </c>
      <c r="L16" s="37">
        <f t="shared" si="5"/>
        <v>0</v>
      </c>
      <c r="M16" s="8"/>
      <c r="N16" s="44">
        <f t="shared" si="6"/>
        <v>0</v>
      </c>
      <c r="O16" s="44">
        <f t="shared" si="7"/>
        <v>0</v>
      </c>
      <c r="P16" s="24" t="str">
        <f t="shared" si="8"/>
        <v>.</v>
      </c>
      <c r="Q16" s="9"/>
      <c r="R16" s="9"/>
      <c r="S16" s="47"/>
      <c r="T16" s="245"/>
      <c r="U16" s="248">
        <f t="shared" si="9"/>
        <v>0</v>
      </c>
      <c r="V16" s="248">
        <f t="shared" si="10"/>
        <v>0</v>
      </c>
      <c r="W16" s="249">
        <f t="shared" si="0"/>
        <v>0</v>
      </c>
    </row>
    <row r="17" spans="1:23">
      <c r="A17" s="321"/>
      <c r="B17" s="322"/>
      <c r="C17" s="27">
        <v>8</v>
      </c>
      <c r="D17" s="145">
        <v>0</v>
      </c>
      <c r="E17" s="146">
        <v>0</v>
      </c>
      <c r="F17" s="147">
        <v>1</v>
      </c>
      <c r="G17" s="39">
        <f t="shared" si="1"/>
        <v>0</v>
      </c>
      <c r="H17" s="40">
        <f t="shared" si="2"/>
        <v>0</v>
      </c>
      <c r="I17" s="6"/>
      <c r="J17" s="36">
        <f t="shared" si="3"/>
        <v>0</v>
      </c>
      <c r="K17" s="36">
        <f t="shared" si="4"/>
        <v>0</v>
      </c>
      <c r="L17" s="37">
        <f t="shared" si="5"/>
        <v>0</v>
      </c>
      <c r="M17" s="8"/>
      <c r="N17" s="44">
        <f t="shared" si="6"/>
        <v>0</v>
      </c>
      <c r="O17" s="44">
        <f t="shared" si="7"/>
        <v>0</v>
      </c>
      <c r="P17" s="24" t="str">
        <f t="shared" si="8"/>
        <v>.</v>
      </c>
      <c r="Q17" s="9"/>
      <c r="R17" s="9"/>
      <c r="S17" s="47"/>
      <c r="T17" s="245"/>
      <c r="U17" s="248">
        <f t="shared" si="9"/>
        <v>0</v>
      </c>
      <c r="V17" s="248">
        <f t="shared" si="10"/>
        <v>0</v>
      </c>
      <c r="W17" s="249">
        <f t="shared" si="0"/>
        <v>0</v>
      </c>
    </row>
    <row r="18" spans="1:23">
      <c r="A18" s="321"/>
      <c r="B18" s="322"/>
      <c r="C18" s="27">
        <v>9</v>
      </c>
      <c r="D18" s="145">
        <v>0</v>
      </c>
      <c r="E18" s="146">
        <v>0</v>
      </c>
      <c r="F18" s="147">
        <v>1</v>
      </c>
      <c r="G18" s="39">
        <f t="shared" si="1"/>
        <v>0</v>
      </c>
      <c r="H18" s="40">
        <f t="shared" si="2"/>
        <v>0</v>
      </c>
      <c r="I18" s="6"/>
      <c r="J18" s="36">
        <f t="shared" si="3"/>
        <v>0</v>
      </c>
      <c r="K18" s="36">
        <f t="shared" si="4"/>
        <v>0</v>
      </c>
      <c r="L18" s="37">
        <f t="shared" si="5"/>
        <v>0</v>
      </c>
      <c r="M18" s="8"/>
      <c r="N18" s="44">
        <f t="shared" si="6"/>
        <v>0</v>
      </c>
      <c r="O18" s="44">
        <f t="shared" si="7"/>
        <v>0</v>
      </c>
      <c r="P18" s="24" t="str">
        <f t="shared" si="8"/>
        <v>.</v>
      </c>
      <c r="Q18" s="9"/>
      <c r="R18" s="9"/>
      <c r="S18" s="47"/>
      <c r="T18" s="245"/>
      <c r="U18" s="248">
        <f t="shared" si="9"/>
        <v>0</v>
      </c>
      <c r="V18" s="248">
        <f t="shared" si="10"/>
        <v>0</v>
      </c>
      <c r="W18" s="249">
        <f t="shared" si="0"/>
        <v>0</v>
      </c>
    </row>
    <row r="19" spans="1:23">
      <c r="A19" s="321"/>
      <c r="B19" s="322"/>
      <c r="C19" s="27">
        <v>10</v>
      </c>
      <c r="D19" s="145">
        <v>0</v>
      </c>
      <c r="E19" s="146">
        <v>0</v>
      </c>
      <c r="F19" s="147">
        <v>1</v>
      </c>
      <c r="G19" s="39">
        <f t="shared" si="1"/>
        <v>0</v>
      </c>
      <c r="H19" s="40">
        <f t="shared" si="2"/>
        <v>0</v>
      </c>
      <c r="I19" s="6"/>
      <c r="J19" s="36">
        <f t="shared" si="3"/>
        <v>0</v>
      </c>
      <c r="K19" s="36">
        <f t="shared" si="4"/>
        <v>0</v>
      </c>
      <c r="L19" s="37">
        <f t="shared" si="5"/>
        <v>0</v>
      </c>
      <c r="M19" s="8"/>
      <c r="N19" s="44">
        <f t="shared" si="6"/>
        <v>0</v>
      </c>
      <c r="O19" s="44">
        <f t="shared" si="7"/>
        <v>0</v>
      </c>
      <c r="P19" s="24" t="str">
        <f t="shared" si="8"/>
        <v>.</v>
      </c>
      <c r="Q19" s="9"/>
      <c r="R19" s="9"/>
      <c r="S19" s="47"/>
      <c r="T19" s="245"/>
      <c r="U19" s="248">
        <f t="shared" si="9"/>
        <v>0</v>
      </c>
      <c r="V19" s="248">
        <f t="shared" si="10"/>
        <v>0</v>
      </c>
      <c r="W19" s="249">
        <f t="shared" si="0"/>
        <v>0</v>
      </c>
    </row>
    <row r="20" spans="1:23">
      <c r="A20" s="321"/>
      <c r="B20" s="322"/>
      <c r="C20" s="27">
        <v>11</v>
      </c>
      <c r="D20" s="145">
        <v>0</v>
      </c>
      <c r="E20" s="146">
        <v>0</v>
      </c>
      <c r="F20" s="147">
        <v>1</v>
      </c>
      <c r="G20" s="39">
        <f t="shared" si="1"/>
        <v>0</v>
      </c>
      <c r="H20" s="40">
        <f t="shared" si="2"/>
        <v>0</v>
      </c>
      <c r="I20" s="6"/>
      <c r="J20" s="36">
        <f t="shared" si="3"/>
        <v>0</v>
      </c>
      <c r="K20" s="36">
        <f t="shared" si="4"/>
        <v>0</v>
      </c>
      <c r="L20" s="37">
        <f t="shared" si="5"/>
        <v>0</v>
      </c>
      <c r="M20" s="8"/>
      <c r="N20" s="44">
        <f t="shared" si="6"/>
        <v>0</v>
      </c>
      <c r="O20" s="44">
        <f t="shared" si="7"/>
        <v>0</v>
      </c>
      <c r="P20" s="24" t="str">
        <f t="shared" si="8"/>
        <v>.</v>
      </c>
      <c r="Q20" s="9"/>
      <c r="R20" s="9"/>
      <c r="S20" s="47"/>
      <c r="T20" s="245"/>
      <c r="U20" s="248">
        <f t="shared" si="9"/>
        <v>0</v>
      </c>
      <c r="V20" s="248">
        <f t="shared" si="10"/>
        <v>0</v>
      </c>
      <c r="W20" s="249">
        <f t="shared" si="0"/>
        <v>0</v>
      </c>
    </row>
    <row r="21" spans="1:23">
      <c r="A21" s="321"/>
      <c r="B21" s="322"/>
      <c r="C21" s="27">
        <v>12</v>
      </c>
      <c r="D21" s="145">
        <v>0</v>
      </c>
      <c r="E21" s="146">
        <v>0</v>
      </c>
      <c r="F21" s="147">
        <v>1</v>
      </c>
      <c r="G21" s="39">
        <f t="shared" si="1"/>
        <v>0</v>
      </c>
      <c r="H21" s="40">
        <f t="shared" si="2"/>
        <v>0</v>
      </c>
      <c r="I21" s="6"/>
      <c r="J21" s="36">
        <f t="shared" si="3"/>
        <v>0</v>
      </c>
      <c r="K21" s="36">
        <f t="shared" si="4"/>
        <v>0</v>
      </c>
      <c r="L21" s="37">
        <f t="shared" si="5"/>
        <v>0</v>
      </c>
      <c r="M21" s="8"/>
      <c r="N21" s="44">
        <f t="shared" si="6"/>
        <v>0</v>
      </c>
      <c r="O21" s="44">
        <f t="shared" si="7"/>
        <v>0</v>
      </c>
      <c r="P21" s="24" t="str">
        <f t="shared" si="8"/>
        <v>.</v>
      </c>
      <c r="Q21" s="9"/>
      <c r="R21" s="9"/>
      <c r="S21" s="47"/>
      <c r="T21" s="245"/>
      <c r="U21" s="248">
        <f t="shared" si="9"/>
        <v>0</v>
      </c>
      <c r="V21" s="248">
        <f t="shared" si="10"/>
        <v>0</v>
      </c>
      <c r="W21" s="249">
        <f t="shared" si="0"/>
        <v>0</v>
      </c>
    </row>
    <row r="22" spans="1:23">
      <c r="A22" s="321"/>
      <c r="B22" s="322"/>
      <c r="C22" s="27">
        <v>13</v>
      </c>
      <c r="D22" s="145">
        <v>0</v>
      </c>
      <c r="E22" s="146">
        <v>0</v>
      </c>
      <c r="F22" s="147">
        <v>1</v>
      </c>
      <c r="G22" s="39">
        <f t="shared" si="1"/>
        <v>0</v>
      </c>
      <c r="H22" s="40">
        <f t="shared" si="2"/>
        <v>0</v>
      </c>
      <c r="I22" s="6"/>
      <c r="J22" s="36">
        <f t="shared" si="3"/>
        <v>0</v>
      </c>
      <c r="K22" s="36">
        <f t="shared" si="4"/>
        <v>0</v>
      </c>
      <c r="L22" s="37">
        <f t="shared" si="5"/>
        <v>0</v>
      </c>
      <c r="M22" s="8"/>
      <c r="N22" s="44">
        <f t="shared" si="6"/>
        <v>0</v>
      </c>
      <c r="O22" s="44">
        <f t="shared" si="7"/>
        <v>0</v>
      </c>
      <c r="P22" s="24" t="str">
        <f t="shared" si="8"/>
        <v>.</v>
      </c>
      <c r="Q22" s="9"/>
      <c r="R22" s="9"/>
      <c r="S22" s="47"/>
      <c r="T22" s="245"/>
      <c r="U22" s="248">
        <f t="shared" si="9"/>
        <v>0</v>
      </c>
      <c r="V22" s="248">
        <f t="shared" si="10"/>
        <v>0</v>
      </c>
      <c r="W22" s="249">
        <f t="shared" si="0"/>
        <v>0</v>
      </c>
    </row>
    <row r="23" spans="1:23">
      <c r="A23" s="321"/>
      <c r="B23" s="322"/>
      <c r="C23" s="27">
        <v>14</v>
      </c>
      <c r="D23" s="145">
        <v>0</v>
      </c>
      <c r="E23" s="146">
        <v>0</v>
      </c>
      <c r="F23" s="147">
        <v>1</v>
      </c>
      <c r="G23" s="39">
        <f t="shared" si="1"/>
        <v>0</v>
      </c>
      <c r="H23" s="40">
        <f t="shared" si="2"/>
        <v>0</v>
      </c>
      <c r="I23" s="6"/>
      <c r="J23" s="36">
        <f t="shared" si="3"/>
        <v>0</v>
      </c>
      <c r="K23" s="36">
        <f t="shared" si="4"/>
        <v>0</v>
      </c>
      <c r="L23" s="37">
        <f t="shared" si="5"/>
        <v>0</v>
      </c>
      <c r="M23" s="8"/>
      <c r="N23" s="44">
        <f t="shared" si="6"/>
        <v>0</v>
      </c>
      <c r="O23" s="44">
        <f t="shared" si="7"/>
        <v>0</v>
      </c>
      <c r="P23" s="24" t="str">
        <f t="shared" si="8"/>
        <v>.</v>
      </c>
      <c r="Q23" s="9"/>
      <c r="R23" s="9"/>
      <c r="S23" s="47"/>
      <c r="T23" s="245"/>
      <c r="U23" s="248">
        <f t="shared" si="9"/>
        <v>0</v>
      </c>
      <c r="V23" s="248">
        <f t="shared" si="10"/>
        <v>0</v>
      </c>
      <c r="W23" s="249">
        <f t="shared" si="0"/>
        <v>0</v>
      </c>
    </row>
    <row r="24" spans="1:23">
      <c r="A24" s="321"/>
      <c r="B24" s="322"/>
      <c r="C24" s="27">
        <v>15</v>
      </c>
      <c r="D24" s="145">
        <v>0</v>
      </c>
      <c r="E24" s="146">
        <v>0</v>
      </c>
      <c r="F24" s="147">
        <v>1</v>
      </c>
      <c r="G24" s="39">
        <f t="shared" si="1"/>
        <v>0</v>
      </c>
      <c r="H24" s="40">
        <f t="shared" si="2"/>
        <v>0</v>
      </c>
      <c r="I24" s="6"/>
      <c r="J24" s="36">
        <f t="shared" si="3"/>
        <v>0</v>
      </c>
      <c r="K24" s="36">
        <f t="shared" si="4"/>
        <v>0</v>
      </c>
      <c r="L24" s="37">
        <f t="shared" si="5"/>
        <v>0</v>
      </c>
      <c r="M24" s="8"/>
      <c r="N24" s="44">
        <f t="shared" si="6"/>
        <v>0</v>
      </c>
      <c r="O24" s="44">
        <f t="shared" si="7"/>
        <v>0</v>
      </c>
      <c r="P24" s="24" t="str">
        <f t="shared" si="8"/>
        <v>.</v>
      </c>
      <c r="Q24" s="9"/>
      <c r="R24" s="9"/>
      <c r="S24" s="47"/>
      <c r="T24" s="245"/>
      <c r="U24" s="248">
        <f t="shared" si="9"/>
        <v>0</v>
      </c>
      <c r="V24" s="248">
        <f t="shared" si="10"/>
        <v>0</v>
      </c>
      <c r="W24" s="249">
        <f t="shared" si="0"/>
        <v>0</v>
      </c>
    </row>
    <row r="25" spans="1:23">
      <c r="A25" s="321"/>
      <c r="B25" s="322"/>
      <c r="C25" s="27">
        <v>16</v>
      </c>
      <c r="D25" s="145">
        <v>0</v>
      </c>
      <c r="E25" s="146">
        <v>0</v>
      </c>
      <c r="F25" s="147">
        <v>1</v>
      </c>
      <c r="G25" s="39">
        <f t="shared" si="1"/>
        <v>0</v>
      </c>
      <c r="H25" s="40">
        <f t="shared" si="2"/>
        <v>0</v>
      </c>
      <c r="I25" s="6"/>
      <c r="J25" s="36">
        <f t="shared" si="3"/>
        <v>0</v>
      </c>
      <c r="K25" s="36">
        <f t="shared" si="4"/>
        <v>0</v>
      </c>
      <c r="L25" s="37">
        <f t="shared" si="5"/>
        <v>0</v>
      </c>
      <c r="M25" s="8"/>
      <c r="N25" s="44">
        <f t="shared" si="6"/>
        <v>0</v>
      </c>
      <c r="O25" s="44">
        <f t="shared" si="7"/>
        <v>0</v>
      </c>
      <c r="P25" s="24" t="str">
        <f t="shared" si="8"/>
        <v>.</v>
      </c>
      <c r="Q25" s="9"/>
      <c r="R25" s="9"/>
      <c r="S25" s="47"/>
      <c r="T25" s="245"/>
      <c r="U25" s="248">
        <f t="shared" si="9"/>
        <v>0</v>
      </c>
      <c r="V25" s="248">
        <f t="shared" si="10"/>
        <v>0</v>
      </c>
      <c r="W25" s="249">
        <f t="shared" si="0"/>
        <v>0</v>
      </c>
    </row>
    <row r="26" spans="1:23">
      <c r="A26" s="321"/>
      <c r="B26" s="322"/>
      <c r="C26" s="27">
        <v>17</v>
      </c>
      <c r="D26" s="145">
        <v>0</v>
      </c>
      <c r="E26" s="146">
        <v>0</v>
      </c>
      <c r="F26" s="147">
        <v>1</v>
      </c>
      <c r="G26" s="39">
        <f t="shared" si="1"/>
        <v>0</v>
      </c>
      <c r="H26" s="40">
        <f t="shared" si="2"/>
        <v>0</v>
      </c>
      <c r="I26" s="6"/>
      <c r="J26" s="36">
        <f t="shared" si="3"/>
        <v>0</v>
      </c>
      <c r="K26" s="36">
        <f t="shared" si="4"/>
        <v>0</v>
      </c>
      <c r="L26" s="37">
        <f t="shared" si="5"/>
        <v>0</v>
      </c>
      <c r="M26" s="8"/>
      <c r="N26" s="44">
        <f t="shared" si="6"/>
        <v>0</v>
      </c>
      <c r="O26" s="44">
        <f t="shared" si="7"/>
        <v>0</v>
      </c>
      <c r="P26" s="24" t="str">
        <f t="shared" si="8"/>
        <v>.</v>
      </c>
      <c r="Q26" s="9"/>
      <c r="R26" s="9"/>
      <c r="S26" s="47"/>
      <c r="T26" s="245"/>
      <c r="U26" s="248">
        <f t="shared" si="9"/>
        <v>0</v>
      </c>
      <c r="V26" s="248">
        <f t="shared" si="10"/>
        <v>0</v>
      </c>
      <c r="W26" s="249">
        <f t="shared" si="0"/>
        <v>0</v>
      </c>
    </row>
    <row r="27" spans="1:23">
      <c r="A27" s="321"/>
      <c r="B27" s="322"/>
      <c r="C27" s="27">
        <v>18</v>
      </c>
      <c r="D27" s="145">
        <v>0</v>
      </c>
      <c r="E27" s="146">
        <v>0</v>
      </c>
      <c r="F27" s="147">
        <v>1</v>
      </c>
      <c r="G27" s="39">
        <f t="shared" si="1"/>
        <v>0</v>
      </c>
      <c r="H27" s="40">
        <f t="shared" si="2"/>
        <v>0</v>
      </c>
      <c r="I27" s="6"/>
      <c r="J27" s="36">
        <f t="shared" si="3"/>
        <v>0</v>
      </c>
      <c r="K27" s="36">
        <f t="shared" si="4"/>
        <v>0</v>
      </c>
      <c r="L27" s="37">
        <f t="shared" si="5"/>
        <v>0</v>
      </c>
      <c r="M27" s="8"/>
      <c r="N27" s="44">
        <f t="shared" si="6"/>
        <v>0</v>
      </c>
      <c r="O27" s="44">
        <f t="shared" si="7"/>
        <v>0</v>
      </c>
      <c r="P27" s="24" t="str">
        <f t="shared" si="8"/>
        <v>.</v>
      </c>
      <c r="Q27" s="9"/>
      <c r="R27" s="9"/>
      <c r="S27" s="47"/>
      <c r="T27" s="245"/>
      <c r="U27" s="248">
        <f t="shared" si="9"/>
        <v>0</v>
      </c>
      <c r="V27" s="248">
        <f t="shared" si="10"/>
        <v>0</v>
      </c>
      <c r="W27" s="249">
        <f t="shared" si="0"/>
        <v>0</v>
      </c>
    </row>
    <row r="28" spans="1:23">
      <c r="A28" s="321"/>
      <c r="B28" s="322"/>
      <c r="C28" s="27">
        <v>19</v>
      </c>
      <c r="D28" s="145">
        <v>0</v>
      </c>
      <c r="E28" s="146">
        <v>0</v>
      </c>
      <c r="F28" s="147">
        <v>1</v>
      </c>
      <c r="G28" s="39">
        <f t="shared" si="1"/>
        <v>0</v>
      </c>
      <c r="H28" s="40">
        <f t="shared" si="2"/>
        <v>0</v>
      </c>
      <c r="I28" s="6"/>
      <c r="J28" s="36">
        <f t="shared" si="3"/>
        <v>0</v>
      </c>
      <c r="K28" s="36">
        <f t="shared" si="4"/>
        <v>0</v>
      </c>
      <c r="L28" s="37">
        <f t="shared" si="5"/>
        <v>0</v>
      </c>
      <c r="M28" s="8"/>
      <c r="N28" s="44">
        <f t="shared" si="6"/>
        <v>0</v>
      </c>
      <c r="O28" s="44">
        <f t="shared" si="7"/>
        <v>0</v>
      </c>
      <c r="P28" s="24" t="str">
        <f t="shared" si="8"/>
        <v>.</v>
      </c>
      <c r="Q28" s="9"/>
      <c r="R28" s="9"/>
      <c r="S28" s="47"/>
      <c r="T28" s="245"/>
      <c r="U28" s="248">
        <f t="shared" si="9"/>
        <v>0</v>
      </c>
      <c r="V28" s="248">
        <f t="shared" si="10"/>
        <v>0</v>
      </c>
      <c r="W28" s="249">
        <f t="shared" si="0"/>
        <v>0</v>
      </c>
    </row>
    <row r="29" spans="1:23">
      <c r="A29" s="321"/>
      <c r="B29" s="322"/>
      <c r="C29" s="27">
        <v>20</v>
      </c>
      <c r="D29" s="145">
        <v>0</v>
      </c>
      <c r="E29" s="146">
        <v>0</v>
      </c>
      <c r="F29" s="147">
        <v>1</v>
      </c>
      <c r="G29" s="39">
        <f t="shared" si="1"/>
        <v>0</v>
      </c>
      <c r="H29" s="40">
        <f t="shared" si="2"/>
        <v>0</v>
      </c>
      <c r="I29" s="6"/>
      <c r="J29" s="36">
        <f t="shared" si="3"/>
        <v>0</v>
      </c>
      <c r="K29" s="36">
        <f t="shared" si="4"/>
        <v>0</v>
      </c>
      <c r="L29" s="37">
        <f t="shared" si="5"/>
        <v>0</v>
      </c>
      <c r="M29" s="8"/>
      <c r="N29" s="44">
        <f t="shared" si="6"/>
        <v>0</v>
      </c>
      <c r="O29" s="44">
        <f t="shared" si="7"/>
        <v>0</v>
      </c>
      <c r="P29" s="24" t="str">
        <f t="shared" si="8"/>
        <v>.</v>
      </c>
      <c r="Q29" s="9"/>
      <c r="R29" s="9"/>
      <c r="S29" s="47"/>
      <c r="T29" s="245"/>
      <c r="U29" s="248">
        <f t="shared" si="9"/>
        <v>0</v>
      </c>
      <c r="V29" s="248">
        <f t="shared" si="10"/>
        <v>0</v>
      </c>
      <c r="W29" s="249">
        <f t="shared" si="0"/>
        <v>0</v>
      </c>
    </row>
    <row r="30" spans="1:23">
      <c r="A30" s="321"/>
      <c r="B30" s="322"/>
      <c r="C30" s="27">
        <v>21</v>
      </c>
      <c r="D30" s="145">
        <v>0</v>
      </c>
      <c r="E30" s="146">
        <v>0</v>
      </c>
      <c r="F30" s="147">
        <v>1</v>
      </c>
      <c r="G30" s="39">
        <f t="shared" si="1"/>
        <v>0</v>
      </c>
      <c r="H30" s="40">
        <f t="shared" si="2"/>
        <v>0</v>
      </c>
      <c r="I30" s="6"/>
      <c r="J30" s="36">
        <f t="shared" si="3"/>
        <v>0</v>
      </c>
      <c r="K30" s="36">
        <f t="shared" si="4"/>
        <v>0</v>
      </c>
      <c r="L30" s="37">
        <f t="shared" si="5"/>
        <v>0</v>
      </c>
      <c r="M30" s="8"/>
      <c r="N30" s="44">
        <f t="shared" si="6"/>
        <v>0</v>
      </c>
      <c r="O30" s="44">
        <f t="shared" si="7"/>
        <v>0</v>
      </c>
      <c r="P30" s="24" t="str">
        <f t="shared" si="8"/>
        <v>.</v>
      </c>
      <c r="Q30" s="9"/>
      <c r="R30" s="9"/>
      <c r="S30" s="47"/>
      <c r="T30" s="245"/>
      <c r="U30" s="248">
        <f t="shared" si="9"/>
        <v>0</v>
      </c>
      <c r="V30" s="248">
        <f t="shared" si="10"/>
        <v>0</v>
      </c>
      <c r="W30" s="249">
        <f t="shared" si="0"/>
        <v>0</v>
      </c>
    </row>
    <row r="31" spans="1:23">
      <c r="A31" s="321"/>
      <c r="B31" s="322"/>
      <c r="C31" s="27">
        <v>22</v>
      </c>
      <c r="D31" s="145">
        <v>0</v>
      </c>
      <c r="E31" s="146">
        <v>0</v>
      </c>
      <c r="F31" s="147">
        <v>1</v>
      </c>
      <c r="G31" s="39">
        <f t="shared" si="1"/>
        <v>0</v>
      </c>
      <c r="H31" s="40">
        <f t="shared" si="2"/>
        <v>0</v>
      </c>
      <c r="I31" s="6"/>
      <c r="J31" s="36">
        <f t="shared" si="3"/>
        <v>0</v>
      </c>
      <c r="K31" s="36">
        <f t="shared" si="4"/>
        <v>0</v>
      </c>
      <c r="L31" s="37">
        <f t="shared" si="5"/>
        <v>0</v>
      </c>
      <c r="M31" s="8"/>
      <c r="N31" s="44">
        <f t="shared" si="6"/>
        <v>0</v>
      </c>
      <c r="O31" s="44">
        <f t="shared" si="7"/>
        <v>0</v>
      </c>
      <c r="P31" s="24" t="str">
        <f t="shared" si="8"/>
        <v>.</v>
      </c>
      <c r="Q31" s="9"/>
      <c r="R31" s="9"/>
      <c r="S31" s="47"/>
      <c r="T31" s="245"/>
      <c r="U31" s="248">
        <f t="shared" si="9"/>
        <v>0</v>
      </c>
      <c r="V31" s="248">
        <f t="shared" si="10"/>
        <v>0</v>
      </c>
      <c r="W31" s="249">
        <f t="shared" si="0"/>
        <v>0</v>
      </c>
    </row>
    <row r="32" spans="1:23">
      <c r="A32" s="321"/>
      <c r="B32" s="322"/>
      <c r="C32" s="27">
        <v>23</v>
      </c>
      <c r="D32" s="145">
        <v>0</v>
      </c>
      <c r="E32" s="146">
        <v>0</v>
      </c>
      <c r="F32" s="147">
        <v>1</v>
      </c>
      <c r="G32" s="39">
        <f t="shared" si="1"/>
        <v>0</v>
      </c>
      <c r="H32" s="40">
        <f t="shared" si="2"/>
        <v>0</v>
      </c>
      <c r="I32" s="6"/>
      <c r="J32" s="36">
        <f t="shared" si="3"/>
        <v>0</v>
      </c>
      <c r="K32" s="36">
        <f t="shared" si="4"/>
        <v>0</v>
      </c>
      <c r="L32" s="37">
        <f t="shared" si="5"/>
        <v>0</v>
      </c>
      <c r="M32" s="8"/>
      <c r="N32" s="44">
        <f t="shared" si="6"/>
        <v>0</v>
      </c>
      <c r="O32" s="44">
        <f t="shared" si="7"/>
        <v>0</v>
      </c>
      <c r="P32" s="24" t="str">
        <f t="shared" si="8"/>
        <v>.</v>
      </c>
      <c r="Q32" s="9"/>
      <c r="R32" s="9"/>
      <c r="S32" s="47"/>
      <c r="T32" s="245"/>
      <c r="U32" s="248">
        <f t="shared" si="9"/>
        <v>0</v>
      </c>
      <c r="V32" s="248">
        <f t="shared" si="10"/>
        <v>0</v>
      </c>
      <c r="W32" s="249">
        <f t="shared" si="0"/>
        <v>0</v>
      </c>
    </row>
    <row r="33" spans="1:23">
      <c r="A33" s="321"/>
      <c r="B33" s="322"/>
      <c r="C33" s="27">
        <v>24</v>
      </c>
      <c r="D33" s="145">
        <v>0</v>
      </c>
      <c r="E33" s="146">
        <v>0</v>
      </c>
      <c r="F33" s="147">
        <v>1</v>
      </c>
      <c r="G33" s="39">
        <f t="shared" si="1"/>
        <v>0</v>
      </c>
      <c r="H33" s="40">
        <f t="shared" si="2"/>
        <v>0</v>
      </c>
      <c r="I33" s="6"/>
      <c r="J33" s="36">
        <f t="shared" si="3"/>
        <v>0</v>
      </c>
      <c r="K33" s="36">
        <f t="shared" si="4"/>
        <v>0</v>
      </c>
      <c r="L33" s="37">
        <f t="shared" si="5"/>
        <v>0</v>
      </c>
      <c r="M33" s="8"/>
      <c r="N33" s="44">
        <f t="shared" si="6"/>
        <v>0</v>
      </c>
      <c r="O33" s="44">
        <f t="shared" si="7"/>
        <v>0</v>
      </c>
      <c r="P33" s="24" t="str">
        <f t="shared" si="8"/>
        <v>.</v>
      </c>
      <c r="Q33" s="9"/>
      <c r="R33" s="9"/>
      <c r="S33" s="47"/>
      <c r="T33" s="245"/>
      <c r="U33" s="248">
        <f t="shared" si="9"/>
        <v>0</v>
      </c>
      <c r="V33" s="248">
        <f t="shared" si="10"/>
        <v>0</v>
      </c>
      <c r="W33" s="249">
        <f t="shared" si="0"/>
        <v>0</v>
      </c>
    </row>
    <row r="34" spans="1:23">
      <c r="A34" s="321"/>
      <c r="B34" s="322"/>
      <c r="C34" s="27">
        <v>25</v>
      </c>
      <c r="D34" s="145">
        <v>0</v>
      </c>
      <c r="E34" s="146">
        <v>0</v>
      </c>
      <c r="F34" s="147">
        <v>1</v>
      </c>
      <c r="G34" s="39">
        <f t="shared" si="1"/>
        <v>0</v>
      </c>
      <c r="H34" s="40">
        <f t="shared" si="2"/>
        <v>0</v>
      </c>
      <c r="I34" s="6"/>
      <c r="J34" s="36">
        <f t="shared" si="3"/>
        <v>0</v>
      </c>
      <c r="K34" s="36">
        <f t="shared" si="4"/>
        <v>0</v>
      </c>
      <c r="L34" s="37">
        <f t="shared" si="5"/>
        <v>0</v>
      </c>
      <c r="M34" s="8"/>
      <c r="N34" s="44">
        <f t="shared" si="6"/>
        <v>0</v>
      </c>
      <c r="O34" s="44">
        <f t="shared" si="7"/>
        <v>0</v>
      </c>
      <c r="P34" s="24" t="str">
        <f t="shared" si="8"/>
        <v>.</v>
      </c>
      <c r="Q34" s="9"/>
      <c r="R34" s="9"/>
      <c r="S34" s="47"/>
      <c r="T34" s="245"/>
      <c r="U34" s="248">
        <f t="shared" si="9"/>
        <v>0</v>
      </c>
      <c r="V34" s="248">
        <f t="shared" si="10"/>
        <v>0</v>
      </c>
      <c r="W34" s="249">
        <f t="shared" si="0"/>
        <v>0</v>
      </c>
    </row>
    <row r="35" spans="1:23">
      <c r="A35" s="321"/>
      <c r="B35" s="322"/>
      <c r="C35" s="27">
        <v>26</v>
      </c>
      <c r="D35" s="145">
        <v>0</v>
      </c>
      <c r="E35" s="146">
        <v>0</v>
      </c>
      <c r="F35" s="147">
        <v>1</v>
      </c>
      <c r="G35" s="39">
        <f t="shared" si="1"/>
        <v>0</v>
      </c>
      <c r="H35" s="40">
        <f t="shared" si="2"/>
        <v>0</v>
      </c>
      <c r="I35" s="6"/>
      <c r="J35" s="36">
        <f t="shared" si="3"/>
        <v>0</v>
      </c>
      <c r="K35" s="36">
        <f t="shared" si="4"/>
        <v>0</v>
      </c>
      <c r="L35" s="37">
        <f t="shared" si="5"/>
        <v>0</v>
      </c>
      <c r="M35" s="8"/>
      <c r="N35" s="44">
        <f t="shared" si="6"/>
        <v>0</v>
      </c>
      <c r="O35" s="44">
        <f t="shared" si="7"/>
        <v>0</v>
      </c>
      <c r="P35" s="24" t="str">
        <f t="shared" si="8"/>
        <v>.</v>
      </c>
      <c r="Q35" s="9"/>
      <c r="R35" s="9"/>
      <c r="S35" s="47"/>
      <c r="T35" s="245"/>
      <c r="U35" s="248">
        <f t="shared" si="9"/>
        <v>0</v>
      </c>
      <c r="V35" s="248">
        <f t="shared" si="10"/>
        <v>0</v>
      </c>
      <c r="W35" s="249">
        <f t="shared" si="0"/>
        <v>0</v>
      </c>
    </row>
    <row r="36" spans="1:23">
      <c r="A36" s="321"/>
      <c r="B36" s="322"/>
      <c r="C36" s="27">
        <v>27</v>
      </c>
      <c r="D36" s="145">
        <v>0</v>
      </c>
      <c r="E36" s="146">
        <v>0</v>
      </c>
      <c r="F36" s="147">
        <v>1</v>
      </c>
      <c r="G36" s="39">
        <f t="shared" si="1"/>
        <v>0</v>
      </c>
      <c r="H36" s="40">
        <f t="shared" si="2"/>
        <v>0</v>
      </c>
      <c r="I36" s="6"/>
      <c r="J36" s="36">
        <f t="shared" si="3"/>
        <v>0</v>
      </c>
      <c r="K36" s="36">
        <f>ROUND((IF(H36-$R$12&lt;0,0,(H36-$R$12))*3.5%)*F36,2)</f>
        <v>0</v>
      </c>
      <c r="L36" s="37">
        <f t="shared" si="5"/>
        <v>0</v>
      </c>
      <c r="M36" s="8"/>
      <c r="N36" s="44">
        <f t="shared" si="6"/>
        <v>0</v>
      </c>
      <c r="O36" s="44">
        <f t="shared" si="7"/>
        <v>0</v>
      </c>
      <c r="P36" s="24" t="str">
        <f t="shared" si="8"/>
        <v>.</v>
      </c>
      <c r="Q36" s="9"/>
      <c r="R36" s="9"/>
      <c r="S36" s="47"/>
      <c r="T36" s="245"/>
      <c r="U36" s="248">
        <f t="shared" si="9"/>
        <v>0</v>
      </c>
      <c r="V36" s="248">
        <f t="shared" si="10"/>
        <v>0</v>
      </c>
      <c r="W36" s="249">
        <f t="shared" si="0"/>
        <v>0</v>
      </c>
    </row>
    <row r="37" spans="1:23">
      <c r="A37" s="321"/>
      <c r="B37" s="322"/>
      <c r="C37" s="27">
        <v>28</v>
      </c>
      <c r="D37" s="145">
        <v>0</v>
      </c>
      <c r="E37" s="146">
        <v>0</v>
      </c>
      <c r="F37" s="147">
        <v>1</v>
      </c>
      <c r="G37" s="39">
        <f t="shared" si="1"/>
        <v>0</v>
      </c>
      <c r="H37" s="40">
        <f t="shared" si="2"/>
        <v>0</v>
      </c>
      <c r="I37" s="6"/>
      <c r="J37" s="36">
        <f t="shared" si="3"/>
        <v>0</v>
      </c>
      <c r="K37" s="36">
        <f t="shared" si="4"/>
        <v>0</v>
      </c>
      <c r="L37" s="37">
        <f t="shared" si="5"/>
        <v>0</v>
      </c>
      <c r="M37" s="8"/>
      <c r="N37" s="44">
        <f t="shared" si="6"/>
        <v>0</v>
      </c>
      <c r="O37" s="44">
        <f t="shared" si="7"/>
        <v>0</v>
      </c>
      <c r="P37" s="24" t="str">
        <f t="shared" si="8"/>
        <v>.</v>
      </c>
      <c r="Q37" s="9"/>
      <c r="R37" s="9"/>
      <c r="S37" s="47"/>
      <c r="T37" s="245"/>
      <c r="U37" s="248">
        <f t="shared" si="9"/>
        <v>0</v>
      </c>
      <c r="V37" s="248">
        <f t="shared" si="10"/>
        <v>0</v>
      </c>
      <c r="W37" s="249">
        <f t="shared" si="0"/>
        <v>0</v>
      </c>
    </row>
    <row r="38" spans="1:23">
      <c r="A38" s="321"/>
      <c r="B38" s="322"/>
      <c r="C38" s="27">
        <v>29</v>
      </c>
      <c r="D38" s="145">
        <v>0</v>
      </c>
      <c r="E38" s="146">
        <v>0</v>
      </c>
      <c r="F38" s="147">
        <v>1</v>
      </c>
      <c r="G38" s="39">
        <f t="shared" si="1"/>
        <v>0</v>
      </c>
      <c r="H38" s="40">
        <f t="shared" si="2"/>
        <v>0</v>
      </c>
      <c r="I38" s="6"/>
      <c r="J38" s="36">
        <f t="shared" si="3"/>
        <v>0</v>
      </c>
      <c r="K38" s="36">
        <f t="shared" si="4"/>
        <v>0</v>
      </c>
      <c r="L38" s="37">
        <f t="shared" si="5"/>
        <v>0</v>
      </c>
      <c r="M38" s="8"/>
      <c r="N38" s="44">
        <f t="shared" si="6"/>
        <v>0</v>
      </c>
      <c r="O38" s="44">
        <f t="shared" si="7"/>
        <v>0</v>
      </c>
      <c r="P38" s="24" t="str">
        <f t="shared" si="8"/>
        <v>.</v>
      </c>
      <c r="Q38" s="9"/>
      <c r="R38" s="9"/>
      <c r="S38" s="47"/>
      <c r="T38" s="245"/>
      <c r="U38" s="248">
        <f t="shared" si="9"/>
        <v>0</v>
      </c>
      <c r="V38" s="248">
        <f t="shared" si="10"/>
        <v>0</v>
      </c>
      <c r="W38" s="249">
        <f t="shared" si="0"/>
        <v>0</v>
      </c>
    </row>
    <row r="39" spans="1:23">
      <c r="A39" s="321"/>
      <c r="B39" s="322"/>
      <c r="C39" s="27">
        <v>30</v>
      </c>
      <c r="D39" s="145">
        <v>0</v>
      </c>
      <c r="E39" s="146">
        <v>0</v>
      </c>
      <c r="F39" s="147">
        <v>1</v>
      </c>
      <c r="G39" s="39">
        <f t="shared" si="1"/>
        <v>0</v>
      </c>
      <c r="H39" s="40">
        <f t="shared" si="2"/>
        <v>0</v>
      </c>
      <c r="I39" s="6"/>
      <c r="J39" s="36">
        <f t="shared" si="3"/>
        <v>0</v>
      </c>
      <c r="K39" s="36">
        <f t="shared" si="4"/>
        <v>0</v>
      </c>
      <c r="L39" s="37">
        <f t="shared" si="5"/>
        <v>0</v>
      </c>
      <c r="M39" s="8"/>
      <c r="N39" s="44">
        <f t="shared" si="6"/>
        <v>0</v>
      </c>
      <c r="O39" s="44">
        <f t="shared" si="7"/>
        <v>0</v>
      </c>
      <c r="P39" s="24" t="str">
        <f t="shared" si="8"/>
        <v>.</v>
      </c>
      <c r="Q39" s="9"/>
      <c r="R39" s="9"/>
      <c r="S39" s="47"/>
      <c r="T39" s="245"/>
      <c r="U39" s="248">
        <f t="shared" si="9"/>
        <v>0</v>
      </c>
      <c r="V39" s="248">
        <f t="shared" si="10"/>
        <v>0</v>
      </c>
      <c r="W39" s="249">
        <f t="shared" si="0"/>
        <v>0</v>
      </c>
    </row>
    <row r="40" spans="1:23">
      <c r="A40" s="321"/>
      <c r="B40" s="322"/>
      <c r="C40" s="27">
        <v>31</v>
      </c>
      <c r="D40" s="145">
        <v>0</v>
      </c>
      <c r="E40" s="146">
        <v>0</v>
      </c>
      <c r="F40" s="147">
        <v>1</v>
      </c>
      <c r="G40" s="39">
        <f t="shared" si="1"/>
        <v>0</v>
      </c>
      <c r="H40" s="40">
        <f t="shared" si="2"/>
        <v>0</v>
      </c>
      <c r="I40" s="6"/>
      <c r="J40" s="36">
        <f t="shared" si="3"/>
        <v>0</v>
      </c>
      <c r="K40" s="36">
        <f t="shared" si="4"/>
        <v>0</v>
      </c>
      <c r="L40" s="37">
        <f t="shared" si="5"/>
        <v>0</v>
      </c>
      <c r="M40" s="8"/>
      <c r="N40" s="44">
        <f t="shared" si="6"/>
        <v>0</v>
      </c>
      <c r="O40" s="44">
        <f t="shared" si="7"/>
        <v>0</v>
      </c>
      <c r="P40" s="24" t="str">
        <f t="shared" si="8"/>
        <v>.</v>
      </c>
      <c r="Q40" s="9"/>
      <c r="R40" s="9"/>
      <c r="S40" s="47"/>
      <c r="T40" s="245"/>
      <c r="U40" s="248">
        <f t="shared" si="9"/>
        <v>0</v>
      </c>
      <c r="V40" s="248">
        <f t="shared" si="10"/>
        <v>0</v>
      </c>
      <c r="W40" s="249">
        <f t="shared" si="0"/>
        <v>0</v>
      </c>
    </row>
    <row r="41" spans="1:23">
      <c r="A41" s="321"/>
      <c r="B41" s="322"/>
      <c r="C41" s="27">
        <v>32</v>
      </c>
      <c r="D41" s="145">
        <v>0</v>
      </c>
      <c r="E41" s="146">
        <v>0</v>
      </c>
      <c r="F41" s="147">
        <v>1</v>
      </c>
      <c r="G41" s="39">
        <f t="shared" si="1"/>
        <v>0</v>
      </c>
      <c r="H41" s="40">
        <f t="shared" si="2"/>
        <v>0</v>
      </c>
      <c r="I41" s="6"/>
      <c r="J41" s="36">
        <f t="shared" si="3"/>
        <v>0</v>
      </c>
      <c r="K41" s="36">
        <f t="shared" si="4"/>
        <v>0</v>
      </c>
      <c r="L41" s="37">
        <f t="shared" si="5"/>
        <v>0</v>
      </c>
      <c r="M41" s="8"/>
      <c r="N41" s="44">
        <f t="shared" si="6"/>
        <v>0</v>
      </c>
      <c r="O41" s="44">
        <f t="shared" si="7"/>
        <v>0</v>
      </c>
      <c r="P41" s="24" t="str">
        <f t="shared" si="8"/>
        <v>.</v>
      </c>
      <c r="Q41" s="9"/>
      <c r="R41" s="9"/>
      <c r="S41" s="47"/>
      <c r="T41" s="245"/>
      <c r="U41" s="248">
        <f t="shared" si="9"/>
        <v>0</v>
      </c>
      <c r="V41" s="248">
        <f t="shared" si="10"/>
        <v>0</v>
      </c>
      <c r="W41" s="249">
        <f t="shared" si="0"/>
        <v>0</v>
      </c>
    </row>
    <row r="42" spans="1:23">
      <c r="A42" s="321"/>
      <c r="B42" s="322"/>
      <c r="C42" s="27">
        <v>33</v>
      </c>
      <c r="D42" s="145">
        <v>0</v>
      </c>
      <c r="E42" s="146">
        <v>0</v>
      </c>
      <c r="F42" s="147">
        <v>1</v>
      </c>
      <c r="G42" s="39">
        <f t="shared" si="1"/>
        <v>0</v>
      </c>
      <c r="H42" s="40">
        <f t="shared" si="2"/>
        <v>0</v>
      </c>
      <c r="I42" s="6"/>
      <c r="J42" s="36">
        <f t="shared" si="3"/>
        <v>0</v>
      </c>
      <c r="K42" s="36">
        <f t="shared" si="4"/>
        <v>0</v>
      </c>
      <c r="L42" s="37">
        <f t="shared" si="5"/>
        <v>0</v>
      </c>
      <c r="M42" s="8"/>
      <c r="N42" s="44">
        <f t="shared" si="6"/>
        <v>0</v>
      </c>
      <c r="O42" s="44">
        <f t="shared" si="7"/>
        <v>0</v>
      </c>
      <c r="P42" s="24" t="str">
        <f t="shared" si="8"/>
        <v>.</v>
      </c>
      <c r="Q42" s="9"/>
      <c r="R42" s="9"/>
      <c r="S42" s="47"/>
      <c r="T42" s="245"/>
      <c r="U42" s="248">
        <f t="shared" ref="U42:U61" si="11">((MIN(H42,$R$13)*0.58%))*F42</f>
        <v>0</v>
      </c>
      <c r="V42" s="248">
        <f t="shared" ref="V42:V61" si="12">(IF(H42&gt;$R$13,(H42-$R$13)*1.25%,0))*F42</f>
        <v>0</v>
      </c>
      <c r="W42" s="249">
        <f t="shared" si="0"/>
        <v>0</v>
      </c>
    </row>
    <row r="43" spans="1:23">
      <c r="A43" s="321"/>
      <c r="B43" s="322"/>
      <c r="C43" s="27">
        <v>34</v>
      </c>
      <c r="D43" s="145">
        <v>0</v>
      </c>
      <c r="E43" s="146">
        <v>0</v>
      </c>
      <c r="F43" s="147">
        <v>1</v>
      </c>
      <c r="G43" s="39">
        <f t="shared" si="1"/>
        <v>0</v>
      </c>
      <c r="H43" s="40">
        <f t="shared" si="2"/>
        <v>0</v>
      </c>
      <c r="I43" s="6"/>
      <c r="J43" s="36">
        <f t="shared" si="3"/>
        <v>0</v>
      </c>
      <c r="K43" s="36">
        <f t="shared" si="4"/>
        <v>0</v>
      </c>
      <c r="L43" s="37">
        <f t="shared" si="5"/>
        <v>0</v>
      </c>
      <c r="M43" s="8"/>
      <c r="N43" s="44">
        <f t="shared" si="6"/>
        <v>0</v>
      </c>
      <c r="O43" s="44">
        <f t="shared" si="7"/>
        <v>0</v>
      </c>
      <c r="P43" s="24" t="str">
        <f t="shared" si="8"/>
        <v>.</v>
      </c>
      <c r="Q43" s="9"/>
      <c r="R43" s="9"/>
      <c r="S43" s="47"/>
      <c r="T43" s="245"/>
      <c r="U43" s="248">
        <f t="shared" si="11"/>
        <v>0</v>
      </c>
      <c r="V43" s="248">
        <f t="shared" si="12"/>
        <v>0</v>
      </c>
      <c r="W43" s="249">
        <f t="shared" si="0"/>
        <v>0</v>
      </c>
    </row>
    <row r="44" spans="1:23">
      <c r="A44" s="321"/>
      <c r="B44" s="322"/>
      <c r="C44" s="27">
        <v>35</v>
      </c>
      <c r="D44" s="145">
        <v>0</v>
      </c>
      <c r="E44" s="146">
        <v>0</v>
      </c>
      <c r="F44" s="147">
        <v>1</v>
      </c>
      <c r="G44" s="39">
        <f t="shared" si="1"/>
        <v>0</v>
      </c>
      <c r="H44" s="40">
        <f t="shared" si="2"/>
        <v>0</v>
      </c>
      <c r="I44" s="6"/>
      <c r="J44" s="36">
        <f t="shared" si="3"/>
        <v>0</v>
      </c>
      <c r="K44" s="36">
        <f t="shared" si="4"/>
        <v>0</v>
      </c>
      <c r="L44" s="37">
        <f t="shared" si="5"/>
        <v>0</v>
      </c>
      <c r="M44" s="8"/>
      <c r="N44" s="44">
        <f t="shared" si="6"/>
        <v>0</v>
      </c>
      <c r="O44" s="44">
        <f t="shared" si="7"/>
        <v>0</v>
      </c>
      <c r="P44" s="24" t="str">
        <f t="shared" si="8"/>
        <v>.</v>
      </c>
      <c r="Q44" s="9"/>
      <c r="R44" s="9"/>
      <c r="S44" s="47"/>
      <c r="T44" s="245"/>
      <c r="U44" s="248">
        <f t="shared" si="11"/>
        <v>0</v>
      </c>
      <c r="V44" s="248">
        <f t="shared" si="12"/>
        <v>0</v>
      </c>
      <c r="W44" s="249">
        <f t="shared" si="0"/>
        <v>0</v>
      </c>
    </row>
    <row r="45" spans="1:23">
      <c r="A45" s="321"/>
      <c r="B45" s="322"/>
      <c r="C45" s="27">
        <v>36</v>
      </c>
      <c r="D45" s="145">
        <v>0</v>
      </c>
      <c r="E45" s="146">
        <v>0</v>
      </c>
      <c r="F45" s="147">
        <v>1</v>
      </c>
      <c r="G45" s="39">
        <f t="shared" si="1"/>
        <v>0</v>
      </c>
      <c r="H45" s="40">
        <f t="shared" si="2"/>
        <v>0</v>
      </c>
      <c r="I45" s="6"/>
      <c r="J45" s="36">
        <f t="shared" si="3"/>
        <v>0</v>
      </c>
      <c r="K45" s="36">
        <f t="shared" si="4"/>
        <v>0</v>
      </c>
      <c r="L45" s="37">
        <f t="shared" si="5"/>
        <v>0</v>
      </c>
      <c r="M45" s="8"/>
      <c r="N45" s="44">
        <f t="shared" si="6"/>
        <v>0</v>
      </c>
      <c r="O45" s="44">
        <f t="shared" si="7"/>
        <v>0</v>
      </c>
      <c r="P45" s="24" t="str">
        <f t="shared" si="8"/>
        <v>.</v>
      </c>
      <c r="Q45" s="9"/>
      <c r="R45" s="9"/>
      <c r="S45" s="47"/>
      <c r="T45" s="245"/>
      <c r="U45" s="248">
        <f t="shared" si="11"/>
        <v>0</v>
      </c>
      <c r="V45" s="248">
        <f t="shared" si="12"/>
        <v>0</v>
      </c>
      <c r="W45" s="249">
        <f t="shared" si="0"/>
        <v>0</v>
      </c>
    </row>
    <row r="46" spans="1:23">
      <c r="A46" s="321"/>
      <c r="B46" s="322"/>
      <c r="C46" s="27">
        <v>37</v>
      </c>
      <c r="D46" s="145">
        <v>0</v>
      </c>
      <c r="E46" s="146">
        <v>0</v>
      </c>
      <c r="F46" s="147">
        <v>1</v>
      </c>
      <c r="G46" s="39">
        <f t="shared" si="1"/>
        <v>0</v>
      </c>
      <c r="H46" s="40">
        <f t="shared" si="2"/>
        <v>0</v>
      </c>
      <c r="I46" s="6"/>
      <c r="J46" s="36">
        <f t="shared" si="3"/>
        <v>0</v>
      </c>
      <c r="K46" s="36">
        <f t="shared" si="4"/>
        <v>0</v>
      </c>
      <c r="L46" s="37">
        <f t="shared" si="5"/>
        <v>0</v>
      </c>
      <c r="M46" s="8"/>
      <c r="N46" s="44">
        <f t="shared" si="6"/>
        <v>0</v>
      </c>
      <c r="O46" s="44">
        <f t="shared" si="7"/>
        <v>0</v>
      </c>
      <c r="P46" s="24" t="str">
        <f t="shared" si="8"/>
        <v>.</v>
      </c>
      <c r="Q46" s="9"/>
      <c r="R46" s="9"/>
      <c r="S46" s="47"/>
      <c r="T46" s="245"/>
      <c r="U46" s="248">
        <f t="shared" si="11"/>
        <v>0</v>
      </c>
      <c r="V46" s="248">
        <f t="shared" si="12"/>
        <v>0</v>
      </c>
      <c r="W46" s="249">
        <f t="shared" si="0"/>
        <v>0</v>
      </c>
    </row>
    <row r="47" spans="1:23">
      <c r="A47" s="321"/>
      <c r="B47" s="322"/>
      <c r="C47" s="27">
        <v>38</v>
      </c>
      <c r="D47" s="145">
        <v>0</v>
      </c>
      <c r="E47" s="146">
        <v>0</v>
      </c>
      <c r="F47" s="147">
        <v>1</v>
      </c>
      <c r="G47" s="39">
        <f t="shared" si="1"/>
        <v>0</v>
      </c>
      <c r="H47" s="40">
        <f t="shared" si="2"/>
        <v>0</v>
      </c>
      <c r="I47" s="6"/>
      <c r="J47" s="36">
        <f t="shared" si="3"/>
        <v>0</v>
      </c>
      <c r="K47" s="36">
        <f t="shared" si="4"/>
        <v>0</v>
      </c>
      <c r="L47" s="37">
        <f t="shared" si="5"/>
        <v>0</v>
      </c>
      <c r="M47" s="8"/>
      <c r="N47" s="44">
        <f t="shared" si="6"/>
        <v>0</v>
      </c>
      <c r="O47" s="44">
        <f t="shared" si="7"/>
        <v>0</v>
      </c>
      <c r="P47" s="24" t="str">
        <f t="shared" si="8"/>
        <v>.</v>
      </c>
      <c r="Q47" s="9"/>
      <c r="R47" s="9"/>
      <c r="S47" s="47"/>
      <c r="T47" s="245"/>
      <c r="U47" s="248">
        <f t="shared" si="11"/>
        <v>0</v>
      </c>
      <c r="V47" s="248">
        <f t="shared" si="12"/>
        <v>0</v>
      </c>
      <c r="W47" s="249">
        <f t="shared" si="0"/>
        <v>0</v>
      </c>
    </row>
    <row r="48" spans="1:23">
      <c r="A48" s="321"/>
      <c r="B48" s="322"/>
      <c r="C48" s="27">
        <v>39</v>
      </c>
      <c r="D48" s="145">
        <v>0</v>
      </c>
      <c r="E48" s="146">
        <v>0</v>
      </c>
      <c r="F48" s="147">
        <v>1</v>
      </c>
      <c r="G48" s="39">
        <f t="shared" si="1"/>
        <v>0</v>
      </c>
      <c r="H48" s="40">
        <f t="shared" si="2"/>
        <v>0</v>
      </c>
      <c r="I48" s="6"/>
      <c r="J48" s="36">
        <f t="shared" si="3"/>
        <v>0</v>
      </c>
      <c r="K48" s="36">
        <f t="shared" si="4"/>
        <v>0</v>
      </c>
      <c r="L48" s="37">
        <f t="shared" si="5"/>
        <v>0</v>
      </c>
      <c r="M48" s="8"/>
      <c r="N48" s="44">
        <f t="shared" si="6"/>
        <v>0</v>
      </c>
      <c r="O48" s="44">
        <f t="shared" si="7"/>
        <v>0</v>
      </c>
      <c r="P48" s="24" t="str">
        <f t="shared" si="8"/>
        <v>.</v>
      </c>
      <c r="Q48" s="9"/>
      <c r="R48" s="9"/>
      <c r="S48" s="47"/>
      <c r="T48" s="245"/>
      <c r="U48" s="248">
        <f t="shared" si="11"/>
        <v>0</v>
      </c>
      <c r="V48" s="248">
        <f t="shared" si="12"/>
        <v>0</v>
      </c>
      <c r="W48" s="249">
        <f t="shared" si="0"/>
        <v>0</v>
      </c>
    </row>
    <row r="49" spans="1:23">
      <c r="A49" s="321"/>
      <c r="B49" s="322"/>
      <c r="C49" s="27">
        <v>40</v>
      </c>
      <c r="D49" s="145">
        <v>0</v>
      </c>
      <c r="E49" s="146">
        <v>0</v>
      </c>
      <c r="F49" s="147">
        <v>1</v>
      </c>
      <c r="G49" s="39">
        <f t="shared" si="1"/>
        <v>0</v>
      </c>
      <c r="H49" s="40">
        <f t="shared" si="2"/>
        <v>0</v>
      </c>
      <c r="I49" s="6"/>
      <c r="J49" s="36">
        <f t="shared" si="3"/>
        <v>0</v>
      </c>
      <c r="K49" s="36">
        <f t="shared" si="4"/>
        <v>0</v>
      </c>
      <c r="L49" s="37">
        <f t="shared" si="5"/>
        <v>0</v>
      </c>
      <c r="M49" s="8"/>
      <c r="N49" s="44">
        <f t="shared" si="6"/>
        <v>0</v>
      </c>
      <c r="O49" s="44">
        <f t="shared" si="7"/>
        <v>0</v>
      </c>
      <c r="P49" s="24" t="str">
        <f t="shared" si="8"/>
        <v>.</v>
      </c>
      <c r="Q49" s="9"/>
      <c r="R49" s="9"/>
      <c r="S49" s="47"/>
      <c r="T49" s="245"/>
      <c r="U49" s="248">
        <f t="shared" si="11"/>
        <v>0</v>
      </c>
      <c r="V49" s="248">
        <f t="shared" si="12"/>
        <v>0</v>
      </c>
      <c r="W49" s="249">
        <f t="shared" si="0"/>
        <v>0</v>
      </c>
    </row>
    <row r="50" spans="1:23">
      <c r="A50" s="321"/>
      <c r="B50" s="322"/>
      <c r="C50" s="27">
        <v>41</v>
      </c>
      <c r="D50" s="145">
        <v>0</v>
      </c>
      <c r="E50" s="146">
        <v>0</v>
      </c>
      <c r="F50" s="147">
        <v>1</v>
      </c>
      <c r="G50" s="39">
        <f t="shared" si="1"/>
        <v>0</v>
      </c>
      <c r="H50" s="40">
        <f t="shared" si="2"/>
        <v>0</v>
      </c>
      <c r="I50" s="6"/>
      <c r="J50" s="36">
        <f t="shared" si="3"/>
        <v>0</v>
      </c>
      <c r="K50" s="36">
        <f t="shared" si="4"/>
        <v>0</v>
      </c>
      <c r="L50" s="37">
        <f t="shared" si="5"/>
        <v>0</v>
      </c>
      <c r="M50" s="8"/>
      <c r="N50" s="44">
        <f t="shared" si="6"/>
        <v>0</v>
      </c>
      <c r="O50" s="44">
        <f t="shared" si="7"/>
        <v>0</v>
      </c>
      <c r="P50" s="24" t="str">
        <f t="shared" si="8"/>
        <v>.</v>
      </c>
      <c r="Q50" s="9"/>
      <c r="R50" s="9"/>
      <c r="S50" s="47"/>
      <c r="T50" s="245"/>
      <c r="U50" s="248">
        <f t="shared" si="11"/>
        <v>0</v>
      </c>
      <c r="V50" s="248">
        <f t="shared" si="12"/>
        <v>0</v>
      </c>
      <c r="W50" s="249">
        <f t="shared" si="0"/>
        <v>0</v>
      </c>
    </row>
    <row r="51" spans="1:23">
      <c r="A51" s="321"/>
      <c r="B51" s="322"/>
      <c r="C51" s="27">
        <v>42</v>
      </c>
      <c r="D51" s="145">
        <v>0</v>
      </c>
      <c r="E51" s="146">
        <v>0</v>
      </c>
      <c r="F51" s="147">
        <v>1</v>
      </c>
      <c r="G51" s="39">
        <f t="shared" si="1"/>
        <v>0</v>
      </c>
      <c r="H51" s="40">
        <f t="shared" si="2"/>
        <v>0</v>
      </c>
      <c r="I51" s="6"/>
      <c r="J51" s="36">
        <f t="shared" si="3"/>
        <v>0</v>
      </c>
      <c r="K51" s="36">
        <f t="shared" si="4"/>
        <v>0</v>
      </c>
      <c r="L51" s="37">
        <f t="shared" si="5"/>
        <v>0</v>
      </c>
      <c r="M51" s="8"/>
      <c r="N51" s="44">
        <f t="shared" si="6"/>
        <v>0</v>
      </c>
      <c r="O51" s="44">
        <f t="shared" si="7"/>
        <v>0</v>
      </c>
      <c r="P51" s="24" t="str">
        <f t="shared" si="8"/>
        <v>.</v>
      </c>
      <c r="Q51" s="9"/>
      <c r="R51" s="9"/>
      <c r="S51" s="47"/>
      <c r="T51" s="245"/>
      <c r="U51" s="248">
        <f t="shared" si="11"/>
        <v>0</v>
      </c>
      <c r="V51" s="248">
        <f t="shared" si="12"/>
        <v>0</v>
      </c>
      <c r="W51" s="249">
        <f t="shared" si="0"/>
        <v>0</v>
      </c>
    </row>
    <row r="52" spans="1:23">
      <c r="A52" s="321"/>
      <c r="B52" s="322"/>
      <c r="C52" s="27">
        <v>43</v>
      </c>
      <c r="D52" s="145">
        <v>0</v>
      </c>
      <c r="E52" s="146">
        <v>0</v>
      </c>
      <c r="F52" s="147">
        <v>1</v>
      </c>
      <c r="G52" s="39">
        <f t="shared" si="1"/>
        <v>0</v>
      </c>
      <c r="H52" s="40">
        <f t="shared" si="2"/>
        <v>0</v>
      </c>
      <c r="I52" s="6"/>
      <c r="J52" s="36">
        <f t="shared" si="3"/>
        <v>0</v>
      </c>
      <c r="K52" s="36">
        <f t="shared" si="4"/>
        <v>0</v>
      </c>
      <c r="L52" s="37">
        <f t="shared" si="5"/>
        <v>0</v>
      </c>
      <c r="M52" s="8"/>
      <c r="N52" s="44">
        <f t="shared" si="6"/>
        <v>0</v>
      </c>
      <c r="O52" s="44">
        <f t="shared" si="7"/>
        <v>0</v>
      </c>
      <c r="P52" s="24" t="str">
        <f t="shared" si="8"/>
        <v>.</v>
      </c>
      <c r="Q52" s="9"/>
      <c r="R52" s="9"/>
      <c r="S52" s="47"/>
      <c r="T52" s="245"/>
      <c r="U52" s="248">
        <f t="shared" si="11"/>
        <v>0</v>
      </c>
      <c r="V52" s="248">
        <f t="shared" si="12"/>
        <v>0</v>
      </c>
      <c r="W52" s="249">
        <f t="shared" si="0"/>
        <v>0</v>
      </c>
    </row>
    <row r="53" spans="1:23">
      <c r="A53" s="321"/>
      <c r="B53" s="322"/>
      <c r="C53" s="27">
        <v>44</v>
      </c>
      <c r="D53" s="145">
        <v>0</v>
      </c>
      <c r="E53" s="146">
        <v>0</v>
      </c>
      <c r="F53" s="147">
        <v>1</v>
      </c>
      <c r="G53" s="39">
        <f t="shared" si="1"/>
        <v>0</v>
      </c>
      <c r="H53" s="40">
        <f t="shared" si="2"/>
        <v>0</v>
      </c>
      <c r="I53" s="6"/>
      <c r="J53" s="36">
        <f t="shared" si="3"/>
        <v>0</v>
      </c>
      <c r="K53" s="36">
        <f t="shared" si="4"/>
        <v>0</v>
      </c>
      <c r="L53" s="37">
        <f t="shared" si="5"/>
        <v>0</v>
      </c>
      <c r="M53" s="8"/>
      <c r="N53" s="44">
        <f t="shared" si="6"/>
        <v>0</v>
      </c>
      <c r="O53" s="44">
        <f t="shared" si="7"/>
        <v>0</v>
      </c>
      <c r="P53" s="24" t="str">
        <f t="shared" si="8"/>
        <v>.</v>
      </c>
      <c r="Q53" s="9"/>
      <c r="R53" s="9"/>
      <c r="S53" s="47"/>
      <c r="T53" s="245"/>
      <c r="U53" s="248">
        <f t="shared" si="11"/>
        <v>0</v>
      </c>
      <c r="V53" s="248">
        <f t="shared" si="12"/>
        <v>0</v>
      </c>
      <c r="W53" s="249">
        <f t="shared" si="0"/>
        <v>0</v>
      </c>
    </row>
    <row r="54" spans="1:23">
      <c r="A54" s="321"/>
      <c r="B54" s="322"/>
      <c r="C54" s="27">
        <v>45</v>
      </c>
      <c r="D54" s="145">
        <v>0</v>
      </c>
      <c r="E54" s="146">
        <v>0</v>
      </c>
      <c r="F54" s="147">
        <v>1</v>
      </c>
      <c r="G54" s="39">
        <f t="shared" si="1"/>
        <v>0</v>
      </c>
      <c r="H54" s="40">
        <f t="shared" si="2"/>
        <v>0</v>
      </c>
      <c r="I54" s="6"/>
      <c r="J54" s="36">
        <f t="shared" si="3"/>
        <v>0</v>
      </c>
      <c r="K54" s="36">
        <f t="shared" si="4"/>
        <v>0</v>
      </c>
      <c r="L54" s="37">
        <f t="shared" si="5"/>
        <v>0</v>
      </c>
      <c r="M54" s="8"/>
      <c r="N54" s="44">
        <f t="shared" si="6"/>
        <v>0</v>
      </c>
      <c r="O54" s="44">
        <f t="shared" si="7"/>
        <v>0</v>
      </c>
      <c r="P54" s="24" t="str">
        <f t="shared" si="8"/>
        <v>.</v>
      </c>
      <c r="Q54" s="9"/>
      <c r="R54" s="9"/>
      <c r="S54" s="47"/>
      <c r="T54" s="245"/>
      <c r="U54" s="248">
        <f t="shared" si="11"/>
        <v>0</v>
      </c>
      <c r="V54" s="248">
        <f t="shared" si="12"/>
        <v>0</v>
      </c>
      <c r="W54" s="249">
        <f t="shared" si="0"/>
        <v>0</v>
      </c>
    </row>
    <row r="55" spans="1:23">
      <c r="A55" s="321"/>
      <c r="B55" s="322"/>
      <c r="C55" s="27">
        <v>46</v>
      </c>
      <c r="D55" s="145">
        <v>0</v>
      </c>
      <c r="E55" s="146">
        <v>0</v>
      </c>
      <c r="F55" s="147">
        <v>1</v>
      </c>
      <c r="G55" s="39">
        <f t="shared" si="1"/>
        <v>0</v>
      </c>
      <c r="H55" s="40">
        <f t="shared" si="2"/>
        <v>0</v>
      </c>
      <c r="I55" s="6"/>
      <c r="J55" s="36">
        <f t="shared" si="3"/>
        <v>0</v>
      </c>
      <c r="K55" s="36">
        <f t="shared" si="4"/>
        <v>0</v>
      </c>
      <c r="L55" s="37">
        <f t="shared" si="5"/>
        <v>0</v>
      </c>
      <c r="M55" s="8"/>
      <c r="N55" s="44">
        <f t="shared" si="6"/>
        <v>0</v>
      </c>
      <c r="O55" s="44">
        <f t="shared" si="7"/>
        <v>0</v>
      </c>
      <c r="P55" s="24" t="str">
        <f t="shared" si="8"/>
        <v>.</v>
      </c>
      <c r="Q55" s="9"/>
      <c r="R55" s="9"/>
      <c r="S55" s="47"/>
      <c r="T55" s="245"/>
      <c r="U55" s="248">
        <f t="shared" si="11"/>
        <v>0</v>
      </c>
      <c r="V55" s="248">
        <f t="shared" si="12"/>
        <v>0</v>
      </c>
      <c r="W55" s="249">
        <f t="shared" si="0"/>
        <v>0</v>
      </c>
    </row>
    <row r="56" spans="1:23">
      <c r="A56" s="321"/>
      <c r="B56" s="322"/>
      <c r="C56" s="27">
        <v>47</v>
      </c>
      <c r="D56" s="145">
        <v>0</v>
      </c>
      <c r="E56" s="146">
        <v>0</v>
      </c>
      <c r="F56" s="147">
        <v>1</v>
      </c>
      <c r="G56" s="39">
        <f t="shared" si="1"/>
        <v>0</v>
      </c>
      <c r="H56" s="40">
        <f t="shared" si="2"/>
        <v>0</v>
      </c>
      <c r="I56" s="6"/>
      <c r="J56" s="36">
        <f t="shared" si="3"/>
        <v>0</v>
      </c>
      <c r="K56" s="36">
        <f t="shared" si="4"/>
        <v>0</v>
      </c>
      <c r="L56" s="37">
        <f t="shared" si="5"/>
        <v>0</v>
      </c>
      <c r="M56" s="8"/>
      <c r="N56" s="44">
        <f t="shared" si="6"/>
        <v>0</v>
      </c>
      <c r="O56" s="44">
        <f t="shared" si="7"/>
        <v>0</v>
      </c>
      <c r="P56" s="24" t="str">
        <f t="shared" si="8"/>
        <v>.</v>
      </c>
      <c r="Q56" s="9"/>
      <c r="R56" s="9"/>
      <c r="S56" s="47"/>
      <c r="T56" s="245"/>
      <c r="U56" s="248">
        <f t="shared" si="11"/>
        <v>0</v>
      </c>
      <c r="V56" s="248">
        <f t="shared" si="12"/>
        <v>0</v>
      </c>
      <c r="W56" s="249">
        <f t="shared" si="0"/>
        <v>0</v>
      </c>
    </row>
    <row r="57" spans="1:23">
      <c r="A57" s="321"/>
      <c r="B57" s="322"/>
      <c r="C57" s="27">
        <v>48</v>
      </c>
      <c r="D57" s="145">
        <v>0</v>
      </c>
      <c r="E57" s="146">
        <v>0</v>
      </c>
      <c r="F57" s="147">
        <v>1</v>
      </c>
      <c r="G57" s="39">
        <f t="shared" si="1"/>
        <v>0</v>
      </c>
      <c r="H57" s="40">
        <f t="shared" si="2"/>
        <v>0</v>
      </c>
      <c r="I57" s="6"/>
      <c r="J57" s="36">
        <f t="shared" si="3"/>
        <v>0</v>
      </c>
      <c r="K57" s="36">
        <f t="shared" si="4"/>
        <v>0</v>
      </c>
      <c r="L57" s="37">
        <f t="shared" si="5"/>
        <v>0</v>
      </c>
      <c r="M57" s="8"/>
      <c r="N57" s="44">
        <f t="shared" si="6"/>
        <v>0</v>
      </c>
      <c r="O57" s="44">
        <f t="shared" si="7"/>
        <v>0</v>
      </c>
      <c r="P57" s="24" t="str">
        <f t="shared" si="8"/>
        <v>.</v>
      </c>
      <c r="Q57" s="9"/>
      <c r="R57" s="9"/>
      <c r="S57" s="47"/>
      <c r="T57" s="245"/>
      <c r="U57" s="248">
        <f t="shared" si="11"/>
        <v>0</v>
      </c>
      <c r="V57" s="248">
        <f t="shared" si="12"/>
        <v>0</v>
      </c>
      <c r="W57" s="249">
        <f t="shared" si="0"/>
        <v>0</v>
      </c>
    </row>
    <row r="58" spans="1:23">
      <c r="A58" s="321"/>
      <c r="B58" s="322"/>
      <c r="C58" s="27">
        <v>49</v>
      </c>
      <c r="D58" s="145">
        <v>0</v>
      </c>
      <c r="E58" s="146">
        <v>0</v>
      </c>
      <c r="F58" s="147">
        <v>1</v>
      </c>
      <c r="G58" s="39">
        <f t="shared" si="1"/>
        <v>0</v>
      </c>
      <c r="H58" s="40">
        <f t="shared" si="2"/>
        <v>0</v>
      </c>
      <c r="I58" s="6"/>
      <c r="J58" s="36">
        <f t="shared" si="3"/>
        <v>0</v>
      </c>
      <c r="K58" s="36">
        <f t="shared" si="4"/>
        <v>0</v>
      </c>
      <c r="L58" s="37">
        <f t="shared" si="5"/>
        <v>0</v>
      </c>
      <c r="M58" s="8"/>
      <c r="N58" s="44">
        <f t="shared" si="6"/>
        <v>0</v>
      </c>
      <c r="O58" s="44">
        <f t="shared" si="7"/>
        <v>0</v>
      </c>
      <c r="P58" s="24" t="str">
        <f t="shared" si="8"/>
        <v>.</v>
      </c>
      <c r="Q58" s="9"/>
      <c r="R58" s="9"/>
      <c r="S58" s="47"/>
      <c r="T58" s="245"/>
      <c r="U58" s="248">
        <f t="shared" si="11"/>
        <v>0</v>
      </c>
      <c r="V58" s="248">
        <f t="shared" si="12"/>
        <v>0</v>
      </c>
      <c r="W58" s="249">
        <f t="shared" si="0"/>
        <v>0</v>
      </c>
    </row>
    <row r="59" spans="1:23">
      <c r="A59" s="321"/>
      <c r="B59" s="322"/>
      <c r="C59" s="27">
        <v>50</v>
      </c>
      <c r="D59" s="145">
        <v>0</v>
      </c>
      <c r="E59" s="146">
        <v>0</v>
      </c>
      <c r="F59" s="147">
        <v>1</v>
      </c>
      <c r="G59" s="39">
        <f t="shared" si="1"/>
        <v>0</v>
      </c>
      <c r="H59" s="40">
        <f t="shared" si="2"/>
        <v>0</v>
      </c>
      <c r="I59" s="6"/>
      <c r="J59" s="36">
        <f t="shared" si="3"/>
        <v>0</v>
      </c>
      <c r="K59" s="36">
        <f t="shared" si="4"/>
        <v>0</v>
      </c>
      <c r="L59" s="37">
        <f t="shared" si="5"/>
        <v>0</v>
      </c>
      <c r="M59" s="8"/>
      <c r="N59" s="44">
        <f t="shared" si="6"/>
        <v>0</v>
      </c>
      <c r="O59" s="44">
        <f t="shared" si="7"/>
        <v>0</v>
      </c>
      <c r="P59" s="24" t="str">
        <f t="shared" si="8"/>
        <v>.</v>
      </c>
      <c r="Q59" s="9"/>
      <c r="R59" s="9"/>
      <c r="S59" s="47"/>
      <c r="T59" s="245"/>
      <c r="U59" s="248">
        <f t="shared" si="11"/>
        <v>0</v>
      </c>
      <c r="V59" s="248">
        <f t="shared" si="12"/>
        <v>0</v>
      </c>
      <c r="W59" s="249">
        <f t="shared" si="0"/>
        <v>0</v>
      </c>
    </row>
    <row r="60" spans="1:23">
      <c r="A60" s="321"/>
      <c r="B60" s="322"/>
      <c r="C60" s="27">
        <v>51</v>
      </c>
      <c r="D60" s="145">
        <v>0</v>
      </c>
      <c r="E60" s="146">
        <v>0</v>
      </c>
      <c r="F60" s="147">
        <v>1</v>
      </c>
      <c r="G60" s="39">
        <f t="shared" si="1"/>
        <v>0</v>
      </c>
      <c r="H60" s="40">
        <f t="shared" si="2"/>
        <v>0</v>
      </c>
      <c r="I60" s="6"/>
      <c r="J60" s="36">
        <f t="shared" si="3"/>
        <v>0</v>
      </c>
      <c r="K60" s="36">
        <f t="shared" si="4"/>
        <v>0</v>
      </c>
      <c r="L60" s="37">
        <f t="shared" si="5"/>
        <v>0</v>
      </c>
      <c r="M60" s="8"/>
      <c r="N60" s="44">
        <f t="shared" si="6"/>
        <v>0</v>
      </c>
      <c r="O60" s="44">
        <f t="shared" si="7"/>
        <v>0</v>
      </c>
      <c r="P60" s="24" t="str">
        <f t="shared" si="8"/>
        <v>.</v>
      </c>
      <c r="Q60" s="9"/>
      <c r="R60" s="9"/>
      <c r="S60" s="47"/>
      <c r="T60" s="245"/>
      <c r="U60" s="248">
        <f t="shared" si="11"/>
        <v>0</v>
      </c>
      <c r="V60" s="248">
        <f t="shared" si="12"/>
        <v>0</v>
      </c>
      <c r="W60" s="249">
        <f t="shared" si="0"/>
        <v>0</v>
      </c>
    </row>
    <row r="61" spans="1:23">
      <c r="A61" s="321"/>
      <c r="B61" s="322"/>
      <c r="C61" s="27">
        <v>52</v>
      </c>
      <c r="D61" s="145">
        <v>0</v>
      </c>
      <c r="E61" s="146">
        <v>0</v>
      </c>
      <c r="F61" s="147">
        <v>1</v>
      </c>
      <c r="G61" s="39">
        <f t="shared" si="1"/>
        <v>0</v>
      </c>
      <c r="H61" s="40">
        <f t="shared" si="2"/>
        <v>0</v>
      </c>
      <c r="I61" s="6"/>
      <c r="J61" s="36">
        <f t="shared" si="3"/>
        <v>0</v>
      </c>
      <c r="K61" s="36">
        <f>ROUND((IF(H61-$R$12&lt;0,0,(H61-$R$12))*3.5%)*F61,2)</f>
        <v>0</v>
      </c>
      <c r="L61" s="37">
        <f t="shared" si="5"/>
        <v>0</v>
      </c>
      <c r="M61" s="8"/>
      <c r="N61" s="44">
        <f t="shared" si="6"/>
        <v>0</v>
      </c>
      <c r="O61" s="44">
        <f t="shared" si="7"/>
        <v>0</v>
      </c>
      <c r="P61" s="24" t="str">
        <f t="shared" si="8"/>
        <v>.</v>
      </c>
      <c r="Q61" s="9"/>
      <c r="R61" s="9"/>
      <c r="S61" s="47"/>
      <c r="T61" s="245"/>
      <c r="U61" s="248">
        <f t="shared" si="11"/>
        <v>0</v>
      </c>
      <c r="V61" s="248">
        <f t="shared" si="12"/>
        <v>0</v>
      </c>
      <c r="W61" s="249">
        <f t="shared" si="0"/>
        <v>0</v>
      </c>
    </row>
    <row r="62" spans="1:23">
      <c r="A62" s="321"/>
      <c r="B62" s="322"/>
      <c r="C62" s="29"/>
      <c r="D62" s="41"/>
      <c r="E62" s="41"/>
      <c r="F62" s="164" t="s">
        <v>51</v>
      </c>
      <c r="G62" s="40">
        <f>SUM(G10:G61)</f>
        <v>0</v>
      </c>
      <c r="H62" s="40">
        <f>SUM(H10:H61)</f>
        <v>0</v>
      </c>
      <c r="I62" s="6"/>
      <c r="J62" s="36">
        <f>SUM(J10:J61)</f>
        <v>0</v>
      </c>
      <c r="K62" s="36">
        <f>SUM(K10:K61)</f>
        <v>0</v>
      </c>
      <c r="L62" s="37">
        <f>SUM(L10:L61)</f>
        <v>0</v>
      </c>
      <c r="M62" s="8"/>
      <c r="N62" s="38">
        <f>SUM(N10:N61)</f>
        <v>0</v>
      </c>
      <c r="O62" s="38">
        <f>SUM(O10:O61)</f>
        <v>0</v>
      </c>
      <c r="P62" s="24" t="str">
        <f>IF(W62&lt;&gt;0, "Error - review!",".")</f>
        <v>.</v>
      </c>
      <c r="Q62" s="9"/>
      <c r="R62" s="9"/>
      <c r="S62" s="47"/>
      <c r="T62" s="245"/>
      <c r="U62" s="250">
        <f>SUM(U10:U61)</f>
        <v>0</v>
      </c>
      <c r="V62" s="250">
        <f>SUM(V10:V61)</f>
        <v>0</v>
      </c>
      <c r="W62" s="251">
        <f>SUM(W10:W61)</f>
        <v>0</v>
      </c>
    </row>
    <row r="63" spans="1:23" ht="13.5" thickBot="1">
      <c r="A63" s="321"/>
      <c r="B63" s="322"/>
      <c r="C63" s="23"/>
      <c r="D63" s="9"/>
      <c r="E63" s="9"/>
      <c r="F63" s="9"/>
      <c r="G63" s="9"/>
      <c r="H63" s="9"/>
      <c r="I63" s="9"/>
      <c r="J63" s="9"/>
      <c r="K63" s="9"/>
      <c r="L63" s="9"/>
      <c r="M63" s="9"/>
      <c r="N63" s="9"/>
      <c r="O63" s="9"/>
      <c r="P63" s="24"/>
      <c r="Q63" s="9"/>
      <c r="R63" s="9"/>
      <c r="S63" s="47"/>
      <c r="T63" s="245"/>
      <c r="U63" s="245"/>
      <c r="V63" s="245"/>
      <c r="W63" s="246"/>
    </row>
    <row r="64" spans="1:23" ht="54.75" customHeight="1">
      <c r="A64" s="321"/>
      <c r="B64" s="322"/>
      <c r="C64" s="23"/>
      <c r="D64" s="9"/>
      <c r="E64" s="9"/>
      <c r="F64" s="9"/>
      <c r="G64" s="9"/>
      <c r="H64" s="9"/>
      <c r="I64" s="9"/>
      <c r="K64" s="300" t="s">
        <v>126</v>
      </c>
      <c r="L64" s="301"/>
      <c r="M64" s="11" t="s">
        <v>16</v>
      </c>
      <c r="N64" s="12" t="s">
        <v>8</v>
      </c>
      <c r="O64" s="13" t="s">
        <v>9</v>
      </c>
      <c r="P64" s="24"/>
      <c r="Q64" s="9"/>
      <c r="R64" s="9"/>
      <c r="S64" s="47"/>
      <c r="T64" s="245"/>
      <c r="U64" s="245"/>
      <c r="V64" s="245"/>
      <c r="W64" s="246"/>
    </row>
    <row r="65" spans="1:30" s="31" customFormat="1" ht="15" customHeight="1">
      <c r="A65" s="321"/>
      <c r="B65" s="322"/>
      <c r="C65" s="23"/>
      <c r="D65" s="9"/>
      <c r="E65" s="9"/>
      <c r="F65" s="9"/>
      <c r="G65" s="9"/>
      <c r="H65" s="9"/>
      <c r="I65" s="9"/>
      <c r="J65" s="1"/>
      <c r="K65" s="127" t="s">
        <v>13</v>
      </c>
      <c r="L65" s="57"/>
      <c r="M65" s="52">
        <v>0</v>
      </c>
      <c r="N65" s="40">
        <f>ROUND(N62*(1+M65),2)</f>
        <v>0</v>
      </c>
      <c r="O65" s="128">
        <f>ROUND(O62*(1+M65),2)</f>
        <v>0</v>
      </c>
      <c r="P65" s="24"/>
      <c r="Q65" s="9"/>
      <c r="R65" s="9"/>
      <c r="S65" s="47"/>
      <c r="T65" s="245"/>
      <c r="U65" s="245"/>
      <c r="V65" s="245"/>
      <c r="W65" s="246"/>
      <c r="X65" s="1"/>
      <c r="Y65" s="1"/>
      <c r="Z65" s="1"/>
      <c r="AA65" s="1"/>
      <c r="AB65" s="1"/>
      <c r="AC65" s="1"/>
      <c r="AD65" s="1"/>
    </row>
    <row r="66" spans="1:30" ht="15" customHeight="1">
      <c r="A66" s="321"/>
      <c r="B66" s="322"/>
      <c r="C66" s="23"/>
      <c r="D66" s="9"/>
      <c r="E66" s="9"/>
      <c r="F66" s="9"/>
      <c r="G66" s="9"/>
      <c r="H66" s="9"/>
      <c r="I66" s="9"/>
      <c r="K66" s="127" t="s">
        <v>14</v>
      </c>
      <c r="L66" s="57"/>
      <c r="M66" s="52">
        <v>1E-3</v>
      </c>
      <c r="N66" s="40">
        <f>ROUND(N65*(1+M66),2)</f>
        <v>0</v>
      </c>
      <c r="O66" s="128">
        <f>ROUND(O65*(1+M66),2)</f>
        <v>0</v>
      </c>
      <c r="P66" s="24"/>
      <c r="Q66" s="9"/>
      <c r="R66" s="9"/>
      <c r="S66" s="47"/>
      <c r="T66" s="245"/>
      <c r="U66" s="245"/>
      <c r="V66" s="245"/>
      <c r="W66" s="246"/>
    </row>
    <row r="67" spans="1:30" ht="15" customHeight="1">
      <c r="A67" s="321"/>
      <c r="B67" s="322"/>
      <c r="C67" s="23"/>
      <c r="D67" s="9"/>
      <c r="E67" s="9"/>
      <c r="F67" s="9"/>
      <c r="G67" s="9"/>
      <c r="H67" s="9"/>
      <c r="I67" s="9"/>
      <c r="K67" s="127" t="s">
        <v>15</v>
      </c>
      <c r="L67" s="57"/>
      <c r="M67" s="52">
        <v>0</v>
      </c>
      <c r="N67" s="40">
        <f>ROUND(N66*(1+M67),2)</f>
        <v>0</v>
      </c>
      <c r="O67" s="128">
        <f>ROUND(O66*(1+M67),2)</f>
        <v>0</v>
      </c>
      <c r="P67" s="24"/>
      <c r="Q67" s="9"/>
      <c r="R67" s="9"/>
      <c r="S67" s="47"/>
      <c r="T67" s="245"/>
      <c r="U67" s="245"/>
      <c r="V67" s="245"/>
      <c r="W67" s="246"/>
    </row>
    <row r="68" spans="1:30" ht="15.75" customHeight="1">
      <c r="A68" s="321"/>
      <c r="B68" s="322"/>
      <c r="C68" s="23"/>
      <c r="D68" s="9"/>
      <c r="E68" s="9"/>
      <c r="F68" s="9"/>
      <c r="G68" s="9"/>
      <c r="H68" s="9"/>
      <c r="I68" s="9"/>
      <c r="K68" s="127" t="s">
        <v>76</v>
      </c>
      <c r="L68" s="57"/>
      <c r="M68" s="52">
        <v>4.0000000000000001E-3</v>
      </c>
      <c r="N68" s="40">
        <f>ROUND(N67*(1+M68),2)</f>
        <v>0</v>
      </c>
      <c r="O68" s="128">
        <f>ROUND(O67*(1+M68),2)</f>
        <v>0</v>
      </c>
      <c r="P68" s="24"/>
      <c r="Q68" s="9"/>
      <c r="R68" s="9"/>
      <c r="S68" s="47"/>
      <c r="T68" s="245"/>
      <c r="U68" s="245"/>
      <c r="V68" s="245"/>
      <c r="W68" s="246"/>
    </row>
    <row r="69" spans="1:30" ht="15.75" customHeight="1">
      <c r="A69" s="321"/>
      <c r="B69" s="322"/>
      <c r="C69" s="23"/>
      <c r="D69" s="9"/>
      <c r="E69" s="9"/>
      <c r="F69" s="9"/>
      <c r="G69" s="9"/>
      <c r="H69" s="9"/>
      <c r="I69" s="9"/>
      <c r="K69" s="223" t="s">
        <v>100</v>
      </c>
      <c r="L69" s="222"/>
      <c r="M69" s="50">
        <v>7.0000000000000001E-3</v>
      </c>
      <c r="N69" s="51">
        <f>ROUND(N68*(1+M69),2)</f>
        <v>0</v>
      </c>
      <c r="O69" s="54">
        <f>ROUND(O68*(1+M69),2)</f>
        <v>0</v>
      </c>
      <c r="P69" s="24"/>
      <c r="Q69" s="9"/>
      <c r="R69" s="9"/>
      <c r="S69" s="47"/>
      <c r="T69" s="245"/>
      <c r="U69" s="245"/>
      <c r="V69" s="245"/>
      <c r="W69" s="246"/>
    </row>
    <row r="70" spans="1:30" ht="15.75" customHeight="1" thickBot="1">
      <c r="A70" s="321"/>
      <c r="B70" s="322"/>
      <c r="C70" s="23"/>
      <c r="D70" s="9"/>
      <c r="E70" s="9"/>
      <c r="F70" s="9"/>
      <c r="G70" s="9"/>
      <c r="H70" s="9"/>
      <c r="I70" s="9"/>
      <c r="K70" s="211" t="s">
        <v>111</v>
      </c>
      <c r="L70" s="212"/>
      <c r="M70" s="213">
        <v>1.2999999999999999E-2</v>
      </c>
      <c r="N70" s="214">
        <f>ROUND(N69*(1+M70),2)</f>
        <v>0</v>
      </c>
      <c r="O70" s="215">
        <f>ROUND(O69*(1+M70),2)</f>
        <v>0</v>
      </c>
      <c r="P70" s="24"/>
      <c r="Q70" s="9"/>
      <c r="R70" s="9"/>
      <c r="S70" s="47"/>
      <c r="T70" s="245"/>
      <c r="U70" s="245"/>
      <c r="V70" s="245"/>
      <c r="W70" s="246"/>
    </row>
    <row r="71" spans="1:30" ht="13.5" thickBot="1">
      <c r="A71" s="321"/>
      <c r="B71" s="322"/>
      <c r="C71" s="23"/>
      <c r="D71" s="9"/>
      <c r="E71" s="9"/>
      <c r="F71" s="9"/>
      <c r="G71" s="9"/>
      <c r="H71" s="9"/>
      <c r="I71" s="9"/>
      <c r="J71" s="9"/>
      <c r="K71" s="9"/>
      <c r="L71" s="9"/>
      <c r="M71" s="9"/>
      <c r="N71" s="9"/>
      <c r="O71" s="9"/>
      <c r="P71" s="24"/>
      <c r="Q71" s="9"/>
      <c r="R71" s="9"/>
      <c r="S71" s="47"/>
      <c r="T71" s="245"/>
      <c r="U71" s="245"/>
      <c r="V71" s="245"/>
      <c r="W71" s="246"/>
    </row>
    <row r="72" spans="1:30" ht="14.25">
      <c r="A72" s="321"/>
      <c r="B72" s="322"/>
      <c r="C72" s="124">
        <v>2014</v>
      </c>
      <c r="D72" s="60"/>
      <c r="E72" s="60"/>
      <c r="F72" s="60"/>
      <c r="G72" s="60"/>
      <c r="H72" s="60"/>
      <c r="I72" s="60"/>
      <c r="J72" s="60"/>
      <c r="K72" s="60"/>
      <c r="L72" s="60"/>
      <c r="M72" s="60"/>
      <c r="N72" s="60"/>
      <c r="O72" s="60"/>
      <c r="P72" s="61"/>
      <c r="Q72" s="60"/>
      <c r="R72" s="60"/>
      <c r="S72" s="83"/>
      <c r="T72" s="252"/>
      <c r="U72" s="252"/>
      <c r="V72" s="252"/>
      <c r="W72" s="253"/>
    </row>
    <row r="73" spans="1:30" ht="13.5" thickBot="1">
      <c r="A73" s="321"/>
      <c r="B73" s="322"/>
      <c r="C73" s="62"/>
      <c r="D73" s="9"/>
      <c r="E73" s="9"/>
      <c r="F73" s="9"/>
      <c r="G73" s="9"/>
      <c r="H73" s="9"/>
      <c r="I73" s="9"/>
      <c r="J73" s="9"/>
      <c r="K73" s="9"/>
      <c r="L73" s="9"/>
      <c r="M73" s="9"/>
      <c r="N73" s="9"/>
      <c r="O73" s="9"/>
      <c r="P73" s="24"/>
      <c r="Q73" s="9"/>
      <c r="R73" s="9"/>
      <c r="S73" s="47"/>
      <c r="T73" s="245"/>
      <c r="U73" s="245"/>
      <c r="V73" s="245"/>
      <c r="W73" s="254"/>
    </row>
    <row r="74" spans="1:30">
      <c r="A74" s="321"/>
      <c r="B74" s="322"/>
      <c r="C74" s="63"/>
      <c r="D74" s="291" t="s">
        <v>1</v>
      </c>
      <c r="E74" s="292"/>
      <c r="F74" s="293"/>
      <c r="G74" s="5"/>
      <c r="H74" s="6"/>
      <c r="I74" s="6"/>
      <c r="J74" s="294" t="s">
        <v>2</v>
      </c>
      <c r="K74" s="295"/>
      <c r="L74" s="326"/>
      <c r="M74" s="7"/>
      <c r="N74" s="316" t="s">
        <v>3</v>
      </c>
      <c r="O74" s="316"/>
      <c r="P74" s="24"/>
      <c r="Q74" s="9"/>
      <c r="R74" s="9"/>
      <c r="S74" s="47"/>
      <c r="T74" s="245"/>
      <c r="U74" s="245"/>
      <c r="V74" s="245"/>
      <c r="W74" s="254"/>
    </row>
    <row r="75" spans="1:30" ht="51.75" thickBot="1">
      <c r="A75" s="321"/>
      <c r="B75" s="322"/>
      <c r="C75" s="64" t="s">
        <v>4</v>
      </c>
      <c r="D75" s="148" t="s">
        <v>66</v>
      </c>
      <c r="E75" s="149" t="s">
        <v>67</v>
      </c>
      <c r="F75" s="141" t="s">
        <v>28</v>
      </c>
      <c r="G75" s="14" t="s">
        <v>68</v>
      </c>
      <c r="H75" s="15" t="s">
        <v>69</v>
      </c>
      <c r="I75" s="15"/>
      <c r="J75" s="16" t="s">
        <v>5</v>
      </c>
      <c r="K75" s="16" t="s">
        <v>6</v>
      </c>
      <c r="L75" s="17" t="s">
        <v>7</v>
      </c>
      <c r="M75" s="15"/>
      <c r="N75" s="18" t="s">
        <v>8</v>
      </c>
      <c r="O75" s="18" t="s">
        <v>9</v>
      </c>
      <c r="P75" s="24"/>
      <c r="Q75" s="9"/>
      <c r="R75" s="9"/>
      <c r="S75" s="47"/>
      <c r="T75" s="245"/>
      <c r="U75" s="240" t="s">
        <v>120</v>
      </c>
      <c r="V75" s="240" t="s">
        <v>121</v>
      </c>
      <c r="W75" s="247" t="s">
        <v>18</v>
      </c>
    </row>
    <row r="76" spans="1:30">
      <c r="A76" s="321"/>
      <c r="B76" s="322"/>
      <c r="C76" s="65">
        <v>1</v>
      </c>
      <c r="D76" s="145">
        <v>0</v>
      </c>
      <c r="E76" s="146">
        <v>0</v>
      </c>
      <c r="F76" s="147">
        <v>1</v>
      </c>
      <c r="G76" s="39">
        <f>D76+E76</f>
        <v>0</v>
      </c>
      <c r="H76" s="40">
        <f>ROUND((G76/F76),2)</f>
        <v>0</v>
      </c>
      <c r="I76" s="40"/>
      <c r="J76" s="36">
        <f>ROUND((H76*3%)*F76,2)</f>
        <v>0</v>
      </c>
      <c r="K76" s="36">
        <f>ROUND((IF(H76-$R$78&lt;0,0,(H76-$R$78))*3.5%)*F76,2)</f>
        <v>0</v>
      </c>
      <c r="L76" s="37">
        <f>J76+K76</f>
        <v>0</v>
      </c>
      <c r="M76" s="40"/>
      <c r="N76" s="44">
        <f>((MIN(H76,$R$79)*0.58%)+IF(H76&gt;$R$79,(H76-$R$79)*1.25%,0))*F76</f>
        <v>0</v>
      </c>
      <c r="O76" s="44">
        <f>(H76*3.75%)*F76</f>
        <v>0</v>
      </c>
      <c r="P76" s="24" t="str">
        <f>IF(W76&lt;&gt;0, "Error - review!",".")</f>
        <v>.</v>
      </c>
      <c r="Q76" s="317" t="s">
        <v>17</v>
      </c>
      <c r="R76" s="318"/>
      <c r="S76" s="47"/>
      <c r="T76" s="245"/>
      <c r="U76" s="248">
        <f>((MIN(H76,$R$79)*0.58%))*F76</f>
        <v>0</v>
      </c>
      <c r="V76" s="248">
        <f>(IF(H76&gt;$R$79,(H76-$R$79)*1.25%,0))*F76</f>
        <v>0</v>
      </c>
      <c r="W76" s="255">
        <f t="shared" ref="W76:W127" si="13">(U76+V76)-N76</f>
        <v>0</v>
      </c>
      <c r="AD76" s="31"/>
    </row>
    <row r="77" spans="1:30">
      <c r="A77" s="321"/>
      <c r="B77" s="322"/>
      <c r="C77" s="65">
        <v>2</v>
      </c>
      <c r="D77" s="145">
        <v>0</v>
      </c>
      <c r="E77" s="146">
        <v>0</v>
      </c>
      <c r="F77" s="147">
        <v>1</v>
      </c>
      <c r="G77" s="39">
        <f t="shared" ref="G77:G127" si="14">D77+E77</f>
        <v>0</v>
      </c>
      <c r="H77" s="40">
        <f t="shared" ref="H77:H127" si="15">ROUND((G77/F77),2)</f>
        <v>0</v>
      </c>
      <c r="I77" s="40"/>
      <c r="J77" s="36">
        <f t="shared" ref="J77:J127" si="16">ROUND((H77*3%)*F77,2)</f>
        <v>0</v>
      </c>
      <c r="K77" s="36">
        <f t="shared" ref="K77:K127" si="17">ROUND((IF(H77-$R$78&lt;0,0,(H77-$R$78))*3.5%)*F77,2)</f>
        <v>0</v>
      </c>
      <c r="L77" s="37">
        <f t="shared" ref="L77:L127" si="18">J77+K77</f>
        <v>0</v>
      </c>
      <c r="M77" s="40"/>
      <c r="N77" s="44">
        <f t="shared" ref="N77:N127" si="19">((MIN(H77,$R$79)*0.58%)+IF(H77&gt;$R$79,(H77-$R$79)*1.25%,0))*F77</f>
        <v>0</v>
      </c>
      <c r="O77" s="44">
        <f t="shared" ref="O77:O127" si="20">(H77*3.75%)*F77</f>
        <v>0</v>
      </c>
      <c r="P77" s="24" t="str">
        <f t="shared" ref="P77:P128" si="21">IF(W77&lt;&gt;0, "Error - review!",".")</f>
        <v>.</v>
      </c>
      <c r="Q77" s="89" t="s">
        <v>11</v>
      </c>
      <c r="R77" s="125">
        <v>230.3</v>
      </c>
      <c r="S77" s="43"/>
      <c r="T77" s="245"/>
      <c r="U77" s="248">
        <f>((MIN(H77,$R$79)*0.58%))*F77</f>
        <v>0</v>
      </c>
      <c r="V77" s="248">
        <f>(IF(H77&gt;$R$79,(H77-$R$79)*1.25%,0))*F77</f>
        <v>0</v>
      </c>
      <c r="W77" s="255">
        <f t="shared" si="13"/>
        <v>0</v>
      </c>
    </row>
    <row r="78" spans="1:30">
      <c r="A78" s="321"/>
      <c r="B78" s="322"/>
      <c r="C78" s="65">
        <v>3</v>
      </c>
      <c r="D78" s="145">
        <v>0</v>
      </c>
      <c r="E78" s="146">
        <v>0</v>
      </c>
      <c r="F78" s="147">
        <v>1</v>
      </c>
      <c r="G78" s="39">
        <f t="shared" si="14"/>
        <v>0</v>
      </c>
      <c r="H78" s="40">
        <f t="shared" si="15"/>
        <v>0</v>
      </c>
      <c r="I78" s="40"/>
      <c r="J78" s="36">
        <f t="shared" si="16"/>
        <v>0</v>
      </c>
      <c r="K78" s="36">
        <f t="shared" si="17"/>
        <v>0</v>
      </c>
      <c r="L78" s="37">
        <f t="shared" si="18"/>
        <v>0</v>
      </c>
      <c r="M78" s="40"/>
      <c r="N78" s="44">
        <f t="shared" si="19"/>
        <v>0</v>
      </c>
      <c r="O78" s="44">
        <f t="shared" si="20"/>
        <v>0</v>
      </c>
      <c r="P78" s="24" t="str">
        <f t="shared" si="21"/>
        <v>.</v>
      </c>
      <c r="Q78" s="89" t="s">
        <v>38</v>
      </c>
      <c r="R78" s="125">
        <f>ROUND($R$77*2,2)</f>
        <v>460.6</v>
      </c>
      <c r="S78" s="43"/>
      <c r="T78" s="245"/>
      <c r="U78" s="248">
        <f>((MIN(H78,$R$79)*0.58%))*F78</f>
        <v>0</v>
      </c>
      <c r="V78" s="248">
        <f>(IF(H78&gt;$R$79,(H78-$R$79)*1.25%,0))*F78</f>
        <v>0</v>
      </c>
      <c r="W78" s="255">
        <f t="shared" si="13"/>
        <v>0</v>
      </c>
    </row>
    <row r="79" spans="1:30" ht="13.5" thickBot="1">
      <c r="A79" s="321"/>
      <c r="B79" s="322"/>
      <c r="C79" s="65">
        <v>4</v>
      </c>
      <c r="D79" s="145">
        <v>0</v>
      </c>
      <c r="E79" s="146">
        <v>0</v>
      </c>
      <c r="F79" s="147">
        <v>1</v>
      </c>
      <c r="G79" s="39">
        <f t="shared" si="14"/>
        <v>0</v>
      </c>
      <c r="H79" s="40">
        <f t="shared" si="15"/>
        <v>0</v>
      </c>
      <c r="I79" s="40"/>
      <c r="J79" s="36">
        <f t="shared" si="16"/>
        <v>0</v>
      </c>
      <c r="K79" s="36">
        <f t="shared" si="17"/>
        <v>0</v>
      </c>
      <c r="L79" s="37">
        <f t="shared" si="18"/>
        <v>0</v>
      </c>
      <c r="M79" s="40"/>
      <c r="N79" s="44">
        <f t="shared" si="19"/>
        <v>0</v>
      </c>
      <c r="O79" s="44">
        <f t="shared" si="20"/>
        <v>0</v>
      </c>
      <c r="P79" s="24" t="str">
        <f t="shared" si="21"/>
        <v>.</v>
      </c>
      <c r="Q79" s="90" t="s">
        <v>12</v>
      </c>
      <c r="R79" s="126">
        <f>ROUND(($R$77*3.74),2)</f>
        <v>861.32</v>
      </c>
      <c r="S79" s="43"/>
      <c r="T79" s="245"/>
      <c r="U79" s="248">
        <f>((MIN(H79,$R$79)*0.58%))*F79</f>
        <v>0</v>
      </c>
      <c r="V79" s="248">
        <f>(IF(H79&gt;$R$79,(H79-$R$79)*1.25%,0))*F79</f>
        <v>0</v>
      </c>
      <c r="W79" s="255">
        <f t="shared" si="13"/>
        <v>0</v>
      </c>
    </row>
    <row r="80" spans="1:30">
      <c r="A80" s="321"/>
      <c r="B80" s="322"/>
      <c r="C80" s="65">
        <v>5</v>
      </c>
      <c r="D80" s="145">
        <v>0</v>
      </c>
      <c r="E80" s="146">
        <v>0</v>
      </c>
      <c r="F80" s="147">
        <v>1</v>
      </c>
      <c r="G80" s="39">
        <f t="shared" ref="G80:G119" si="22">D80+E80</f>
        <v>0</v>
      </c>
      <c r="H80" s="40">
        <f t="shared" ref="H80:H119" si="23">ROUND((G80/F80),2)</f>
        <v>0</v>
      </c>
      <c r="I80" s="40"/>
      <c r="J80" s="36">
        <f t="shared" ref="J80:J119" si="24">ROUND((H80*3%)*F80,2)</f>
        <v>0</v>
      </c>
      <c r="K80" s="36">
        <f t="shared" si="17"/>
        <v>0</v>
      </c>
      <c r="L80" s="37">
        <f t="shared" ref="L80:L119" si="25">J80+K80</f>
        <v>0</v>
      </c>
      <c r="M80" s="40"/>
      <c r="N80" s="44">
        <f t="shared" si="19"/>
        <v>0</v>
      </c>
      <c r="O80" s="44">
        <f t="shared" ref="O80:O119" si="26">(H80*3.75%)*F80</f>
        <v>0</v>
      </c>
      <c r="P80" s="24" t="str">
        <f t="shared" si="21"/>
        <v>.</v>
      </c>
      <c r="Q80" s="47"/>
      <c r="R80" s="32"/>
      <c r="S80" s="43"/>
      <c r="T80" s="245"/>
      <c r="U80" s="248">
        <f t="shared" ref="U80:U119" si="27">((MIN(H80,$R$79)*0.58%))*F80</f>
        <v>0</v>
      </c>
      <c r="V80" s="248">
        <f t="shared" ref="V80:V119" si="28">(IF(H80&gt;$R$79,(H80-$R$79)*1.25%,0))*F80</f>
        <v>0</v>
      </c>
      <c r="W80" s="255">
        <f t="shared" ref="W80:W119" si="29">(U80+V80)-N80</f>
        <v>0</v>
      </c>
    </row>
    <row r="81" spans="1:29">
      <c r="A81" s="321"/>
      <c r="B81" s="322"/>
      <c r="C81" s="65">
        <v>6</v>
      </c>
      <c r="D81" s="145">
        <v>0</v>
      </c>
      <c r="E81" s="146">
        <v>0</v>
      </c>
      <c r="F81" s="147">
        <v>1</v>
      </c>
      <c r="G81" s="39">
        <f t="shared" si="22"/>
        <v>0</v>
      </c>
      <c r="H81" s="40">
        <f t="shared" si="23"/>
        <v>0</v>
      </c>
      <c r="I81" s="40"/>
      <c r="J81" s="36">
        <f t="shared" si="24"/>
        <v>0</v>
      </c>
      <c r="K81" s="36">
        <f t="shared" si="17"/>
        <v>0</v>
      </c>
      <c r="L81" s="37">
        <f t="shared" si="25"/>
        <v>0</v>
      </c>
      <c r="M81" s="40"/>
      <c r="N81" s="44">
        <f t="shared" si="19"/>
        <v>0</v>
      </c>
      <c r="O81" s="44">
        <f t="shared" si="26"/>
        <v>0</v>
      </c>
      <c r="P81" s="24" t="str">
        <f t="shared" si="21"/>
        <v>.</v>
      </c>
      <c r="Q81" s="47"/>
      <c r="R81" s="32"/>
      <c r="S81" s="43"/>
      <c r="T81" s="245"/>
      <c r="U81" s="248">
        <f t="shared" si="27"/>
        <v>0</v>
      </c>
      <c r="V81" s="248">
        <f t="shared" si="28"/>
        <v>0</v>
      </c>
      <c r="W81" s="255">
        <f t="shared" si="29"/>
        <v>0</v>
      </c>
    </row>
    <row r="82" spans="1:29">
      <c r="A82" s="321"/>
      <c r="B82" s="322"/>
      <c r="C82" s="65">
        <v>7</v>
      </c>
      <c r="D82" s="145">
        <v>0</v>
      </c>
      <c r="E82" s="146">
        <v>0</v>
      </c>
      <c r="F82" s="147">
        <v>1</v>
      </c>
      <c r="G82" s="39">
        <f t="shared" si="22"/>
        <v>0</v>
      </c>
      <c r="H82" s="40">
        <f t="shared" si="23"/>
        <v>0</v>
      </c>
      <c r="I82" s="40"/>
      <c r="J82" s="36">
        <f t="shared" si="24"/>
        <v>0</v>
      </c>
      <c r="K82" s="36">
        <f t="shared" si="17"/>
        <v>0</v>
      </c>
      <c r="L82" s="37">
        <f t="shared" si="25"/>
        <v>0</v>
      </c>
      <c r="M82" s="40"/>
      <c r="N82" s="44">
        <f t="shared" si="19"/>
        <v>0</v>
      </c>
      <c r="O82" s="44">
        <f t="shared" si="26"/>
        <v>0</v>
      </c>
      <c r="P82" s="24" t="str">
        <f t="shared" si="21"/>
        <v>.</v>
      </c>
      <c r="Q82" s="47"/>
      <c r="R82" s="32"/>
      <c r="S82" s="43"/>
      <c r="T82" s="245"/>
      <c r="U82" s="248">
        <f t="shared" si="27"/>
        <v>0</v>
      </c>
      <c r="V82" s="248">
        <f t="shared" si="28"/>
        <v>0</v>
      </c>
      <c r="W82" s="255">
        <f t="shared" si="29"/>
        <v>0</v>
      </c>
    </row>
    <row r="83" spans="1:29">
      <c r="A83" s="321"/>
      <c r="B83" s="322"/>
      <c r="C83" s="65">
        <v>8</v>
      </c>
      <c r="D83" s="145">
        <v>0</v>
      </c>
      <c r="E83" s="146">
        <v>0</v>
      </c>
      <c r="F83" s="147">
        <v>1</v>
      </c>
      <c r="G83" s="39">
        <f t="shared" si="22"/>
        <v>0</v>
      </c>
      <c r="H83" s="40">
        <f t="shared" si="23"/>
        <v>0</v>
      </c>
      <c r="I83" s="40"/>
      <c r="J83" s="36">
        <f t="shared" si="24"/>
        <v>0</v>
      </c>
      <c r="K83" s="36">
        <f t="shared" si="17"/>
        <v>0</v>
      </c>
      <c r="L83" s="37">
        <f t="shared" si="25"/>
        <v>0</v>
      </c>
      <c r="M83" s="40"/>
      <c r="N83" s="44">
        <f t="shared" si="19"/>
        <v>0</v>
      </c>
      <c r="O83" s="44">
        <f t="shared" si="26"/>
        <v>0</v>
      </c>
      <c r="P83" s="24" t="str">
        <f t="shared" si="21"/>
        <v>.</v>
      </c>
      <c r="Q83" s="47"/>
      <c r="R83" s="32"/>
      <c r="S83" s="43"/>
      <c r="T83" s="245"/>
      <c r="U83" s="248">
        <f t="shared" si="27"/>
        <v>0</v>
      </c>
      <c r="V83" s="248">
        <f t="shared" si="28"/>
        <v>0</v>
      </c>
      <c r="W83" s="255">
        <f t="shared" si="29"/>
        <v>0</v>
      </c>
    </row>
    <row r="84" spans="1:29">
      <c r="A84" s="321"/>
      <c r="B84" s="322"/>
      <c r="C84" s="65">
        <v>9</v>
      </c>
      <c r="D84" s="145">
        <v>0</v>
      </c>
      <c r="E84" s="146">
        <v>0</v>
      </c>
      <c r="F84" s="147">
        <v>1</v>
      </c>
      <c r="G84" s="39">
        <f t="shared" si="22"/>
        <v>0</v>
      </c>
      <c r="H84" s="40">
        <f t="shared" si="23"/>
        <v>0</v>
      </c>
      <c r="I84" s="40"/>
      <c r="J84" s="36">
        <f t="shared" si="24"/>
        <v>0</v>
      </c>
      <c r="K84" s="36">
        <f t="shared" si="17"/>
        <v>0</v>
      </c>
      <c r="L84" s="37">
        <f t="shared" si="25"/>
        <v>0</v>
      </c>
      <c r="M84" s="40"/>
      <c r="N84" s="44">
        <f t="shared" si="19"/>
        <v>0</v>
      </c>
      <c r="O84" s="44">
        <f t="shared" si="26"/>
        <v>0</v>
      </c>
      <c r="P84" s="24" t="str">
        <f t="shared" si="21"/>
        <v>.</v>
      </c>
      <c r="Q84" s="47"/>
      <c r="R84" s="32"/>
      <c r="S84" s="43"/>
      <c r="T84" s="245"/>
      <c r="U84" s="248">
        <f t="shared" si="27"/>
        <v>0</v>
      </c>
      <c r="V84" s="248">
        <f t="shared" si="28"/>
        <v>0</v>
      </c>
      <c r="W84" s="255">
        <f t="shared" si="29"/>
        <v>0</v>
      </c>
    </row>
    <row r="85" spans="1:29">
      <c r="A85" s="321"/>
      <c r="B85" s="322"/>
      <c r="C85" s="65">
        <v>10</v>
      </c>
      <c r="D85" s="145">
        <v>0</v>
      </c>
      <c r="E85" s="146">
        <v>0</v>
      </c>
      <c r="F85" s="147">
        <v>1</v>
      </c>
      <c r="G85" s="39">
        <f t="shared" si="22"/>
        <v>0</v>
      </c>
      <c r="H85" s="40">
        <f t="shared" si="23"/>
        <v>0</v>
      </c>
      <c r="I85" s="40"/>
      <c r="J85" s="36">
        <f t="shared" si="24"/>
        <v>0</v>
      </c>
      <c r="K85" s="36">
        <f t="shared" si="17"/>
        <v>0</v>
      </c>
      <c r="L85" s="37">
        <f t="shared" si="25"/>
        <v>0</v>
      </c>
      <c r="M85" s="40"/>
      <c r="N85" s="44">
        <f t="shared" si="19"/>
        <v>0</v>
      </c>
      <c r="O85" s="44">
        <f t="shared" si="26"/>
        <v>0</v>
      </c>
      <c r="P85" s="24" t="str">
        <f t="shared" si="21"/>
        <v>.</v>
      </c>
      <c r="Q85" s="47"/>
      <c r="R85" s="32"/>
      <c r="S85" s="43"/>
      <c r="T85" s="245"/>
      <c r="U85" s="248">
        <f t="shared" si="27"/>
        <v>0</v>
      </c>
      <c r="V85" s="248">
        <f t="shared" si="28"/>
        <v>0</v>
      </c>
      <c r="W85" s="255">
        <f t="shared" si="29"/>
        <v>0</v>
      </c>
    </row>
    <row r="86" spans="1:29">
      <c r="A86" s="321"/>
      <c r="B86" s="322"/>
      <c r="C86" s="65">
        <v>11</v>
      </c>
      <c r="D86" s="145">
        <v>0</v>
      </c>
      <c r="E86" s="146">
        <v>0</v>
      </c>
      <c r="F86" s="147">
        <v>1</v>
      </c>
      <c r="G86" s="39">
        <f t="shared" si="22"/>
        <v>0</v>
      </c>
      <c r="H86" s="40">
        <f t="shared" si="23"/>
        <v>0</v>
      </c>
      <c r="I86" s="40"/>
      <c r="J86" s="36">
        <f t="shared" si="24"/>
        <v>0</v>
      </c>
      <c r="K86" s="36">
        <f t="shared" si="17"/>
        <v>0</v>
      </c>
      <c r="L86" s="37">
        <f t="shared" si="25"/>
        <v>0</v>
      </c>
      <c r="M86" s="40"/>
      <c r="N86" s="44">
        <f t="shared" si="19"/>
        <v>0</v>
      </c>
      <c r="O86" s="44">
        <f t="shared" si="26"/>
        <v>0</v>
      </c>
      <c r="P86" s="24" t="str">
        <f t="shared" si="21"/>
        <v>.</v>
      </c>
      <c r="Q86" s="47"/>
      <c r="R86" s="32"/>
      <c r="S86" s="43"/>
      <c r="T86" s="245"/>
      <c r="U86" s="248">
        <f t="shared" si="27"/>
        <v>0</v>
      </c>
      <c r="V86" s="248">
        <f t="shared" si="28"/>
        <v>0</v>
      </c>
      <c r="W86" s="255">
        <f t="shared" si="29"/>
        <v>0</v>
      </c>
    </row>
    <row r="87" spans="1:29">
      <c r="A87" s="321"/>
      <c r="B87" s="322"/>
      <c r="C87" s="65">
        <v>12</v>
      </c>
      <c r="D87" s="145">
        <v>0</v>
      </c>
      <c r="E87" s="146">
        <v>0</v>
      </c>
      <c r="F87" s="147">
        <v>1</v>
      </c>
      <c r="G87" s="39">
        <f t="shared" si="22"/>
        <v>0</v>
      </c>
      <c r="H87" s="40">
        <f t="shared" si="23"/>
        <v>0</v>
      </c>
      <c r="I87" s="40"/>
      <c r="J87" s="36">
        <f t="shared" si="24"/>
        <v>0</v>
      </c>
      <c r="K87" s="36">
        <f t="shared" si="17"/>
        <v>0</v>
      </c>
      <c r="L87" s="37">
        <f t="shared" si="25"/>
        <v>0</v>
      </c>
      <c r="M87" s="40"/>
      <c r="N87" s="44">
        <f t="shared" si="19"/>
        <v>0</v>
      </c>
      <c r="O87" s="44">
        <f t="shared" si="26"/>
        <v>0</v>
      </c>
      <c r="P87" s="24" t="str">
        <f t="shared" si="21"/>
        <v>.</v>
      </c>
      <c r="Q87" s="47"/>
      <c r="R87" s="32"/>
      <c r="S87" s="43"/>
      <c r="T87" s="245"/>
      <c r="U87" s="248">
        <f t="shared" si="27"/>
        <v>0</v>
      </c>
      <c r="V87" s="248">
        <f t="shared" si="28"/>
        <v>0</v>
      </c>
      <c r="W87" s="255">
        <f t="shared" si="29"/>
        <v>0</v>
      </c>
    </row>
    <row r="88" spans="1:29">
      <c r="A88" s="321"/>
      <c r="B88" s="322"/>
      <c r="C88" s="65">
        <v>13</v>
      </c>
      <c r="D88" s="145">
        <v>0</v>
      </c>
      <c r="E88" s="146">
        <v>0</v>
      </c>
      <c r="F88" s="147">
        <v>1</v>
      </c>
      <c r="G88" s="39">
        <f t="shared" si="22"/>
        <v>0</v>
      </c>
      <c r="H88" s="40">
        <f t="shared" si="23"/>
        <v>0</v>
      </c>
      <c r="I88" s="40"/>
      <c r="J88" s="36">
        <f t="shared" si="24"/>
        <v>0</v>
      </c>
      <c r="K88" s="36">
        <f t="shared" si="17"/>
        <v>0</v>
      </c>
      <c r="L88" s="37">
        <f t="shared" si="25"/>
        <v>0</v>
      </c>
      <c r="M88" s="40"/>
      <c r="N88" s="44">
        <f t="shared" si="19"/>
        <v>0</v>
      </c>
      <c r="O88" s="44">
        <f t="shared" si="26"/>
        <v>0</v>
      </c>
      <c r="P88" s="24" t="str">
        <f t="shared" si="21"/>
        <v>.</v>
      </c>
      <c r="Q88" s="47"/>
      <c r="R88" s="32"/>
      <c r="S88" s="43"/>
      <c r="T88" s="245"/>
      <c r="U88" s="248">
        <f t="shared" si="27"/>
        <v>0</v>
      </c>
      <c r="V88" s="248">
        <f t="shared" si="28"/>
        <v>0</v>
      </c>
      <c r="W88" s="255">
        <f t="shared" si="29"/>
        <v>0</v>
      </c>
    </row>
    <row r="89" spans="1:29">
      <c r="A89" s="321"/>
      <c r="B89" s="322"/>
      <c r="C89" s="65">
        <v>14</v>
      </c>
      <c r="D89" s="145">
        <v>0</v>
      </c>
      <c r="E89" s="146">
        <v>0</v>
      </c>
      <c r="F89" s="147">
        <v>1</v>
      </c>
      <c r="G89" s="39">
        <f t="shared" si="22"/>
        <v>0</v>
      </c>
      <c r="H89" s="40">
        <f t="shared" si="23"/>
        <v>0</v>
      </c>
      <c r="I89" s="40"/>
      <c r="J89" s="36">
        <f t="shared" si="24"/>
        <v>0</v>
      </c>
      <c r="K89" s="36">
        <f t="shared" si="17"/>
        <v>0</v>
      </c>
      <c r="L89" s="37">
        <f t="shared" si="25"/>
        <v>0</v>
      </c>
      <c r="M89" s="40"/>
      <c r="N89" s="44">
        <f t="shared" si="19"/>
        <v>0</v>
      </c>
      <c r="O89" s="44">
        <f t="shared" si="26"/>
        <v>0</v>
      </c>
      <c r="P89" s="24" t="str">
        <f t="shared" si="21"/>
        <v>.</v>
      </c>
      <c r="Q89" s="47"/>
      <c r="R89" s="32"/>
      <c r="S89" s="43"/>
      <c r="T89" s="245"/>
      <c r="U89" s="248">
        <f t="shared" si="27"/>
        <v>0</v>
      </c>
      <c r="V89" s="248">
        <f t="shared" si="28"/>
        <v>0</v>
      </c>
      <c r="W89" s="255">
        <f t="shared" si="29"/>
        <v>0</v>
      </c>
    </row>
    <row r="90" spans="1:29">
      <c r="A90" s="321"/>
      <c r="B90" s="322"/>
      <c r="C90" s="65">
        <v>15</v>
      </c>
      <c r="D90" s="145">
        <v>0</v>
      </c>
      <c r="E90" s="146">
        <v>0</v>
      </c>
      <c r="F90" s="147">
        <v>1</v>
      </c>
      <c r="G90" s="39">
        <f t="shared" si="22"/>
        <v>0</v>
      </c>
      <c r="H90" s="40">
        <f t="shared" si="23"/>
        <v>0</v>
      </c>
      <c r="I90" s="40"/>
      <c r="J90" s="36">
        <f t="shared" si="24"/>
        <v>0</v>
      </c>
      <c r="K90" s="36">
        <f t="shared" si="17"/>
        <v>0</v>
      </c>
      <c r="L90" s="37">
        <f t="shared" si="25"/>
        <v>0</v>
      </c>
      <c r="M90" s="40"/>
      <c r="N90" s="44">
        <f t="shared" si="19"/>
        <v>0</v>
      </c>
      <c r="O90" s="44">
        <f t="shared" si="26"/>
        <v>0</v>
      </c>
      <c r="P90" s="24" t="str">
        <f t="shared" si="21"/>
        <v>.</v>
      </c>
      <c r="Q90" s="47"/>
      <c r="R90" s="32"/>
      <c r="S90" s="43"/>
      <c r="T90" s="245"/>
      <c r="U90" s="248">
        <f t="shared" si="27"/>
        <v>0</v>
      </c>
      <c r="V90" s="248">
        <f t="shared" si="28"/>
        <v>0</v>
      </c>
      <c r="W90" s="255">
        <f t="shared" si="29"/>
        <v>0</v>
      </c>
    </row>
    <row r="91" spans="1:29">
      <c r="A91" s="321"/>
      <c r="B91" s="322"/>
      <c r="C91" s="65">
        <v>16</v>
      </c>
      <c r="D91" s="145">
        <v>0</v>
      </c>
      <c r="E91" s="146">
        <v>0</v>
      </c>
      <c r="F91" s="147">
        <v>1</v>
      </c>
      <c r="G91" s="39">
        <f t="shared" si="22"/>
        <v>0</v>
      </c>
      <c r="H91" s="40">
        <f t="shared" si="23"/>
        <v>0</v>
      </c>
      <c r="I91" s="40"/>
      <c r="J91" s="36">
        <f t="shared" si="24"/>
        <v>0</v>
      </c>
      <c r="K91" s="36">
        <f t="shared" si="17"/>
        <v>0</v>
      </c>
      <c r="L91" s="37">
        <f t="shared" si="25"/>
        <v>0</v>
      </c>
      <c r="M91" s="40"/>
      <c r="N91" s="44">
        <f t="shared" si="19"/>
        <v>0</v>
      </c>
      <c r="O91" s="44">
        <f t="shared" si="26"/>
        <v>0</v>
      </c>
      <c r="P91" s="24" t="str">
        <f t="shared" si="21"/>
        <v>.</v>
      </c>
      <c r="Q91" s="47"/>
      <c r="R91" s="32"/>
      <c r="S91" s="43"/>
      <c r="T91" s="245"/>
      <c r="U91" s="248">
        <f t="shared" si="27"/>
        <v>0</v>
      </c>
      <c r="V91" s="248">
        <f t="shared" si="28"/>
        <v>0</v>
      </c>
      <c r="W91" s="255">
        <f t="shared" si="29"/>
        <v>0</v>
      </c>
    </row>
    <row r="92" spans="1:29">
      <c r="A92" s="321"/>
      <c r="B92" s="322"/>
      <c r="C92" s="65">
        <v>17</v>
      </c>
      <c r="D92" s="145">
        <v>0</v>
      </c>
      <c r="E92" s="146">
        <v>0</v>
      </c>
      <c r="F92" s="147">
        <v>1</v>
      </c>
      <c r="G92" s="39">
        <f t="shared" si="22"/>
        <v>0</v>
      </c>
      <c r="H92" s="40">
        <f t="shared" si="23"/>
        <v>0</v>
      </c>
      <c r="I92" s="40"/>
      <c r="J92" s="36">
        <f t="shared" si="24"/>
        <v>0</v>
      </c>
      <c r="K92" s="36">
        <f t="shared" si="17"/>
        <v>0</v>
      </c>
      <c r="L92" s="37">
        <f t="shared" si="25"/>
        <v>0</v>
      </c>
      <c r="M92" s="40"/>
      <c r="N92" s="44">
        <f t="shared" si="19"/>
        <v>0</v>
      </c>
      <c r="O92" s="44">
        <f t="shared" si="26"/>
        <v>0</v>
      </c>
      <c r="P92" s="24" t="str">
        <f t="shared" si="21"/>
        <v>.</v>
      </c>
      <c r="Q92" s="47"/>
      <c r="R92" s="32"/>
      <c r="S92" s="43"/>
      <c r="T92" s="245"/>
      <c r="U92" s="248">
        <f t="shared" si="27"/>
        <v>0</v>
      </c>
      <c r="V92" s="248">
        <f t="shared" si="28"/>
        <v>0</v>
      </c>
      <c r="W92" s="255">
        <f t="shared" si="29"/>
        <v>0</v>
      </c>
    </row>
    <row r="93" spans="1:29">
      <c r="A93" s="321"/>
      <c r="B93" s="322"/>
      <c r="C93" s="65">
        <v>18</v>
      </c>
      <c r="D93" s="145">
        <v>0</v>
      </c>
      <c r="E93" s="146">
        <v>0</v>
      </c>
      <c r="F93" s="147">
        <v>1</v>
      </c>
      <c r="G93" s="39">
        <f t="shared" si="22"/>
        <v>0</v>
      </c>
      <c r="H93" s="40">
        <f t="shared" si="23"/>
        <v>0</v>
      </c>
      <c r="I93" s="40"/>
      <c r="J93" s="36">
        <f t="shared" si="24"/>
        <v>0</v>
      </c>
      <c r="K93" s="36">
        <f t="shared" si="17"/>
        <v>0</v>
      </c>
      <c r="L93" s="37">
        <f t="shared" si="25"/>
        <v>0</v>
      </c>
      <c r="M93" s="40"/>
      <c r="N93" s="44">
        <f t="shared" si="19"/>
        <v>0</v>
      </c>
      <c r="O93" s="44">
        <f t="shared" si="26"/>
        <v>0</v>
      </c>
      <c r="P93" s="24" t="str">
        <f t="shared" si="21"/>
        <v>.</v>
      </c>
      <c r="Q93" s="47"/>
      <c r="R93" s="32"/>
      <c r="S93" s="43"/>
      <c r="T93" s="245"/>
      <c r="U93" s="248">
        <f t="shared" si="27"/>
        <v>0</v>
      </c>
      <c r="V93" s="248">
        <f t="shared" si="28"/>
        <v>0</v>
      </c>
      <c r="W93" s="255">
        <f t="shared" si="29"/>
        <v>0</v>
      </c>
    </row>
    <row r="94" spans="1:29">
      <c r="A94" s="321"/>
      <c r="B94" s="322"/>
      <c r="C94" s="65">
        <v>19</v>
      </c>
      <c r="D94" s="145">
        <v>0</v>
      </c>
      <c r="E94" s="146">
        <v>0</v>
      </c>
      <c r="F94" s="147">
        <v>1</v>
      </c>
      <c r="G94" s="39">
        <f t="shared" si="22"/>
        <v>0</v>
      </c>
      <c r="H94" s="40">
        <f t="shared" si="23"/>
        <v>0</v>
      </c>
      <c r="I94" s="40"/>
      <c r="J94" s="36">
        <f t="shared" si="24"/>
        <v>0</v>
      </c>
      <c r="K94" s="36">
        <f t="shared" si="17"/>
        <v>0</v>
      </c>
      <c r="L94" s="37">
        <f t="shared" si="25"/>
        <v>0</v>
      </c>
      <c r="M94" s="40"/>
      <c r="N94" s="44">
        <f t="shared" si="19"/>
        <v>0</v>
      </c>
      <c r="O94" s="44">
        <f t="shared" si="26"/>
        <v>0</v>
      </c>
      <c r="P94" s="24" t="str">
        <f t="shared" si="21"/>
        <v>.</v>
      </c>
      <c r="Q94" s="47"/>
      <c r="R94" s="32"/>
      <c r="S94" s="43"/>
      <c r="T94" s="245"/>
      <c r="U94" s="248">
        <f t="shared" si="27"/>
        <v>0</v>
      </c>
      <c r="V94" s="248">
        <f t="shared" si="28"/>
        <v>0</v>
      </c>
      <c r="W94" s="255">
        <f t="shared" si="29"/>
        <v>0</v>
      </c>
    </row>
    <row r="95" spans="1:29">
      <c r="A95" s="321"/>
      <c r="B95" s="322"/>
      <c r="C95" s="65">
        <v>20</v>
      </c>
      <c r="D95" s="145">
        <v>0</v>
      </c>
      <c r="E95" s="146">
        <v>0</v>
      </c>
      <c r="F95" s="147">
        <v>1</v>
      </c>
      <c r="G95" s="39">
        <f t="shared" si="22"/>
        <v>0</v>
      </c>
      <c r="H95" s="40">
        <f t="shared" si="23"/>
        <v>0</v>
      </c>
      <c r="I95" s="40"/>
      <c r="J95" s="36">
        <f t="shared" si="24"/>
        <v>0</v>
      </c>
      <c r="K95" s="36">
        <f t="shared" si="17"/>
        <v>0</v>
      </c>
      <c r="L95" s="37">
        <f t="shared" si="25"/>
        <v>0</v>
      </c>
      <c r="M95" s="40"/>
      <c r="N95" s="44">
        <f t="shared" si="19"/>
        <v>0</v>
      </c>
      <c r="O95" s="44">
        <f t="shared" si="26"/>
        <v>0</v>
      </c>
      <c r="P95" s="24" t="str">
        <f t="shared" si="21"/>
        <v>.</v>
      </c>
      <c r="Q95" s="47"/>
      <c r="R95" s="32"/>
      <c r="S95" s="43"/>
      <c r="T95" s="245"/>
      <c r="U95" s="248">
        <f t="shared" si="27"/>
        <v>0</v>
      </c>
      <c r="V95" s="248">
        <f t="shared" si="28"/>
        <v>0</v>
      </c>
      <c r="W95" s="255">
        <f t="shared" si="29"/>
        <v>0</v>
      </c>
      <c r="X95" s="31"/>
      <c r="Y95" s="31"/>
      <c r="Z95" s="31"/>
      <c r="AA95" s="31"/>
      <c r="AB95" s="31"/>
      <c r="AC95" s="31"/>
    </row>
    <row r="96" spans="1:29">
      <c r="A96" s="321"/>
      <c r="B96" s="322"/>
      <c r="C96" s="65">
        <v>21</v>
      </c>
      <c r="D96" s="145">
        <v>0</v>
      </c>
      <c r="E96" s="146">
        <v>0</v>
      </c>
      <c r="F96" s="147">
        <v>1</v>
      </c>
      <c r="G96" s="39">
        <f t="shared" si="22"/>
        <v>0</v>
      </c>
      <c r="H96" s="40">
        <f t="shared" si="23"/>
        <v>0</v>
      </c>
      <c r="I96" s="40"/>
      <c r="J96" s="36">
        <f t="shared" si="24"/>
        <v>0</v>
      </c>
      <c r="K96" s="36">
        <f t="shared" si="17"/>
        <v>0</v>
      </c>
      <c r="L96" s="37">
        <f t="shared" si="25"/>
        <v>0</v>
      </c>
      <c r="M96" s="40"/>
      <c r="N96" s="44">
        <f t="shared" si="19"/>
        <v>0</v>
      </c>
      <c r="O96" s="44">
        <f t="shared" si="26"/>
        <v>0</v>
      </c>
      <c r="P96" s="24" t="str">
        <f t="shared" si="21"/>
        <v>.</v>
      </c>
      <c r="Q96" s="47"/>
      <c r="R96" s="32"/>
      <c r="S96" s="43"/>
      <c r="T96" s="245"/>
      <c r="U96" s="248">
        <f t="shared" si="27"/>
        <v>0</v>
      </c>
      <c r="V96" s="248">
        <f t="shared" si="28"/>
        <v>0</v>
      </c>
      <c r="W96" s="255">
        <f t="shared" si="29"/>
        <v>0</v>
      </c>
    </row>
    <row r="97" spans="1:23">
      <c r="A97" s="321"/>
      <c r="B97" s="322"/>
      <c r="C97" s="65">
        <v>22</v>
      </c>
      <c r="D97" s="145">
        <v>0</v>
      </c>
      <c r="E97" s="146">
        <v>0</v>
      </c>
      <c r="F97" s="147">
        <v>1</v>
      </c>
      <c r="G97" s="39">
        <f t="shared" si="22"/>
        <v>0</v>
      </c>
      <c r="H97" s="40">
        <f t="shared" si="23"/>
        <v>0</v>
      </c>
      <c r="I97" s="40"/>
      <c r="J97" s="36">
        <f t="shared" si="24"/>
        <v>0</v>
      </c>
      <c r="K97" s="36">
        <f t="shared" si="17"/>
        <v>0</v>
      </c>
      <c r="L97" s="37">
        <f t="shared" si="25"/>
        <v>0</v>
      </c>
      <c r="M97" s="40"/>
      <c r="N97" s="44">
        <f t="shared" si="19"/>
        <v>0</v>
      </c>
      <c r="O97" s="44">
        <f t="shared" si="26"/>
        <v>0</v>
      </c>
      <c r="P97" s="24" t="str">
        <f t="shared" si="21"/>
        <v>.</v>
      </c>
      <c r="Q97" s="47"/>
      <c r="R97" s="32"/>
      <c r="S97" s="43"/>
      <c r="T97" s="245"/>
      <c r="U97" s="248">
        <f t="shared" si="27"/>
        <v>0</v>
      </c>
      <c r="V97" s="248">
        <f t="shared" si="28"/>
        <v>0</v>
      </c>
      <c r="W97" s="255">
        <f t="shared" si="29"/>
        <v>0</v>
      </c>
    </row>
    <row r="98" spans="1:23">
      <c r="A98" s="321"/>
      <c r="B98" s="322"/>
      <c r="C98" s="65">
        <v>23</v>
      </c>
      <c r="D98" s="145">
        <v>0</v>
      </c>
      <c r="E98" s="146">
        <v>0</v>
      </c>
      <c r="F98" s="147">
        <v>1</v>
      </c>
      <c r="G98" s="39">
        <f t="shared" si="22"/>
        <v>0</v>
      </c>
      <c r="H98" s="40">
        <f t="shared" si="23"/>
        <v>0</v>
      </c>
      <c r="I98" s="40"/>
      <c r="J98" s="36">
        <f t="shared" si="24"/>
        <v>0</v>
      </c>
      <c r="K98" s="36">
        <f t="shared" si="17"/>
        <v>0</v>
      </c>
      <c r="L98" s="37">
        <f t="shared" si="25"/>
        <v>0</v>
      </c>
      <c r="M98" s="40"/>
      <c r="N98" s="44">
        <f t="shared" si="19"/>
        <v>0</v>
      </c>
      <c r="O98" s="44">
        <f t="shared" si="26"/>
        <v>0</v>
      </c>
      <c r="P98" s="24" t="str">
        <f t="shared" si="21"/>
        <v>.</v>
      </c>
      <c r="Q98" s="47"/>
      <c r="R98" s="32"/>
      <c r="S98" s="43"/>
      <c r="T98" s="245"/>
      <c r="U98" s="248">
        <f t="shared" si="27"/>
        <v>0</v>
      </c>
      <c r="V98" s="248">
        <f t="shared" si="28"/>
        <v>0</v>
      </c>
      <c r="W98" s="255">
        <f t="shared" si="29"/>
        <v>0</v>
      </c>
    </row>
    <row r="99" spans="1:23">
      <c r="A99" s="321"/>
      <c r="B99" s="322"/>
      <c r="C99" s="65">
        <v>24</v>
      </c>
      <c r="D99" s="145">
        <v>0</v>
      </c>
      <c r="E99" s="146">
        <v>0</v>
      </c>
      <c r="F99" s="147">
        <v>1</v>
      </c>
      <c r="G99" s="39">
        <f t="shared" si="22"/>
        <v>0</v>
      </c>
      <c r="H99" s="40">
        <f t="shared" si="23"/>
        <v>0</v>
      </c>
      <c r="I99" s="40"/>
      <c r="J99" s="36">
        <f t="shared" si="24"/>
        <v>0</v>
      </c>
      <c r="K99" s="36">
        <f t="shared" si="17"/>
        <v>0</v>
      </c>
      <c r="L99" s="37">
        <f t="shared" si="25"/>
        <v>0</v>
      </c>
      <c r="M99" s="40"/>
      <c r="N99" s="44">
        <f t="shared" si="19"/>
        <v>0</v>
      </c>
      <c r="O99" s="44">
        <f t="shared" si="26"/>
        <v>0</v>
      </c>
      <c r="P99" s="24" t="str">
        <f t="shared" si="21"/>
        <v>.</v>
      </c>
      <c r="Q99" s="47"/>
      <c r="R99" s="32"/>
      <c r="S99" s="43"/>
      <c r="T99" s="245"/>
      <c r="U99" s="248">
        <f t="shared" si="27"/>
        <v>0</v>
      </c>
      <c r="V99" s="248">
        <f t="shared" si="28"/>
        <v>0</v>
      </c>
      <c r="W99" s="255">
        <f t="shared" si="29"/>
        <v>0</v>
      </c>
    </row>
    <row r="100" spans="1:23">
      <c r="A100" s="321"/>
      <c r="B100" s="322"/>
      <c r="C100" s="65">
        <v>25</v>
      </c>
      <c r="D100" s="145">
        <v>0</v>
      </c>
      <c r="E100" s="146">
        <v>0</v>
      </c>
      <c r="F100" s="147">
        <v>1</v>
      </c>
      <c r="G100" s="39">
        <f t="shared" si="22"/>
        <v>0</v>
      </c>
      <c r="H100" s="40">
        <f t="shared" si="23"/>
        <v>0</v>
      </c>
      <c r="I100" s="40"/>
      <c r="J100" s="36">
        <f t="shared" si="24"/>
        <v>0</v>
      </c>
      <c r="K100" s="36">
        <f t="shared" si="17"/>
        <v>0</v>
      </c>
      <c r="L100" s="37">
        <f t="shared" si="25"/>
        <v>0</v>
      </c>
      <c r="M100" s="40"/>
      <c r="N100" s="44">
        <f t="shared" si="19"/>
        <v>0</v>
      </c>
      <c r="O100" s="44">
        <f t="shared" si="26"/>
        <v>0</v>
      </c>
      <c r="P100" s="24" t="str">
        <f t="shared" si="21"/>
        <v>.</v>
      </c>
      <c r="Q100" s="47"/>
      <c r="R100" s="32"/>
      <c r="S100" s="43"/>
      <c r="T100" s="245"/>
      <c r="U100" s="248">
        <f t="shared" si="27"/>
        <v>0</v>
      </c>
      <c r="V100" s="248">
        <f t="shared" si="28"/>
        <v>0</v>
      </c>
      <c r="W100" s="255">
        <f t="shared" si="29"/>
        <v>0</v>
      </c>
    </row>
    <row r="101" spans="1:23">
      <c r="A101" s="321"/>
      <c r="B101" s="322"/>
      <c r="C101" s="65">
        <v>26</v>
      </c>
      <c r="D101" s="145">
        <v>0</v>
      </c>
      <c r="E101" s="146">
        <v>0</v>
      </c>
      <c r="F101" s="147">
        <v>1</v>
      </c>
      <c r="G101" s="39">
        <f t="shared" si="22"/>
        <v>0</v>
      </c>
      <c r="H101" s="40">
        <f t="shared" si="23"/>
        <v>0</v>
      </c>
      <c r="I101" s="40"/>
      <c r="J101" s="36">
        <f t="shared" si="24"/>
        <v>0</v>
      </c>
      <c r="K101" s="36">
        <f t="shared" si="17"/>
        <v>0</v>
      </c>
      <c r="L101" s="37">
        <f t="shared" si="25"/>
        <v>0</v>
      </c>
      <c r="M101" s="40"/>
      <c r="N101" s="44">
        <f t="shared" si="19"/>
        <v>0</v>
      </c>
      <c r="O101" s="44">
        <f t="shared" si="26"/>
        <v>0</v>
      </c>
      <c r="P101" s="24" t="str">
        <f t="shared" si="21"/>
        <v>.</v>
      </c>
      <c r="Q101" s="47"/>
      <c r="R101" s="32"/>
      <c r="S101" s="43"/>
      <c r="T101" s="245"/>
      <c r="U101" s="248">
        <f t="shared" si="27"/>
        <v>0</v>
      </c>
      <c r="V101" s="248">
        <f t="shared" si="28"/>
        <v>0</v>
      </c>
      <c r="W101" s="255">
        <f t="shared" si="29"/>
        <v>0</v>
      </c>
    </row>
    <row r="102" spans="1:23">
      <c r="A102" s="321"/>
      <c r="B102" s="322"/>
      <c r="C102" s="65">
        <v>27</v>
      </c>
      <c r="D102" s="145">
        <v>0</v>
      </c>
      <c r="E102" s="146">
        <v>0</v>
      </c>
      <c r="F102" s="147">
        <v>1</v>
      </c>
      <c r="G102" s="39">
        <f t="shared" si="22"/>
        <v>0</v>
      </c>
      <c r="H102" s="40">
        <f t="shared" si="23"/>
        <v>0</v>
      </c>
      <c r="I102" s="40"/>
      <c r="J102" s="36">
        <f t="shared" si="24"/>
        <v>0</v>
      </c>
      <c r="K102" s="36">
        <f t="shared" si="17"/>
        <v>0</v>
      </c>
      <c r="L102" s="37">
        <f t="shared" si="25"/>
        <v>0</v>
      </c>
      <c r="M102" s="40"/>
      <c r="N102" s="44">
        <f t="shared" si="19"/>
        <v>0</v>
      </c>
      <c r="O102" s="44">
        <f t="shared" si="26"/>
        <v>0</v>
      </c>
      <c r="P102" s="24" t="str">
        <f t="shared" si="21"/>
        <v>.</v>
      </c>
      <c r="Q102" s="47"/>
      <c r="R102" s="32"/>
      <c r="S102" s="43"/>
      <c r="T102" s="245"/>
      <c r="U102" s="248">
        <f t="shared" si="27"/>
        <v>0</v>
      </c>
      <c r="V102" s="248">
        <f t="shared" si="28"/>
        <v>0</v>
      </c>
      <c r="W102" s="255">
        <f t="shared" si="29"/>
        <v>0</v>
      </c>
    </row>
    <row r="103" spans="1:23">
      <c r="A103" s="321"/>
      <c r="B103" s="322"/>
      <c r="C103" s="65">
        <v>28</v>
      </c>
      <c r="D103" s="145">
        <v>0</v>
      </c>
      <c r="E103" s="146">
        <v>0</v>
      </c>
      <c r="F103" s="147">
        <v>1</v>
      </c>
      <c r="G103" s="39">
        <f t="shared" si="22"/>
        <v>0</v>
      </c>
      <c r="H103" s="40">
        <f t="shared" si="23"/>
        <v>0</v>
      </c>
      <c r="I103" s="40"/>
      <c r="J103" s="36">
        <f t="shared" si="24"/>
        <v>0</v>
      </c>
      <c r="K103" s="36">
        <f t="shared" si="17"/>
        <v>0</v>
      </c>
      <c r="L103" s="37">
        <f t="shared" si="25"/>
        <v>0</v>
      </c>
      <c r="M103" s="40"/>
      <c r="N103" s="44">
        <f t="shared" si="19"/>
        <v>0</v>
      </c>
      <c r="O103" s="44">
        <f t="shared" si="26"/>
        <v>0</v>
      </c>
      <c r="P103" s="24" t="str">
        <f t="shared" si="21"/>
        <v>.</v>
      </c>
      <c r="Q103" s="47"/>
      <c r="R103" s="32"/>
      <c r="S103" s="43"/>
      <c r="T103" s="245"/>
      <c r="U103" s="248">
        <f t="shared" si="27"/>
        <v>0</v>
      </c>
      <c r="V103" s="248">
        <f t="shared" si="28"/>
        <v>0</v>
      </c>
      <c r="W103" s="255">
        <f t="shared" si="29"/>
        <v>0</v>
      </c>
    </row>
    <row r="104" spans="1:23">
      <c r="A104" s="321"/>
      <c r="B104" s="322"/>
      <c r="C104" s="65">
        <v>29</v>
      </c>
      <c r="D104" s="145">
        <v>0</v>
      </c>
      <c r="E104" s="146">
        <v>0</v>
      </c>
      <c r="F104" s="147">
        <v>1</v>
      </c>
      <c r="G104" s="39">
        <f t="shared" si="22"/>
        <v>0</v>
      </c>
      <c r="H104" s="40">
        <f t="shared" si="23"/>
        <v>0</v>
      </c>
      <c r="I104" s="40"/>
      <c r="J104" s="36">
        <f t="shared" si="24"/>
        <v>0</v>
      </c>
      <c r="K104" s="36">
        <f t="shared" si="17"/>
        <v>0</v>
      </c>
      <c r="L104" s="37">
        <f t="shared" si="25"/>
        <v>0</v>
      </c>
      <c r="M104" s="40"/>
      <c r="N104" s="44">
        <f t="shared" si="19"/>
        <v>0</v>
      </c>
      <c r="O104" s="44">
        <f t="shared" si="26"/>
        <v>0</v>
      </c>
      <c r="P104" s="24" t="str">
        <f t="shared" si="21"/>
        <v>.</v>
      </c>
      <c r="Q104" s="47"/>
      <c r="R104" s="32"/>
      <c r="S104" s="43"/>
      <c r="T104" s="245"/>
      <c r="U104" s="248">
        <f t="shared" si="27"/>
        <v>0</v>
      </c>
      <c r="V104" s="248">
        <f t="shared" si="28"/>
        <v>0</v>
      </c>
      <c r="W104" s="255">
        <f t="shared" si="29"/>
        <v>0</v>
      </c>
    </row>
    <row r="105" spans="1:23">
      <c r="A105" s="321"/>
      <c r="B105" s="322"/>
      <c r="C105" s="65">
        <v>30</v>
      </c>
      <c r="D105" s="145">
        <v>0</v>
      </c>
      <c r="E105" s="146">
        <v>0</v>
      </c>
      <c r="F105" s="147">
        <v>1</v>
      </c>
      <c r="G105" s="39">
        <f t="shared" si="22"/>
        <v>0</v>
      </c>
      <c r="H105" s="40">
        <f t="shared" si="23"/>
        <v>0</v>
      </c>
      <c r="I105" s="40"/>
      <c r="J105" s="36">
        <f t="shared" si="24"/>
        <v>0</v>
      </c>
      <c r="K105" s="36">
        <f t="shared" si="17"/>
        <v>0</v>
      </c>
      <c r="L105" s="37">
        <f t="shared" si="25"/>
        <v>0</v>
      </c>
      <c r="M105" s="40"/>
      <c r="N105" s="44">
        <f t="shared" si="19"/>
        <v>0</v>
      </c>
      <c r="O105" s="44">
        <f t="shared" si="26"/>
        <v>0</v>
      </c>
      <c r="P105" s="24" t="str">
        <f t="shared" si="21"/>
        <v>.</v>
      </c>
      <c r="Q105" s="47"/>
      <c r="R105" s="32"/>
      <c r="S105" s="43"/>
      <c r="T105" s="245"/>
      <c r="U105" s="248">
        <f t="shared" si="27"/>
        <v>0</v>
      </c>
      <c r="V105" s="248">
        <f t="shared" si="28"/>
        <v>0</v>
      </c>
      <c r="W105" s="255">
        <f t="shared" si="29"/>
        <v>0</v>
      </c>
    </row>
    <row r="106" spans="1:23">
      <c r="A106" s="321"/>
      <c r="B106" s="322"/>
      <c r="C106" s="65">
        <v>31</v>
      </c>
      <c r="D106" s="145">
        <v>0</v>
      </c>
      <c r="E106" s="146">
        <v>0</v>
      </c>
      <c r="F106" s="147">
        <v>1</v>
      </c>
      <c r="G106" s="39">
        <f t="shared" si="22"/>
        <v>0</v>
      </c>
      <c r="H106" s="40">
        <f t="shared" si="23"/>
        <v>0</v>
      </c>
      <c r="I106" s="40"/>
      <c r="J106" s="36">
        <f t="shared" si="24"/>
        <v>0</v>
      </c>
      <c r="K106" s="36">
        <f t="shared" si="17"/>
        <v>0</v>
      </c>
      <c r="L106" s="37">
        <f t="shared" si="25"/>
        <v>0</v>
      </c>
      <c r="M106" s="40"/>
      <c r="N106" s="44">
        <f t="shared" si="19"/>
        <v>0</v>
      </c>
      <c r="O106" s="44">
        <f t="shared" si="26"/>
        <v>0</v>
      </c>
      <c r="P106" s="24" t="str">
        <f t="shared" si="21"/>
        <v>.</v>
      </c>
      <c r="Q106" s="47"/>
      <c r="R106" s="32"/>
      <c r="S106" s="43"/>
      <c r="T106" s="245"/>
      <c r="U106" s="248">
        <f t="shared" si="27"/>
        <v>0</v>
      </c>
      <c r="V106" s="248">
        <f t="shared" si="28"/>
        <v>0</v>
      </c>
      <c r="W106" s="255">
        <f t="shared" si="29"/>
        <v>0</v>
      </c>
    </row>
    <row r="107" spans="1:23">
      <c r="A107" s="321"/>
      <c r="B107" s="322"/>
      <c r="C107" s="65">
        <v>32</v>
      </c>
      <c r="D107" s="145">
        <v>0</v>
      </c>
      <c r="E107" s="146">
        <v>0</v>
      </c>
      <c r="F107" s="147">
        <v>1</v>
      </c>
      <c r="G107" s="39">
        <f t="shared" si="22"/>
        <v>0</v>
      </c>
      <c r="H107" s="40">
        <f t="shared" si="23"/>
        <v>0</v>
      </c>
      <c r="I107" s="40"/>
      <c r="J107" s="36">
        <f t="shared" si="24"/>
        <v>0</v>
      </c>
      <c r="K107" s="36">
        <f t="shared" si="17"/>
        <v>0</v>
      </c>
      <c r="L107" s="37">
        <f t="shared" si="25"/>
        <v>0</v>
      </c>
      <c r="M107" s="40"/>
      <c r="N107" s="44">
        <f t="shared" si="19"/>
        <v>0</v>
      </c>
      <c r="O107" s="44">
        <f t="shared" si="26"/>
        <v>0</v>
      </c>
      <c r="P107" s="24" t="str">
        <f t="shared" si="21"/>
        <v>.</v>
      </c>
      <c r="Q107" s="47"/>
      <c r="R107" s="32"/>
      <c r="S107" s="43"/>
      <c r="T107" s="245"/>
      <c r="U107" s="248">
        <f t="shared" si="27"/>
        <v>0</v>
      </c>
      <c r="V107" s="248">
        <f t="shared" si="28"/>
        <v>0</v>
      </c>
      <c r="W107" s="255">
        <f t="shared" si="29"/>
        <v>0</v>
      </c>
    </row>
    <row r="108" spans="1:23">
      <c r="A108" s="321"/>
      <c r="B108" s="322"/>
      <c r="C108" s="65">
        <v>33</v>
      </c>
      <c r="D108" s="145">
        <v>0</v>
      </c>
      <c r="E108" s="146">
        <v>0</v>
      </c>
      <c r="F108" s="147">
        <v>1</v>
      </c>
      <c r="G108" s="39">
        <f t="shared" si="22"/>
        <v>0</v>
      </c>
      <c r="H108" s="40">
        <f t="shared" si="23"/>
        <v>0</v>
      </c>
      <c r="I108" s="40"/>
      <c r="J108" s="36">
        <f t="shared" si="24"/>
        <v>0</v>
      </c>
      <c r="K108" s="36">
        <f t="shared" si="17"/>
        <v>0</v>
      </c>
      <c r="L108" s="37">
        <f t="shared" si="25"/>
        <v>0</v>
      </c>
      <c r="M108" s="40"/>
      <c r="N108" s="44">
        <f t="shared" si="19"/>
        <v>0</v>
      </c>
      <c r="O108" s="44">
        <f t="shared" si="26"/>
        <v>0</v>
      </c>
      <c r="P108" s="24" t="str">
        <f t="shared" si="21"/>
        <v>.</v>
      </c>
      <c r="Q108" s="47"/>
      <c r="R108" s="32"/>
      <c r="S108" s="43"/>
      <c r="T108" s="245"/>
      <c r="U108" s="248">
        <f t="shared" si="27"/>
        <v>0</v>
      </c>
      <c r="V108" s="248">
        <f t="shared" si="28"/>
        <v>0</v>
      </c>
      <c r="W108" s="255">
        <f t="shared" si="29"/>
        <v>0</v>
      </c>
    </row>
    <row r="109" spans="1:23">
      <c r="A109" s="321"/>
      <c r="B109" s="322"/>
      <c r="C109" s="65">
        <v>34</v>
      </c>
      <c r="D109" s="145">
        <v>0</v>
      </c>
      <c r="E109" s="146">
        <v>0</v>
      </c>
      <c r="F109" s="147">
        <v>1</v>
      </c>
      <c r="G109" s="39">
        <f t="shared" si="22"/>
        <v>0</v>
      </c>
      <c r="H109" s="40">
        <f t="shared" si="23"/>
        <v>0</v>
      </c>
      <c r="I109" s="40"/>
      <c r="J109" s="36">
        <f t="shared" si="24"/>
        <v>0</v>
      </c>
      <c r="K109" s="36">
        <f t="shared" si="17"/>
        <v>0</v>
      </c>
      <c r="L109" s="37">
        <f t="shared" si="25"/>
        <v>0</v>
      </c>
      <c r="M109" s="40"/>
      <c r="N109" s="44">
        <f t="shared" si="19"/>
        <v>0</v>
      </c>
      <c r="O109" s="44">
        <f t="shared" si="26"/>
        <v>0</v>
      </c>
      <c r="P109" s="24" t="str">
        <f t="shared" si="21"/>
        <v>.</v>
      </c>
      <c r="Q109" s="47"/>
      <c r="R109" s="32"/>
      <c r="S109" s="43"/>
      <c r="T109" s="245"/>
      <c r="U109" s="248">
        <f t="shared" si="27"/>
        <v>0</v>
      </c>
      <c r="V109" s="248">
        <f t="shared" si="28"/>
        <v>0</v>
      </c>
      <c r="W109" s="255">
        <f t="shared" si="29"/>
        <v>0</v>
      </c>
    </row>
    <row r="110" spans="1:23">
      <c r="A110" s="321"/>
      <c r="B110" s="322"/>
      <c r="C110" s="65">
        <v>35</v>
      </c>
      <c r="D110" s="145">
        <v>0</v>
      </c>
      <c r="E110" s="146">
        <v>0</v>
      </c>
      <c r="F110" s="147">
        <v>1</v>
      </c>
      <c r="G110" s="39">
        <f t="shared" si="22"/>
        <v>0</v>
      </c>
      <c r="H110" s="40">
        <f t="shared" si="23"/>
        <v>0</v>
      </c>
      <c r="I110" s="40"/>
      <c r="J110" s="36">
        <f t="shared" si="24"/>
        <v>0</v>
      </c>
      <c r="K110" s="36">
        <f t="shared" si="17"/>
        <v>0</v>
      </c>
      <c r="L110" s="37">
        <f t="shared" si="25"/>
        <v>0</v>
      </c>
      <c r="M110" s="40"/>
      <c r="N110" s="44">
        <f t="shared" si="19"/>
        <v>0</v>
      </c>
      <c r="O110" s="44">
        <f t="shared" si="26"/>
        <v>0</v>
      </c>
      <c r="P110" s="24" t="str">
        <f t="shared" si="21"/>
        <v>.</v>
      </c>
      <c r="Q110" s="47"/>
      <c r="R110" s="32"/>
      <c r="S110" s="43"/>
      <c r="T110" s="245"/>
      <c r="U110" s="248">
        <f t="shared" si="27"/>
        <v>0</v>
      </c>
      <c r="V110" s="248">
        <f t="shared" si="28"/>
        <v>0</v>
      </c>
      <c r="W110" s="255">
        <f t="shared" si="29"/>
        <v>0</v>
      </c>
    </row>
    <row r="111" spans="1:23">
      <c r="A111" s="321"/>
      <c r="B111" s="322"/>
      <c r="C111" s="65">
        <v>36</v>
      </c>
      <c r="D111" s="145">
        <v>0</v>
      </c>
      <c r="E111" s="146">
        <v>0</v>
      </c>
      <c r="F111" s="147">
        <v>1</v>
      </c>
      <c r="G111" s="39">
        <f t="shared" si="22"/>
        <v>0</v>
      </c>
      <c r="H111" s="40">
        <f t="shared" si="23"/>
        <v>0</v>
      </c>
      <c r="I111" s="40"/>
      <c r="J111" s="36">
        <f t="shared" si="24"/>
        <v>0</v>
      </c>
      <c r="K111" s="36">
        <f t="shared" si="17"/>
        <v>0</v>
      </c>
      <c r="L111" s="37">
        <f t="shared" si="25"/>
        <v>0</v>
      </c>
      <c r="M111" s="40"/>
      <c r="N111" s="44">
        <f t="shared" si="19"/>
        <v>0</v>
      </c>
      <c r="O111" s="44">
        <f t="shared" si="26"/>
        <v>0</v>
      </c>
      <c r="P111" s="24" t="str">
        <f t="shared" si="21"/>
        <v>.</v>
      </c>
      <c r="Q111" s="47"/>
      <c r="R111" s="32"/>
      <c r="S111" s="43"/>
      <c r="T111" s="245"/>
      <c r="U111" s="248">
        <f t="shared" si="27"/>
        <v>0</v>
      </c>
      <c r="V111" s="248">
        <f t="shared" si="28"/>
        <v>0</v>
      </c>
      <c r="W111" s="255">
        <f t="shared" si="29"/>
        <v>0</v>
      </c>
    </row>
    <row r="112" spans="1:23">
      <c r="A112" s="321"/>
      <c r="B112" s="322"/>
      <c r="C112" s="65">
        <v>37</v>
      </c>
      <c r="D112" s="145">
        <v>0</v>
      </c>
      <c r="E112" s="146">
        <v>0</v>
      </c>
      <c r="F112" s="147">
        <v>1</v>
      </c>
      <c r="G112" s="39">
        <f t="shared" si="22"/>
        <v>0</v>
      </c>
      <c r="H112" s="40">
        <f t="shared" si="23"/>
        <v>0</v>
      </c>
      <c r="I112" s="40"/>
      <c r="J112" s="36">
        <f t="shared" si="24"/>
        <v>0</v>
      </c>
      <c r="K112" s="36">
        <f t="shared" si="17"/>
        <v>0</v>
      </c>
      <c r="L112" s="37">
        <f t="shared" si="25"/>
        <v>0</v>
      </c>
      <c r="M112" s="40"/>
      <c r="N112" s="44">
        <f t="shared" si="19"/>
        <v>0</v>
      </c>
      <c r="O112" s="44">
        <f t="shared" si="26"/>
        <v>0</v>
      </c>
      <c r="P112" s="24" t="str">
        <f t="shared" si="21"/>
        <v>.</v>
      </c>
      <c r="Q112" s="47"/>
      <c r="R112" s="32"/>
      <c r="S112" s="43"/>
      <c r="T112" s="245"/>
      <c r="U112" s="248">
        <f t="shared" si="27"/>
        <v>0</v>
      </c>
      <c r="V112" s="248">
        <f t="shared" si="28"/>
        <v>0</v>
      </c>
      <c r="W112" s="255">
        <f t="shared" si="29"/>
        <v>0</v>
      </c>
    </row>
    <row r="113" spans="1:23">
      <c r="A113" s="321"/>
      <c r="B113" s="322"/>
      <c r="C113" s="65">
        <v>38</v>
      </c>
      <c r="D113" s="145">
        <v>0</v>
      </c>
      <c r="E113" s="146">
        <v>0</v>
      </c>
      <c r="F113" s="147">
        <v>1</v>
      </c>
      <c r="G113" s="39">
        <f t="shared" si="22"/>
        <v>0</v>
      </c>
      <c r="H113" s="40">
        <f t="shared" si="23"/>
        <v>0</v>
      </c>
      <c r="I113" s="40"/>
      <c r="J113" s="36">
        <f t="shared" si="24"/>
        <v>0</v>
      </c>
      <c r="K113" s="36">
        <f t="shared" si="17"/>
        <v>0</v>
      </c>
      <c r="L113" s="37">
        <f t="shared" si="25"/>
        <v>0</v>
      </c>
      <c r="M113" s="40"/>
      <c r="N113" s="44">
        <f t="shared" si="19"/>
        <v>0</v>
      </c>
      <c r="O113" s="44">
        <f t="shared" si="26"/>
        <v>0</v>
      </c>
      <c r="P113" s="24" t="str">
        <f t="shared" si="21"/>
        <v>.</v>
      </c>
      <c r="Q113" s="47"/>
      <c r="R113" s="32"/>
      <c r="S113" s="43"/>
      <c r="T113" s="245"/>
      <c r="U113" s="248">
        <f t="shared" si="27"/>
        <v>0</v>
      </c>
      <c r="V113" s="248">
        <f t="shared" si="28"/>
        <v>0</v>
      </c>
      <c r="W113" s="255">
        <f t="shared" si="29"/>
        <v>0</v>
      </c>
    </row>
    <row r="114" spans="1:23">
      <c r="A114" s="321"/>
      <c r="B114" s="322"/>
      <c r="C114" s="65">
        <v>39</v>
      </c>
      <c r="D114" s="145">
        <v>0</v>
      </c>
      <c r="E114" s="146">
        <v>0</v>
      </c>
      <c r="F114" s="147">
        <v>1</v>
      </c>
      <c r="G114" s="39">
        <f t="shared" si="22"/>
        <v>0</v>
      </c>
      <c r="H114" s="40">
        <f t="shared" si="23"/>
        <v>0</v>
      </c>
      <c r="I114" s="40"/>
      <c r="J114" s="36">
        <f t="shared" si="24"/>
        <v>0</v>
      </c>
      <c r="K114" s="36">
        <f t="shared" si="17"/>
        <v>0</v>
      </c>
      <c r="L114" s="37">
        <f t="shared" si="25"/>
        <v>0</v>
      </c>
      <c r="M114" s="40"/>
      <c r="N114" s="44">
        <f t="shared" si="19"/>
        <v>0</v>
      </c>
      <c r="O114" s="44">
        <f t="shared" si="26"/>
        <v>0</v>
      </c>
      <c r="P114" s="24" t="str">
        <f t="shared" si="21"/>
        <v>.</v>
      </c>
      <c r="Q114" s="47"/>
      <c r="R114" s="32"/>
      <c r="S114" s="43"/>
      <c r="T114" s="245"/>
      <c r="U114" s="248">
        <f t="shared" si="27"/>
        <v>0</v>
      </c>
      <c r="V114" s="248">
        <f t="shared" si="28"/>
        <v>0</v>
      </c>
      <c r="W114" s="255">
        <f t="shared" si="29"/>
        <v>0</v>
      </c>
    </row>
    <row r="115" spans="1:23">
      <c r="A115" s="321"/>
      <c r="B115" s="322"/>
      <c r="C115" s="65">
        <v>40</v>
      </c>
      <c r="D115" s="145">
        <v>0</v>
      </c>
      <c r="E115" s="146">
        <v>0</v>
      </c>
      <c r="F115" s="147">
        <v>1</v>
      </c>
      <c r="G115" s="39">
        <f t="shared" si="22"/>
        <v>0</v>
      </c>
      <c r="H115" s="40">
        <f t="shared" si="23"/>
        <v>0</v>
      </c>
      <c r="I115" s="40"/>
      <c r="J115" s="36">
        <f t="shared" si="24"/>
        <v>0</v>
      </c>
      <c r="K115" s="36">
        <f t="shared" si="17"/>
        <v>0</v>
      </c>
      <c r="L115" s="37">
        <f t="shared" si="25"/>
        <v>0</v>
      </c>
      <c r="M115" s="40"/>
      <c r="N115" s="44">
        <f t="shared" si="19"/>
        <v>0</v>
      </c>
      <c r="O115" s="44">
        <f t="shared" si="26"/>
        <v>0</v>
      </c>
      <c r="P115" s="24" t="str">
        <f t="shared" si="21"/>
        <v>.</v>
      </c>
      <c r="Q115" s="47"/>
      <c r="R115" s="32"/>
      <c r="S115" s="43"/>
      <c r="T115" s="245"/>
      <c r="U115" s="248">
        <f t="shared" si="27"/>
        <v>0</v>
      </c>
      <c r="V115" s="248">
        <f t="shared" si="28"/>
        <v>0</v>
      </c>
      <c r="W115" s="255">
        <f t="shared" si="29"/>
        <v>0</v>
      </c>
    </row>
    <row r="116" spans="1:23">
      <c r="A116" s="321"/>
      <c r="B116" s="322"/>
      <c r="C116" s="65">
        <v>41</v>
      </c>
      <c r="D116" s="145">
        <v>0</v>
      </c>
      <c r="E116" s="146">
        <v>0</v>
      </c>
      <c r="F116" s="147">
        <v>1</v>
      </c>
      <c r="G116" s="39">
        <f t="shared" si="22"/>
        <v>0</v>
      </c>
      <c r="H116" s="40">
        <f t="shared" si="23"/>
        <v>0</v>
      </c>
      <c r="I116" s="40"/>
      <c r="J116" s="36">
        <f t="shared" si="24"/>
        <v>0</v>
      </c>
      <c r="K116" s="36">
        <f t="shared" si="17"/>
        <v>0</v>
      </c>
      <c r="L116" s="37">
        <f t="shared" si="25"/>
        <v>0</v>
      </c>
      <c r="M116" s="40"/>
      <c r="N116" s="44">
        <f t="shared" si="19"/>
        <v>0</v>
      </c>
      <c r="O116" s="44">
        <f t="shared" si="26"/>
        <v>0</v>
      </c>
      <c r="P116" s="24" t="str">
        <f t="shared" si="21"/>
        <v>.</v>
      </c>
      <c r="Q116" s="47"/>
      <c r="R116" s="32"/>
      <c r="S116" s="43"/>
      <c r="T116" s="245"/>
      <c r="U116" s="248">
        <f t="shared" si="27"/>
        <v>0</v>
      </c>
      <c r="V116" s="248">
        <f t="shared" si="28"/>
        <v>0</v>
      </c>
      <c r="W116" s="255">
        <f t="shared" si="29"/>
        <v>0</v>
      </c>
    </row>
    <row r="117" spans="1:23">
      <c r="A117" s="321"/>
      <c r="B117" s="322"/>
      <c r="C117" s="65">
        <v>42</v>
      </c>
      <c r="D117" s="145">
        <v>0</v>
      </c>
      <c r="E117" s="146">
        <v>0</v>
      </c>
      <c r="F117" s="147">
        <v>1</v>
      </c>
      <c r="G117" s="39">
        <f t="shared" si="22"/>
        <v>0</v>
      </c>
      <c r="H117" s="40">
        <f t="shared" si="23"/>
        <v>0</v>
      </c>
      <c r="I117" s="40"/>
      <c r="J117" s="36">
        <f t="shared" si="24"/>
        <v>0</v>
      </c>
      <c r="K117" s="36">
        <f t="shared" si="17"/>
        <v>0</v>
      </c>
      <c r="L117" s="37">
        <f t="shared" si="25"/>
        <v>0</v>
      </c>
      <c r="M117" s="40"/>
      <c r="N117" s="44">
        <f t="shared" si="19"/>
        <v>0</v>
      </c>
      <c r="O117" s="44">
        <f t="shared" si="26"/>
        <v>0</v>
      </c>
      <c r="P117" s="24" t="str">
        <f t="shared" si="21"/>
        <v>.</v>
      </c>
      <c r="Q117" s="47"/>
      <c r="R117" s="32"/>
      <c r="S117" s="43"/>
      <c r="T117" s="245"/>
      <c r="U117" s="248">
        <f t="shared" si="27"/>
        <v>0</v>
      </c>
      <c r="V117" s="248">
        <f t="shared" si="28"/>
        <v>0</v>
      </c>
      <c r="W117" s="255">
        <f t="shared" si="29"/>
        <v>0</v>
      </c>
    </row>
    <row r="118" spans="1:23">
      <c r="A118" s="321"/>
      <c r="B118" s="322"/>
      <c r="C118" s="65">
        <v>43</v>
      </c>
      <c r="D118" s="145">
        <v>0</v>
      </c>
      <c r="E118" s="146">
        <v>0</v>
      </c>
      <c r="F118" s="147">
        <v>1</v>
      </c>
      <c r="G118" s="39">
        <f t="shared" si="22"/>
        <v>0</v>
      </c>
      <c r="H118" s="40">
        <f t="shared" si="23"/>
        <v>0</v>
      </c>
      <c r="I118" s="40"/>
      <c r="J118" s="36">
        <f t="shared" si="24"/>
        <v>0</v>
      </c>
      <c r="K118" s="36">
        <f t="shared" si="17"/>
        <v>0</v>
      </c>
      <c r="L118" s="37">
        <f t="shared" si="25"/>
        <v>0</v>
      </c>
      <c r="M118" s="40"/>
      <c r="N118" s="44">
        <f t="shared" si="19"/>
        <v>0</v>
      </c>
      <c r="O118" s="44">
        <f t="shared" si="26"/>
        <v>0</v>
      </c>
      <c r="P118" s="24" t="str">
        <f t="shared" si="21"/>
        <v>.</v>
      </c>
      <c r="Q118" s="47"/>
      <c r="R118" s="32"/>
      <c r="S118" s="43"/>
      <c r="T118" s="245"/>
      <c r="U118" s="248">
        <f t="shared" si="27"/>
        <v>0</v>
      </c>
      <c r="V118" s="248">
        <f t="shared" si="28"/>
        <v>0</v>
      </c>
      <c r="W118" s="255">
        <f t="shared" si="29"/>
        <v>0</v>
      </c>
    </row>
    <row r="119" spans="1:23">
      <c r="A119" s="321"/>
      <c r="B119" s="322"/>
      <c r="C119" s="65">
        <v>44</v>
      </c>
      <c r="D119" s="145">
        <v>0</v>
      </c>
      <c r="E119" s="146">
        <v>0</v>
      </c>
      <c r="F119" s="147">
        <v>1</v>
      </c>
      <c r="G119" s="39">
        <f t="shared" si="22"/>
        <v>0</v>
      </c>
      <c r="H119" s="40">
        <f t="shared" si="23"/>
        <v>0</v>
      </c>
      <c r="I119" s="40"/>
      <c r="J119" s="36">
        <f t="shared" si="24"/>
        <v>0</v>
      </c>
      <c r="K119" s="36">
        <f t="shared" si="17"/>
        <v>0</v>
      </c>
      <c r="L119" s="37">
        <f t="shared" si="25"/>
        <v>0</v>
      </c>
      <c r="M119" s="40"/>
      <c r="N119" s="44">
        <f t="shared" si="19"/>
        <v>0</v>
      </c>
      <c r="O119" s="44">
        <f t="shared" si="26"/>
        <v>0</v>
      </c>
      <c r="P119" s="24" t="str">
        <f t="shared" si="21"/>
        <v>.</v>
      </c>
      <c r="Q119" s="47"/>
      <c r="R119" s="32"/>
      <c r="S119" s="43"/>
      <c r="T119" s="245"/>
      <c r="U119" s="248">
        <f t="shared" si="27"/>
        <v>0</v>
      </c>
      <c r="V119" s="248">
        <f t="shared" si="28"/>
        <v>0</v>
      </c>
      <c r="W119" s="255">
        <f t="shared" si="29"/>
        <v>0</v>
      </c>
    </row>
    <row r="120" spans="1:23">
      <c r="A120" s="321"/>
      <c r="B120" s="322"/>
      <c r="C120" s="65">
        <v>45</v>
      </c>
      <c r="D120" s="145">
        <v>0</v>
      </c>
      <c r="E120" s="146">
        <v>0</v>
      </c>
      <c r="F120" s="147">
        <v>1</v>
      </c>
      <c r="G120" s="39">
        <f t="shared" si="14"/>
        <v>0</v>
      </c>
      <c r="H120" s="40">
        <f t="shared" si="15"/>
        <v>0</v>
      </c>
      <c r="I120" s="40"/>
      <c r="J120" s="36">
        <f t="shared" si="16"/>
        <v>0</v>
      </c>
      <c r="K120" s="36">
        <f t="shared" si="17"/>
        <v>0</v>
      </c>
      <c r="L120" s="37">
        <f t="shared" si="18"/>
        <v>0</v>
      </c>
      <c r="M120" s="40"/>
      <c r="N120" s="44">
        <f t="shared" si="19"/>
        <v>0</v>
      </c>
      <c r="O120" s="44">
        <f t="shared" si="20"/>
        <v>0</v>
      </c>
      <c r="P120" s="24" t="str">
        <f t="shared" si="21"/>
        <v>.</v>
      </c>
      <c r="Q120" s="9"/>
      <c r="R120" s="9"/>
      <c r="S120" s="47"/>
      <c r="T120" s="245"/>
      <c r="U120" s="248">
        <f t="shared" ref="U120:U127" si="30">((MIN(H120,$R$79)*0.58%))*F120</f>
        <v>0</v>
      </c>
      <c r="V120" s="248">
        <f t="shared" ref="V120:V127" si="31">(IF(H120&gt;$R$79,(H120-$R$79)*1.25%,0))*F120</f>
        <v>0</v>
      </c>
      <c r="W120" s="255">
        <f t="shared" si="13"/>
        <v>0</v>
      </c>
    </row>
    <row r="121" spans="1:23">
      <c r="A121" s="321"/>
      <c r="B121" s="322"/>
      <c r="C121" s="65">
        <v>46</v>
      </c>
      <c r="D121" s="145">
        <v>0</v>
      </c>
      <c r="E121" s="146">
        <v>0</v>
      </c>
      <c r="F121" s="147">
        <v>1</v>
      </c>
      <c r="G121" s="39">
        <f t="shared" si="14"/>
        <v>0</v>
      </c>
      <c r="H121" s="40">
        <f t="shared" si="15"/>
        <v>0</v>
      </c>
      <c r="I121" s="40"/>
      <c r="J121" s="36">
        <f t="shared" si="16"/>
        <v>0</v>
      </c>
      <c r="K121" s="36">
        <f t="shared" si="17"/>
        <v>0</v>
      </c>
      <c r="L121" s="37">
        <f t="shared" si="18"/>
        <v>0</v>
      </c>
      <c r="M121" s="40"/>
      <c r="N121" s="44">
        <f t="shared" si="19"/>
        <v>0</v>
      </c>
      <c r="O121" s="44">
        <f t="shared" si="20"/>
        <v>0</v>
      </c>
      <c r="P121" s="24" t="str">
        <f t="shared" si="21"/>
        <v>.</v>
      </c>
      <c r="Q121" s="9"/>
      <c r="R121" s="9"/>
      <c r="S121" s="47"/>
      <c r="T121" s="245"/>
      <c r="U121" s="248">
        <f t="shared" si="30"/>
        <v>0</v>
      </c>
      <c r="V121" s="248">
        <f t="shared" si="31"/>
        <v>0</v>
      </c>
      <c r="W121" s="255">
        <f t="shared" si="13"/>
        <v>0</v>
      </c>
    </row>
    <row r="122" spans="1:23">
      <c r="A122" s="321"/>
      <c r="B122" s="322"/>
      <c r="C122" s="65">
        <v>47</v>
      </c>
      <c r="D122" s="145">
        <v>0</v>
      </c>
      <c r="E122" s="146">
        <v>0</v>
      </c>
      <c r="F122" s="147">
        <v>1</v>
      </c>
      <c r="G122" s="39">
        <f t="shared" si="14"/>
        <v>0</v>
      </c>
      <c r="H122" s="40">
        <f t="shared" si="15"/>
        <v>0</v>
      </c>
      <c r="I122" s="40"/>
      <c r="J122" s="36">
        <f t="shared" si="16"/>
        <v>0</v>
      </c>
      <c r="K122" s="36">
        <f t="shared" si="17"/>
        <v>0</v>
      </c>
      <c r="L122" s="37">
        <f t="shared" si="18"/>
        <v>0</v>
      </c>
      <c r="M122" s="40"/>
      <c r="N122" s="44">
        <f t="shared" si="19"/>
        <v>0</v>
      </c>
      <c r="O122" s="44">
        <f t="shared" si="20"/>
        <v>0</v>
      </c>
      <c r="P122" s="24" t="str">
        <f t="shared" si="21"/>
        <v>.</v>
      </c>
      <c r="Q122" s="9"/>
      <c r="R122" s="9"/>
      <c r="S122" s="47"/>
      <c r="T122" s="245"/>
      <c r="U122" s="248">
        <f t="shared" si="30"/>
        <v>0</v>
      </c>
      <c r="V122" s="248">
        <f t="shared" si="31"/>
        <v>0</v>
      </c>
      <c r="W122" s="255">
        <f t="shared" si="13"/>
        <v>0</v>
      </c>
    </row>
    <row r="123" spans="1:23">
      <c r="A123" s="321"/>
      <c r="B123" s="322"/>
      <c r="C123" s="65">
        <v>48</v>
      </c>
      <c r="D123" s="145">
        <v>0</v>
      </c>
      <c r="E123" s="146">
        <v>0</v>
      </c>
      <c r="F123" s="147">
        <v>1</v>
      </c>
      <c r="G123" s="39">
        <f t="shared" si="14"/>
        <v>0</v>
      </c>
      <c r="H123" s="40">
        <f t="shared" si="15"/>
        <v>0</v>
      </c>
      <c r="I123" s="40"/>
      <c r="J123" s="36">
        <f t="shared" si="16"/>
        <v>0</v>
      </c>
      <c r="K123" s="36">
        <f t="shared" si="17"/>
        <v>0</v>
      </c>
      <c r="L123" s="37">
        <f t="shared" si="18"/>
        <v>0</v>
      </c>
      <c r="M123" s="40"/>
      <c r="N123" s="44">
        <f t="shared" si="19"/>
        <v>0</v>
      </c>
      <c r="O123" s="44">
        <f t="shared" si="20"/>
        <v>0</v>
      </c>
      <c r="P123" s="24" t="str">
        <f t="shared" si="21"/>
        <v>.</v>
      </c>
      <c r="Q123" s="9"/>
      <c r="R123" s="9"/>
      <c r="S123" s="47"/>
      <c r="T123" s="245"/>
      <c r="U123" s="248">
        <f t="shared" si="30"/>
        <v>0</v>
      </c>
      <c r="V123" s="248">
        <f t="shared" si="31"/>
        <v>0</v>
      </c>
      <c r="W123" s="255">
        <f t="shared" si="13"/>
        <v>0</v>
      </c>
    </row>
    <row r="124" spans="1:23">
      <c r="A124" s="321"/>
      <c r="B124" s="322"/>
      <c r="C124" s="65">
        <v>49</v>
      </c>
      <c r="D124" s="145">
        <v>0</v>
      </c>
      <c r="E124" s="146">
        <v>0</v>
      </c>
      <c r="F124" s="147">
        <v>1</v>
      </c>
      <c r="G124" s="39">
        <f t="shared" si="14"/>
        <v>0</v>
      </c>
      <c r="H124" s="40">
        <f t="shared" si="15"/>
        <v>0</v>
      </c>
      <c r="I124" s="40"/>
      <c r="J124" s="36">
        <f t="shared" si="16"/>
        <v>0</v>
      </c>
      <c r="K124" s="36">
        <f t="shared" si="17"/>
        <v>0</v>
      </c>
      <c r="L124" s="37">
        <f t="shared" si="18"/>
        <v>0</v>
      </c>
      <c r="M124" s="40"/>
      <c r="N124" s="44">
        <f t="shared" si="19"/>
        <v>0</v>
      </c>
      <c r="O124" s="44">
        <f t="shared" si="20"/>
        <v>0</v>
      </c>
      <c r="P124" s="24" t="str">
        <f t="shared" si="21"/>
        <v>.</v>
      </c>
      <c r="Q124" s="9"/>
      <c r="R124" s="9"/>
      <c r="S124" s="47"/>
      <c r="T124" s="245"/>
      <c r="U124" s="248">
        <f t="shared" si="30"/>
        <v>0</v>
      </c>
      <c r="V124" s="248">
        <f t="shared" si="31"/>
        <v>0</v>
      </c>
      <c r="W124" s="255">
        <f t="shared" si="13"/>
        <v>0</v>
      </c>
    </row>
    <row r="125" spans="1:23">
      <c r="A125" s="321"/>
      <c r="B125" s="322"/>
      <c r="C125" s="65">
        <v>50</v>
      </c>
      <c r="D125" s="145">
        <v>0</v>
      </c>
      <c r="E125" s="146">
        <v>0</v>
      </c>
      <c r="F125" s="147">
        <v>1</v>
      </c>
      <c r="G125" s="39">
        <f t="shared" si="14"/>
        <v>0</v>
      </c>
      <c r="H125" s="40">
        <f t="shared" si="15"/>
        <v>0</v>
      </c>
      <c r="I125" s="40"/>
      <c r="J125" s="36">
        <f t="shared" si="16"/>
        <v>0</v>
      </c>
      <c r="K125" s="36">
        <f t="shared" si="17"/>
        <v>0</v>
      </c>
      <c r="L125" s="37">
        <f t="shared" si="18"/>
        <v>0</v>
      </c>
      <c r="M125" s="40"/>
      <c r="N125" s="44">
        <f t="shared" si="19"/>
        <v>0</v>
      </c>
      <c r="O125" s="44">
        <f t="shared" si="20"/>
        <v>0</v>
      </c>
      <c r="P125" s="24" t="str">
        <f t="shared" si="21"/>
        <v>.</v>
      </c>
      <c r="Q125" s="9"/>
      <c r="R125" s="9"/>
      <c r="S125" s="47"/>
      <c r="T125" s="245"/>
      <c r="U125" s="248">
        <f t="shared" si="30"/>
        <v>0</v>
      </c>
      <c r="V125" s="248">
        <f t="shared" si="31"/>
        <v>0</v>
      </c>
      <c r="W125" s="255">
        <f t="shared" si="13"/>
        <v>0</v>
      </c>
    </row>
    <row r="126" spans="1:23">
      <c r="A126" s="321"/>
      <c r="B126" s="322"/>
      <c r="C126" s="65">
        <v>51</v>
      </c>
      <c r="D126" s="145">
        <v>0</v>
      </c>
      <c r="E126" s="146">
        <v>0</v>
      </c>
      <c r="F126" s="147">
        <v>1</v>
      </c>
      <c r="G126" s="39">
        <f t="shared" si="14"/>
        <v>0</v>
      </c>
      <c r="H126" s="40">
        <f t="shared" si="15"/>
        <v>0</v>
      </c>
      <c r="I126" s="40"/>
      <c r="J126" s="36">
        <f t="shared" si="16"/>
        <v>0</v>
      </c>
      <c r="K126" s="36">
        <f t="shared" si="17"/>
        <v>0</v>
      </c>
      <c r="L126" s="37">
        <f t="shared" si="18"/>
        <v>0</v>
      </c>
      <c r="M126" s="40"/>
      <c r="N126" s="44">
        <f t="shared" si="19"/>
        <v>0</v>
      </c>
      <c r="O126" s="44">
        <f t="shared" si="20"/>
        <v>0</v>
      </c>
      <c r="P126" s="24" t="str">
        <f t="shared" si="21"/>
        <v>.</v>
      </c>
      <c r="Q126" s="9"/>
      <c r="R126" s="9"/>
      <c r="S126" s="47"/>
      <c r="T126" s="245"/>
      <c r="U126" s="248">
        <f t="shared" si="30"/>
        <v>0</v>
      </c>
      <c r="V126" s="248">
        <f t="shared" si="31"/>
        <v>0</v>
      </c>
      <c r="W126" s="255">
        <f t="shared" si="13"/>
        <v>0</v>
      </c>
    </row>
    <row r="127" spans="1:23">
      <c r="A127" s="321"/>
      <c r="B127" s="322"/>
      <c r="C127" s="65">
        <v>52</v>
      </c>
      <c r="D127" s="145">
        <v>0</v>
      </c>
      <c r="E127" s="146">
        <v>0</v>
      </c>
      <c r="F127" s="147">
        <v>1</v>
      </c>
      <c r="G127" s="39">
        <f t="shared" si="14"/>
        <v>0</v>
      </c>
      <c r="H127" s="40">
        <f t="shared" si="15"/>
        <v>0</v>
      </c>
      <c r="I127" s="40"/>
      <c r="J127" s="36">
        <f t="shared" si="16"/>
        <v>0</v>
      </c>
      <c r="K127" s="36">
        <f t="shared" si="17"/>
        <v>0</v>
      </c>
      <c r="L127" s="37">
        <f t="shared" si="18"/>
        <v>0</v>
      </c>
      <c r="M127" s="40"/>
      <c r="N127" s="44">
        <f t="shared" si="19"/>
        <v>0</v>
      </c>
      <c r="O127" s="44">
        <f t="shared" si="20"/>
        <v>0</v>
      </c>
      <c r="P127" s="24" t="str">
        <f t="shared" si="21"/>
        <v>.</v>
      </c>
      <c r="Q127" s="9"/>
      <c r="R127" s="9"/>
      <c r="S127" s="47"/>
      <c r="T127" s="245"/>
      <c r="U127" s="248">
        <f t="shared" si="30"/>
        <v>0</v>
      </c>
      <c r="V127" s="248">
        <f t="shared" si="31"/>
        <v>0</v>
      </c>
      <c r="W127" s="255">
        <f t="shared" si="13"/>
        <v>0</v>
      </c>
    </row>
    <row r="128" spans="1:23">
      <c r="A128" s="321"/>
      <c r="B128" s="322"/>
      <c r="C128" s="67"/>
      <c r="D128" s="41"/>
      <c r="E128" s="41"/>
      <c r="F128" s="164" t="s">
        <v>51</v>
      </c>
      <c r="G128" s="40">
        <f>SUM(G76:G127)</f>
        <v>0</v>
      </c>
      <c r="H128" s="40">
        <f>SUM(H76:H127)</f>
        <v>0</v>
      </c>
      <c r="I128" s="40"/>
      <c r="J128" s="36">
        <f>SUM(J76:J127)</f>
        <v>0</v>
      </c>
      <c r="K128" s="36">
        <f>SUM(K76:K127)</f>
        <v>0</v>
      </c>
      <c r="L128" s="37">
        <f>SUM(L76:L127)</f>
        <v>0</v>
      </c>
      <c r="M128" s="40"/>
      <c r="N128" s="38">
        <f>SUM(N76:N127)</f>
        <v>0</v>
      </c>
      <c r="O128" s="38">
        <f>SUM(O76:O127)</f>
        <v>0</v>
      </c>
      <c r="P128" s="24" t="str">
        <f t="shared" si="21"/>
        <v>.</v>
      </c>
      <c r="Q128" s="9"/>
      <c r="R128" s="9"/>
      <c r="S128" s="47"/>
      <c r="T128" s="245"/>
      <c r="U128" s="250">
        <f>SUM(U76:U127)</f>
        <v>0</v>
      </c>
      <c r="V128" s="250">
        <f>SUM(V76:V127)</f>
        <v>0</v>
      </c>
      <c r="W128" s="251">
        <f>SUM(W76:W127)</f>
        <v>0</v>
      </c>
    </row>
    <row r="129" spans="1:23" ht="13.5" thickBot="1">
      <c r="A129" s="321"/>
      <c r="B129" s="322"/>
      <c r="C129" s="62"/>
      <c r="D129" s="9"/>
      <c r="E129" s="9"/>
      <c r="F129" s="9"/>
      <c r="G129" s="9"/>
      <c r="H129" s="9"/>
      <c r="I129" s="9"/>
      <c r="J129" s="9"/>
      <c r="K129" s="9"/>
      <c r="L129" s="9"/>
      <c r="M129" s="9"/>
      <c r="O129" s="9"/>
      <c r="P129" s="9"/>
      <c r="Q129" s="9"/>
      <c r="R129" s="9"/>
      <c r="S129" s="47"/>
      <c r="T129" s="245"/>
      <c r="U129" s="245"/>
      <c r="V129" s="245"/>
      <c r="W129" s="254"/>
    </row>
    <row r="130" spans="1:23" ht="59.25" customHeight="1">
      <c r="A130" s="321"/>
      <c r="B130" s="322"/>
      <c r="C130" s="62"/>
      <c r="D130" s="9"/>
      <c r="E130" s="9"/>
      <c r="F130" s="9"/>
      <c r="G130" s="9"/>
      <c r="H130" s="9"/>
      <c r="I130" s="9"/>
      <c r="J130" s="9"/>
      <c r="K130" s="300" t="s">
        <v>134</v>
      </c>
      <c r="L130" s="301"/>
      <c r="M130" s="11" t="s">
        <v>16</v>
      </c>
      <c r="N130" s="12" t="s">
        <v>8</v>
      </c>
      <c r="O130" s="13" t="s">
        <v>9</v>
      </c>
      <c r="P130" s="24"/>
      <c r="Q130" s="9"/>
      <c r="R130" s="9"/>
      <c r="S130" s="47"/>
      <c r="T130" s="245"/>
      <c r="U130" s="245"/>
      <c r="V130" s="245"/>
      <c r="W130" s="254"/>
    </row>
    <row r="131" spans="1:23" ht="15.75" customHeight="1">
      <c r="A131" s="321"/>
      <c r="B131" s="322"/>
      <c r="C131" s="68"/>
      <c r="D131" s="47"/>
      <c r="E131" s="47"/>
      <c r="F131" s="47"/>
      <c r="G131" s="47"/>
      <c r="H131" s="47"/>
      <c r="I131" s="47"/>
      <c r="J131" s="47"/>
      <c r="K131" s="53" t="s">
        <v>14</v>
      </c>
      <c r="L131" s="49"/>
      <c r="M131" s="50">
        <v>1E-3</v>
      </c>
      <c r="N131" s="51">
        <f>ROUND(N128*(1+M131),2)</f>
        <v>0</v>
      </c>
      <c r="O131" s="54">
        <f>ROUND(O128*(1+M131),2)</f>
        <v>0</v>
      </c>
      <c r="P131" s="69"/>
      <c r="Q131" s="47"/>
      <c r="R131" s="47"/>
      <c r="S131" s="47"/>
      <c r="T131" s="245"/>
      <c r="U131" s="245"/>
      <c r="V131" s="245"/>
      <c r="W131" s="254"/>
    </row>
    <row r="132" spans="1:23" ht="15.75" customHeight="1">
      <c r="A132" s="321"/>
      <c r="B132" s="322"/>
      <c r="C132" s="68"/>
      <c r="D132" s="47"/>
      <c r="E132" s="47"/>
      <c r="F132" s="47"/>
      <c r="G132" s="47"/>
      <c r="H132" s="47"/>
      <c r="I132" s="47"/>
      <c r="J132" s="47"/>
      <c r="K132" s="176" t="s">
        <v>15</v>
      </c>
      <c r="L132" s="6"/>
      <c r="M132" s="52">
        <v>0</v>
      </c>
      <c r="N132" s="40">
        <f>ROUND(N131*(1+M132),2)</f>
        <v>0</v>
      </c>
      <c r="O132" s="128">
        <f>ROUND(O131*(1+M132),2)</f>
        <v>0</v>
      </c>
      <c r="P132" s="69"/>
      <c r="Q132" s="47"/>
      <c r="R132" s="47"/>
      <c r="S132" s="47"/>
      <c r="T132" s="245"/>
      <c r="U132" s="245"/>
      <c r="V132" s="245"/>
      <c r="W132" s="254"/>
    </row>
    <row r="133" spans="1:23">
      <c r="A133" s="321"/>
      <c r="B133" s="322"/>
      <c r="C133" s="62"/>
      <c r="D133" s="9"/>
      <c r="E133" s="9"/>
      <c r="F133" s="9"/>
      <c r="G133" s="9"/>
      <c r="H133" s="9"/>
      <c r="I133" s="9"/>
      <c r="J133" s="9"/>
      <c r="K133" s="176" t="s">
        <v>76</v>
      </c>
      <c r="L133" s="6"/>
      <c r="M133" s="52">
        <v>4.0000000000000001E-3</v>
      </c>
      <c r="N133" s="40">
        <f>ROUND(N132*(1+M133),2)</f>
        <v>0</v>
      </c>
      <c r="O133" s="128">
        <f>ROUND(O132*(1+M133),2)</f>
        <v>0</v>
      </c>
      <c r="P133" s="24"/>
      <c r="Q133" s="9"/>
      <c r="R133" s="9"/>
      <c r="S133" s="47"/>
      <c r="T133" s="245"/>
      <c r="U133" s="245"/>
      <c r="V133" s="245"/>
      <c r="W133" s="254"/>
    </row>
    <row r="134" spans="1:23" ht="15" customHeight="1">
      <c r="A134" s="321"/>
      <c r="B134" s="322"/>
      <c r="C134" s="62"/>
      <c r="D134" s="9"/>
      <c r="E134" s="9"/>
      <c r="F134" s="9"/>
      <c r="G134" s="9"/>
      <c r="H134" s="9"/>
      <c r="I134" s="9"/>
      <c r="J134" s="9"/>
      <c r="K134" s="53" t="s">
        <v>100</v>
      </c>
      <c r="L134" s="49"/>
      <c r="M134" s="50">
        <v>7.0000000000000001E-3</v>
      </c>
      <c r="N134" s="51">
        <f>ROUND(N133*(1+M134),2)</f>
        <v>0</v>
      </c>
      <c r="O134" s="54">
        <f>ROUND(O133*(1+M134),2)</f>
        <v>0</v>
      </c>
      <c r="P134" s="24"/>
      <c r="Q134" s="9"/>
      <c r="R134" s="9"/>
      <c r="S134" s="47"/>
      <c r="T134" s="245"/>
      <c r="U134" s="245"/>
      <c r="V134" s="245"/>
      <c r="W134" s="254"/>
    </row>
    <row r="135" spans="1:23" ht="15" customHeight="1" thickBot="1">
      <c r="A135" s="321"/>
      <c r="B135" s="322"/>
      <c r="C135" s="62"/>
      <c r="D135" s="9"/>
      <c r="E135" s="9"/>
      <c r="F135" s="9"/>
      <c r="G135" s="9"/>
      <c r="H135" s="9"/>
      <c r="I135" s="9"/>
      <c r="J135" s="9"/>
      <c r="K135" s="216" t="s">
        <v>111</v>
      </c>
      <c r="L135" s="217"/>
      <c r="M135" s="213">
        <v>1.2999999999999999E-2</v>
      </c>
      <c r="N135" s="214">
        <f>ROUND(N134*(1+M135),2)</f>
        <v>0</v>
      </c>
      <c r="O135" s="215">
        <f>ROUND(O134*(1+M135),2)</f>
        <v>0</v>
      </c>
      <c r="P135" s="24"/>
      <c r="Q135" s="9"/>
      <c r="R135" s="9"/>
      <c r="S135" s="47"/>
      <c r="T135" s="245"/>
      <c r="U135" s="245"/>
      <c r="V135" s="245"/>
      <c r="W135" s="254"/>
    </row>
    <row r="136" spans="1:23" ht="13.5" thickBot="1">
      <c r="A136" s="321"/>
      <c r="B136" s="322"/>
      <c r="C136" s="70"/>
      <c r="D136" s="48"/>
      <c r="E136" s="48"/>
      <c r="F136" s="48"/>
      <c r="G136" s="48"/>
      <c r="H136" s="48"/>
      <c r="I136" s="48"/>
      <c r="J136" s="48"/>
      <c r="K136" s="48"/>
      <c r="L136" s="48"/>
      <c r="M136" s="48"/>
      <c r="N136" s="48"/>
      <c r="O136" s="48"/>
      <c r="P136" s="71"/>
      <c r="Q136" s="48"/>
      <c r="R136" s="48"/>
      <c r="S136" s="84"/>
      <c r="T136" s="256"/>
      <c r="U136" s="256"/>
      <c r="V136" s="256"/>
      <c r="W136" s="257"/>
    </row>
    <row r="137" spans="1:23" ht="14.25">
      <c r="A137" s="47"/>
      <c r="B137" s="322"/>
      <c r="C137" s="124">
        <v>2015</v>
      </c>
      <c r="D137" s="60"/>
      <c r="E137" s="60"/>
      <c r="F137" s="60"/>
      <c r="G137" s="60"/>
      <c r="H137" s="60"/>
      <c r="I137" s="60"/>
      <c r="J137" s="60"/>
      <c r="K137" s="60"/>
      <c r="L137" s="60"/>
      <c r="M137" s="60"/>
      <c r="N137" s="60"/>
      <c r="O137" s="60"/>
      <c r="P137" s="61"/>
      <c r="Q137" s="60"/>
      <c r="R137" s="60"/>
      <c r="S137" s="83"/>
      <c r="T137" s="252"/>
      <c r="U137" s="252"/>
      <c r="V137" s="252"/>
      <c r="W137" s="253"/>
    </row>
    <row r="138" spans="1:23" ht="13.5" thickBot="1">
      <c r="A138" s="47"/>
      <c r="B138" s="322"/>
      <c r="C138" s="62"/>
      <c r="D138" s="9"/>
      <c r="E138" s="9"/>
      <c r="F138" s="9"/>
      <c r="G138" s="9"/>
      <c r="H138" s="9"/>
      <c r="I138" s="9"/>
      <c r="J138" s="9"/>
      <c r="K138" s="9"/>
      <c r="L138" s="9"/>
      <c r="M138" s="9"/>
      <c r="N138" s="9"/>
      <c r="O138" s="9"/>
      <c r="P138" s="24"/>
      <c r="Q138" s="9"/>
      <c r="R138" s="9"/>
      <c r="S138" s="47"/>
      <c r="T138" s="245"/>
      <c r="U138" s="245"/>
      <c r="V138" s="245"/>
      <c r="W138" s="254"/>
    </row>
    <row r="139" spans="1:23">
      <c r="A139" s="47"/>
      <c r="B139" s="322"/>
      <c r="C139" s="63"/>
      <c r="D139" s="291" t="s">
        <v>1</v>
      </c>
      <c r="E139" s="292"/>
      <c r="F139" s="293"/>
      <c r="G139" s="5"/>
      <c r="H139" s="6"/>
      <c r="I139" s="6"/>
      <c r="J139" s="294" t="s">
        <v>2</v>
      </c>
      <c r="K139" s="295"/>
      <c r="L139" s="295"/>
      <c r="M139" s="7"/>
      <c r="N139" s="316" t="s">
        <v>3</v>
      </c>
      <c r="O139" s="316"/>
      <c r="P139" s="24"/>
      <c r="Q139" s="9"/>
      <c r="R139" s="9"/>
      <c r="S139" s="47"/>
      <c r="T139" s="245"/>
      <c r="U139" s="245"/>
      <c r="V139" s="245"/>
      <c r="W139" s="254"/>
    </row>
    <row r="140" spans="1:23" ht="61.5" customHeight="1" thickBot="1">
      <c r="A140" s="47"/>
      <c r="B140" s="322"/>
      <c r="C140" s="64" t="s">
        <v>4</v>
      </c>
      <c r="D140" s="148" t="s">
        <v>66</v>
      </c>
      <c r="E140" s="149" t="s">
        <v>67</v>
      </c>
      <c r="F140" s="141" t="s">
        <v>28</v>
      </c>
      <c r="G140" s="14" t="s">
        <v>68</v>
      </c>
      <c r="H140" s="15" t="s">
        <v>69</v>
      </c>
      <c r="I140" s="15"/>
      <c r="J140" s="16" t="s">
        <v>5</v>
      </c>
      <c r="K140" s="16" t="s">
        <v>6</v>
      </c>
      <c r="L140" s="17" t="s">
        <v>7</v>
      </c>
      <c r="M140" s="15"/>
      <c r="N140" s="18" t="s">
        <v>8</v>
      </c>
      <c r="O140" s="18" t="s">
        <v>9</v>
      </c>
      <c r="P140" s="24"/>
      <c r="Q140" s="9"/>
      <c r="R140" s="9"/>
      <c r="S140" s="47"/>
      <c r="T140" s="245"/>
      <c r="U140" s="240" t="s">
        <v>120</v>
      </c>
      <c r="V140" s="240" t="s">
        <v>121</v>
      </c>
      <c r="W140" s="247" t="s">
        <v>18</v>
      </c>
    </row>
    <row r="141" spans="1:23" ht="12.75" customHeight="1">
      <c r="A141" s="47"/>
      <c r="B141" s="322"/>
      <c r="C141" s="65">
        <v>1</v>
      </c>
      <c r="D141" s="145">
        <v>0</v>
      </c>
      <c r="E141" s="146">
        <v>0</v>
      </c>
      <c r="F141" s="147">
        <v>1</v>
      </c>
      <c r="G141" s="39">
        <f>D141+E141</f>
        <v>0</v>
      </c>
      <c r="H141" s="40">
        <f>ROUND((G141/F141),2)</f>
        <v>0</v>
      </c>
      <c r="I141" s="40"/>
      <c r="J141" s="36">
        <f>ROUND((H141*3%)*F141,2)</f>
        <v>0</v>
      </c>
      <c r="K141" s="36">
        <f>ROUND((IF(H141-$R$143&lt;0,0,(H141-$R$143))*3.5%)*F141,2)</f>
        <v>0</v>
      </c>
      <c r="L141" s="37">
        <f>J141+K141</f>
        <v>0</v>
      </c>
      <c r="M141" s="40"/>
      <c r="N141" s="44">
        <f>((MIN(H141,$R$144)*0.58%)+IF(H141&gt;$R$144,(H141-$R$144)*1.25%,0))*F141</f>
        <v>0</v>
      </c>
      <c r="O141" s="44">
        <f>(H141*3.75%)*F141</f>
        <v>0</v>
      </c>
      <c r="P141" s="24" t="str">
        <f>IF(W141&lt;&gt;0, "Error - review!",".")</f>
        <v>.</v>
      </c>
      <c r="Q141" s="317" t="s">
        <v>20</v>
      </c>
      <c r="R141" s="318"/>
      <c r="S141" s="47"/>
      <c r="T141" s="245"/>
      <c r="U141" s="248">
        <f>((MIN(H141,$R$144)*0.58%))*F141</f>
        <v>0</v>
      </c>
      <c r="V141" s="248">
        <f>(IF(H141&gt;$R$144,(H141-$R$144)*1.25%,0))*F141</f>
        <v>0</v>
      </c>
      <c r="W141" s="255">
        <f t="shared" ref="W141:W192" si="32">(U141+V141)-N141</f>
        <v>0</v>
      </c>
    </row>
    <row r="142" spans="1:23" ht="15" customHeight="1">
      <c r="A142" s="47"/>
      <c r="B142" s="322"/>
      <c r="C142" s="65">
        <v>2</v>
      </c>
      <c r="D142" s="145">
        <v>0</v>
      </c>
      <c r="E142" s="146">
        <v>0</v>
      </c>
      <c r="F142" s="147">
        <v>1</v>
      </c>
      <c r="G142" s="39">
        <f t="shared" ref="G142:G192" si="33">D142+E142</f>
        <v>0</v>
      </c>
      <c r="H142" s="40">
        <f t="shared" ref="H142:H192" si="34">ROUND((G142/F142),2)</f>
        <v>0</v>
      </c>
      <c r="I142" s="40"/>
      <c r="J142" s="36">
        <f t="shared" ref="J142:J192" si="35">ROUND((H142*3%)*F142,2)</f>
        <v>0</v>
      </c>
      <c r="K142" s="36">
        <f t="shared" ref="K142:K192" si="36">ROUND((IF(H142-$R$143&lt;0,0,(H142-$R$143))*3.5%)*F142,2)</f>
        <v>0</v>
      </c>
      <c r="L142" s="37">
        <f t="shared" ref="L142:L192" si="37">J142+K142</f>
        <v>0</v>
      </c>
      <c r="M142" s="40"/>
      <c r="N142" s="44">
        <f t="shared" ref="N142:N192" si="38">((MIN(H142,$R$144)*0.58%)+IF(H142&gt;$R$144,(H142-$R$144)*1.25%,0))*F142</f>
        <v>0</v>
      </c>
      <c r="O142" s="44">
        <f t="shared" ref="O142:O192" si="39">(H142*3.75%)*F142</f>
        <v>0</v>
      </c>
      <c r="P142" s="24" t="str">
        <f t="shared" ref="P142:P193" si="40">IF(W142&lt;&gt;0, "Error - review!",".")</f>
        <v>.</v>
      </c>
      <c r="Q142" s="89" t="s">
        <v>11</v>
      </c>
      <c r="R142" s="125">
        <v>230.3</v>
      </c>
      <c r="S142" s="43"/>
      <c r="T142" s="245"/>
      <c r="U142" s="248">
        <f t="shared" ref="U142:U149" si="41">((MIN(H142,$R$144)*0.58%))*F142</f>
        <v>0</v>
      </c>
      <c r="V142" s="248">
        <f t="shared" ref="V142:V149" si="42">(IF(H142&gt;$R$144,(H142-$R$144)*1.25%,0))*F142</f>
        <v>0</v>
      </c>
      <c r="W142" s="255">
        <f t="shared" si="32"/>
        <v>0</v>
      </c>
    </row>
    <row r="143" spans="1:23">
      <c r="A143" s="47"/>
      <c r="B143" s="322"/>
      <c r="C143" s="65">
        <v>3</v>
      </c>
      <c r="D143" s="145">
        <v>0</v>
      </c>
      <c r="E143" s="146">
        <v>0</v>
      </c>
      <c r="F143" s="147">
        <v>1</v>
      </c>
      <c r="G143" s="39">
        <f t="shared" si="33"/>
        <v>0</v>
      </c>
      <c r="H143" s="40">
        <f t="shared" si="34"/>
        <v>0</v>
      </c>
      <c r="I143" s="40"/>
      <c r="J143" s="36">
        <f t="shared" si="35"/>
        <v>0</v>
      </c>
      <c r="K143" s="36">
        <f t="shared" si="36"/>
        <v>0</v>
      </c>
      <c r="L143" s="37">
        <f t="shared" si="37"/>
        <v>0</v>
      </c>
      <c r="M143" s="40"/>
      <c r="N143" s="44">
        <f t="shared" si="38"/>
        <v>0</v>
      </c>
      <c r="O143" s="44">
        <f t="shared" si="39"/>
        <v>0</v>
      </c>
      <c r="P143" s="24" t="str">
        <f t="shared" si="40"/>
        <v>.</v>
      </c>
      <c r="Q143" s="89" t="s">
        <v>38</v>
      </c>
      <c r="R143" s="125">
        <f>ROUND($R$142*2,2)</f>
        <v>460.6</v>
      </c>
      <c r="S143" s="43"/>
      <c r="T143" s="245"/>
      <c r="U143" s="248">
        <f t="shared" si="41"/>
        <v>0</v>
      </c>
      <c r="V143" s="248">
        <f t="shared" si="42"/>
        <v>0</v>
      </c>
      <c r="W143" s="255">
        <f t="shared" si="32"/>
        <v>0</v>
      </c>
    </row>
    <row r="144" spans="1:23" ht="13.5" thickBot="1">
      <c r="A144" s="47"/>
      <c r="B144" s="322"/>
      <c r="C144" s="65">
        <v>4</v>
      </c>
      <c r="D144" s="145">
        <v>0</v>
      </c>
      <c r="E144" s="146">
        <v>0</v>
      </c>
      <c r="F144" s="147">
        <v>1</v>
      </c>
      <c r="G144" s="39">
        <f t="shared" si="33"/>
        <v>0</v>
      </c>
      <c r="H144" s="40">
        <f t="shared" si="34"/>
        <v>0</v>
      </c>
      <c r="I144" s="40"/>
      <c r="J144" s="36">
        <f t="shared" si="35"/>
        <v>0</v>
      </c>
      <c r="K144" s="36">
        <f t="shared" si="36"/>
        <v>0</v>
      </c>
      <c r="L144" s="37">
        <f t="shared" si="37"/>
        <v>0</v>
      </c>
      <c r="M144" s="40"/>
      <c r="N144" s="44">
        <f t="shared" si="38"/>
        <v>0</v>
      </c>
      <c r="O144" s="44">
        <f>(H144*3.75%)*F144</f>
        <v>0</v>
      </c>
      <c r="P144" s="24" t="str">
        <f t="shared" si="40"/>
        <v>.</v>
      </c>
      <c r="Q144" s="90" t="s">
        <v>12</v>
      </c>
      <c r="R144" s="126">
        <f>ROUND(($R$142*3.74),2)</f>
        <v>861.32</v>
      </c>
      <c r="S144" s="43"/>
      <c r="T144" s="245"/>
      <c r="U144" s="248">
        <f t="shared" si="41"/>
        <v>0</v>
      </c>
      <c r="V144" s="248">
        <f t="shared" si="42"/>
        <v>0</v>
      </c>
      <c r="W144" s="255">
        <f t="shared" si="32"/>
        <v>0</v>
      </c>
    </row>
    <row r="145" spans="1:23">
      <c r="A145" s="47"/>
      <c r="B145" s="322"/>
      <c r="C145" s="65">
        <v>5</v>
      </c>
      <c r="D145" s="145">
        <v>0</v>
      </c>
      <c r="E145" s="146">
        <v>0</v>
      </c>
      <c r="F145" s="147">
        <v>1</v>
      </c>
      <c r="G145" s="39">
        <f t="shared" si="33"/>
        <v>0</v>
      </c>
      <c r="H145" s="40">
        <f t="shared" si="34"/>
        <v>0</v>
      </c>
      <c r="I145" s="40"/>
      <c r="J145" s="36">
        <f t="shared" si="35"/>
        <v>0</v>
      </c>
      <c r="K145" s="36">
        <f t="shared" si="36"/>
        <v>0</v>
      </c>
      <c r="L145" s="37">
        <f t="shared" si="37"/>
        <v>0</v>
      </c>
      <c r="M145" s="40"/>
      <c r="N145" s="44">
        <f t="shared" si="38"/>
        <v>0</v>
      </c>
      <c r="O145" s="44">
        <f t="shared" si="39"/>
        <v>0</v>
      </c>
      <c r="P145" s="24" t="str">
        <f t="shared" si="40"/>
        <v>.</v>
      </c>
      <c r="Q145" s="9"/>
      <c r="R145" s="9"/>
      <c r="S145" s="47"/>
      <c r="T145" s="245"/>
      <c r="U145" s="248">
        <f t="shared" si="41"/>
        <v>0</v>
      </c>
      <c r="V145" s="248">
        <f t="shared" si="42"/>
        <v>0</v>
      </c>
      <c r="W145" s="255">
        <f t="shared" si="32"/>
        <v>0</v>
      </c>
    </row>
    <row r="146" spans="1:23">
      <c r="A146" s="47"/>
      <c r="B146" s="322"/>
      <c r="C146" s="65">
        <v>6</v>
      </c>
      <c r="D146" s="145">
        <v>0</v>
      </c>
      <c r="E146" s="146">
        <v>0</v>
      </c>
      <c r="F146" s="147">
        <v>1</v>
      </c>
      <c r="G146" s="39">
        <f t="shared" si="33"/>
        <v>0</v>
      </c>
      <c r="H146" s="40">
        <f t="shared" si="34"/>
        <v>0</v>
      </c>
      <c r="I146" s="40"/>
      <c r="J146" s="36">
        <f t="shared" si="35"/>
        <v>0</v>
      </c>
      <c r="K146" s="36">
        <f t="shared" si="36"/>
        <v>0</v>
      </c>
      <c r="L146" s="37">
        <f t="shared" si="37"/>
        <v>0</v>
      </c>
      <c r="M146" s="40"/>
      <c r="N146" s="44">
        <f t="shared" si="38"/>
        <v>0</v>
      </c>
      <c r="O146" s="44">
        <f t="shared" si="39"/>
        <v>0</v>
      </c>
      <c r="P146" s="24" t="str">
        <f t="shared" si="40"/>
        <v>.</v>
      </c>
      <c r="Q146" s="9"/>
      <c r="R146" s="9"/>
      <c r="S146" s="47"/>
      <c r="T146" s="245"/>
      <c r="U146" s="248">
        <f t="shared" si="41"/>
        <v>0</v>
      </c>
      <c r="V146" s="248">
        <f t="shared" si="42"/>
        <v>0</v>
      </c>
      <c r="W146" s="255">
        <f t="shared" si="32"/>
        <v>0</v>
      </c>
    </row>
    <row r="147" spans="1:23">
      <c r="A147" s="47"/>
      <c r="B147" s="322"/>
      <c r="C147" s="65">
        <v>7</v>
      </c>
      <c r="D147" s="145">
        <v>0</v>
      </c>
      <c r="E147" s="146">
        <v>0</v>
      </c>
      <c r="F147" s="147">
        <v>1</v>
      </c>
      <c r="G147" s="39">
        <f t="shared" si="33"/>
        <v>0</v>
      </c>
      <c r="H147" s="40">
        <f t="shared" si="34"/>
        <v>0</v>
      </c>
      <c r="I147" s="40"/>
      <c r="J147" s="36">
        <f t="shared" si="35"/>
        <v>0</v>
      </c>
      <c r="K147" s="36">
        <f t="shared" si="36"/>
        <v>0</v>
      </c>
      <c r="L147" s="37">
        <f t="shared" si="37"/>
        <v>0</v>
      </c>
      <c r="M147" s="40"/>
      <c r="N147" s="44">
        <f t="shared" si="38"/>
        <v>0</v>
      </c>
      <c r="O147" s="44">
        <f t="shared" si="39"/>
        <v>0</v>
      </c>
      <c r="P147" s="24" t="str">
        <f t="shared" si="40"/>
        <v>.</v>
      </c>
      <c r="Q147" s="9"/>
      <c r="R147" s="9"/>
      <c r="S147" s="47"/>
      <c r="T147" s="245"/>
      <c r="U147" s="248">
        <f t="shared" si="41"/>
        <v>0</v>
      </c>
      <c r="V147" s="248">
        <f t="shared" si="42"/>
        <v>0</v>
      </c>
      <c r="W147" s="255">
        <f t="shared" si="32"/>
        <v>0</v>
      </c>
    </row>
    <row r="148" spans="1:23">
      <c r="A148" s="47"/>
      <c r="B148" s="322"/>
      <c r="C148" s="65">
        <v>8</v>
      </c>
      <c r="D148" s="145">
        <v>0</v>
      </c>
      <c r="E148" s="146">
        <v>0</v>
      </c>
      <c r="F148" s="147">
        <v>1</v>
      </c>
      <c r="G148" s="39">
        <f t="shared" si="33"/>
        <v>0</v>
      </c>
      <c r="H148" s="40">
        <f t="shared" si="34"/>
        <v>0</v>
      </c>
      <c r="I148" s="40"/>
      <c r="J148" s="36">
        <f t="shared" si="35"/>
        <v>0</v>
      </c>
      <c r="K148" s="36">
        <f t="shared" si="36"/>
        <v>0</v>
      </c>
      <c r="L148" s="37">
        <f t="shared" si="37"/>
        <v>0</v>
      </c>
      <c r="M148" s="40"/>
      <c r="N148" s="44">
        <f>((MIN(H148,$R$144)*0.58%)+IF(H148&gt;$R$144,(H148-$R$144)*1.25%,0))*F148</f>
        <v>0</v>
      </c>
      <c r="O148" s="44">
        <f t="shared" si="39"/>
        <v>0</v>
      </c>
      <c r="P148" s="24" t="str">
        <f t="shared" si="40"/>
        <v>.</v>
      </c>
      <c r="Q148" s="9"/>
      <c r="R148" s="9"/>
      <c r="S148" s="47"/>
      <c r="T148" s="245"/>
      <c r="U148" s="248">
        <f t="shared" si="41"/>
        <v>0</v>
      </c>
      <c r="V148" s="248">
        <f t="shared" si="42"/>
        <v>0</v>
      </c>
      <c r="W148" s="255">
        <f t="shared" si="32"/>
        <v>0</v>
      </c>
    </row>
    <row r="149" spans="1:23">
      <c r="A149" s="47"/>
      <c r="B149" s="322"/>
      <c r="C149" s="65">
        <v>9</v>
      </c>
      <c r="D149" s="145">
        <v>0</v>
      </c>
      <c r="E149" s="146">
        <v>0</v>
      </c>
      <c r="F149" s="147">
        <v>1</v>
      </c>
      <c r="G149" s="39">
        <f t="shared" si="33"/>
        <v>0</v>
      </c>
      <c r="H149" s="40">
        <f t="shared" si="34"/>
        <v>0</v>
      </c>
      <c r="I149" s="40"/>
      <c r="J149" s="36">
        <f t="shared" si="35"/>
        <v>0</v>
      </c>
      <c r="K149" s="36">
        <f t="shared" si="36"/>
        <v>0</v>
      </c>
      <c r="L149" s="37">
        <f t="shared" si="37"/>
        <v>0</v>
      </c>
      <c r="M149" s="40"/>
      <c r="N149" s="44">
        <f t="shared" si="38"/>
        <v>0</v>
      </c>
      <c r="O149" s="44">
        <f t="shared" si="39"/>
        <v>0</v>
      </c>
      <c r="P149" s="24" t="str">
        <f t="shared" si="40"/>
        <v>.</v>
      </c>
      <c r="Q149" s="9"/>
      <c r="R149" s="9"/>
      <c r="S149" s="47"/>
      <c r="T149" s="245"/>
      <c r="U149" s="248">
        <f t="shared" si="41"/>
        <v>0</v>
      </c>
      <c r="V149" s="248">
        <f t="shared" si="42"/>
        <v>0</v>
      </c>
      <c r="W149" s="255">
        <f t="shared" si="32"/>
        <v>0</v>
      </c>
    </row>
    <row r="150" spans="1:23">
      <c r="A150" s="47"/>
      <c r="B150" s="322"/>
      <c r="C150" s="65">
        <v>10</v>
      </c>
      <c r="D150" s="145">
        <v>0</v>
      </c>
      <c r="E150" s="146">
        <v>0</v>
      </c>
      <c r="F150" s="147">
        <v>1</v>
      </c>
      <c r="G150" s="39">
        <f t="shared" ref="G150:G189" si="43">D150+E150</f>
        <v>0</v>
      </c>
      <c r="H150" s="40">
        <f t="shared" ref="H150:H189" si="44">ROUND((G150/F150),2)</f>
        <v>0</v>
      </c>
      <c r="I150" s="40"/>
      <c r="J150" s="36">
        <f t="shared" ref="J150:J189" si="45">ROUND((H150*3%)*F150,2)</f>
        <v>0</v>
      </c>
      <c r="K150" s="36">
        <f t="shared" si="36"/>
        <v>0</v>
      </c>
      <c r="L150" s="37">
        <f t="shared" ref="L150:L189" si="46">J150+K150</f>
        <v>0</v>
      </c>
      <c r="M150" s="40"/>
      <c r="N150" s="44">
        <f t="shared" si="38"/>
        <v>0</v>
      </c>
      <c r="O150" s="44">
        <f t="shared" ref="O150:O189" si="47">(H150*3.75%)*F150</f>
        <v>0</v>
      </c>
      <c r="P150" s="24" t="str">
        <f t="shared" si="40"/>
        <v>.</v>
      </c>
      <c r="Q150" s="9"/>
      <c r="R150" s="9"/>
      <c r="S150" s="47"/>
      <c r="T150" s="245"/>
      <c r="U150" s="248">
        <f t="shared" ref="U150:U189" si="48">((MIN(H150,$R$144)*0.58%))*F150</f>
        <v>0</v>
      </c>
      <c r="V150" s="248">
        <f t="shared" ref="V150:V189" si="49">(IF(H150&gt;$R$144,(H150-$R$144)*1.25%,0))*F150</f>
        <v>0</v>
      </c>
      <c r="W150" s="255">
        <f t="shared" ref="W150:W189" si="50">(U150+V150)-N150</f>
        <v>0</v>
      </c>
    </row>
    <row r="151" spans="1:23">
      <c r="A151" s="47"/>
      <c r="B151" s="322"/>
      <c r="C151" s="65">
        <v>11</v>
      </c>
      <c r="D151" s="145">
        <v>0</v>
      </c>
      <c r="E151" s="146">
        <v>0</v>
      </c>
      <c r="F151" s="147">
        <v>1</v>
      </c>
      <c r="G151" s="39">
        <f t="shared" si="43"/>
        <v>0</v>
      </c>
      <c r="H151" s="40">
        <f t="shared" si="44"/>
        <v>0</v>
      </c>
      <c r="I151" s="40"/>
      <c r="J151" s="36">
        <f t="shared" si="45"/>
        <v>0</v>
      </c>
      <c r="K151" s="36">
        <f t="shared" si="36"/>
        <v>0</v>
      </c>
      <c r="L151" s="37">
        <f t="shared" si="46"/>
        <v>0</v>
      </c>
      <c r="M151" s="40"/>
      <c r="N151" s="44">
        <f t="shared" si="38"/>
        <v>0</v>
      </c>
      <c r="O151" s="44">
        <f t="shared" si="47"/>
        <v>0</v>
      </c>
      <c r="P151" s="24" t="str">
        <f t="shared" si="40"/>
        <v>.</v>
      </c>
      <c r="Q151" s="9"/>
      <c r="R151" s="9"/>
      <c r="S151" s="47"/>
      <c r="T151" s="245"/>
      <c r="U151" s="248">
        <f t="shared" si="48"/>
        <v>0</v>
      </c>
      <c r="V151" s="248">
        <f t="shared" si="49"/>
        <v>0</v>
      </c>
      <c r="W151" s="255">
        <f t="shared" si="50"/>
        <v>0</v>
      </c>
    </row>
    <row r="152" spans="1:23">
      <c r="A152" s="47"/>
      <c r="B152" s="322"/>
      <c r="C152" s="65">
        <v>12</v>
      </c>
      <c r="D152" s="145">
        <v>0</v>
      </c>
      <c r="E152" s="146">
        <v>0</v>
      </c>
      <c r="F152" s="147">
        <v>1</v>
      </c>
      <c r="G152" s="39">
        <f t="shared" si="43"/>
        <v>0</v>
      </c>
      <c r="H152" s="40">
        <f t="shared" si="44"/>
        <v>0</v>
      </c>
      <c r="I152" s="40"/>
      <c r="J152" s="36">
        <f t="shared" si="45"/>
        <v>0</v>
      </c>
      <c r="K152" s="36">
        <f t="shared" si="36"/>
        <v>0</v>
      </c>
      <c r="L152" s="37">
        <f t="shared" si="46"/>
        <v>0</v>
      </c>
      <c r="M152" s="40"/>
      <c r="N152" s="44">
        <f t="shared" si="38"/>
        <v>0</v>
      </c>
      <c r="O152" s="44">
        <f t="shared" si="47"/>
        <v>0</v>
      </c>
      <c r="P152" s="24" t="str">
        <f t="shared" si="40"/>
        <v>.</v>
      </c>
      <c r="Q152" s="9"/>
      <c r="R152" s="9"/>
      <c r="S152" s="47"/>
      <c r="T152" s="245"/>
      <c r="U152" s="248">
        <f t="shared" si="48"/>
        <v>0</v>
      </c>
      <c r="V152" s="248">
        <f t="shared" si="49"/>
        <v>0</v>
      </c>
      <c r="W152" s="255">
        <f t="shared" si="50"/>
        <v>0</v>
      </c>
    </row>
    <row r="153" spans="1:23">
      <c r="A153" s="47"/>
      <c r="B153" s="322"/>
      <c r="C153" s="65">
        <v>13</v>
      </c>
      <c r="D153" s="145">
        <v>0</v>
      </c>
      <c r="E153" s="146">
        <v>0</v>
      </c>
      <c r="F153" s="147">
        <v>1</v>
      </c>
      <c r="G153" s="39">
        <f t="shared" si="43"/>
        <v>0</v>
      </c>
      <c r="H153" s="40">
        <f t="shared" si="44"/>
        <v>0</v>
      </c>
      <c r="I153" s="40"/>
      <c r="J153" s="36">
        <f t="shared" si="45"/>
        <v>0</v>
      </c>
      <c r="K153" s="36">
        <f t="shared" si="36"/>
        <v>0</v>
      </c>
      <c r="L153" s="37">
        <f t="shared" si="46"/>
        <v>0</v>
      </c>
      <c r="M153" s="40"/>
      <c r="N153" s="44">
        <f t="shared" si="38"/>
        <v>0</v>
      </c>
      <c r="O153" s="44">
        <f t="shared" si="47"/>
        <v>0</v>
      </c>
      <c r="P153" s="24" t="str">
        <f t="shared" si="40"/>
        <v>.</v>
      </c>
      <c r="Q153" s="9"/>
      <c r="R153" s="9"/>
      <c r="S153" s="47"/>
      <c r="T153" s="245"/>
      <c r="U153" s="248">
        <f t="shared" si="48"/>
        <v>0</v>
      </c>
      <c r="V153" s="248">
        <f t="shared" si="49"/>
        <v>0</v>
      </c>
      <c r="W153" s="255">
        <f t="shared" si="50"/>
        <v>0</v>
      </c>
    </row>
    <row r="154" spans="1:23">
      <c r="A154" s="47"/>
      <c r="B154" s="322"/>
      <c r="C154" s="65">
        <v>14</v>
      </c>
      <c r="D154" s="145">
        <v>0</v>
      </c>
      <c r="E154" s="146">
        <v>0</v>
      </c>
      <c r="F154" s="147">
        <v>1</v>
      </c>
      <c r="G154" s="39">
        <f t="shared" si="43"/>
        <v>0</v>
      </c>
      <c r="H154" s="40">
        <f t="shared" si="44"/>
        <v>0</v>
      </c>
      <c r="I154" s="40"/>
      <c r="J154" s="36">
        <f t="shared" si="45"/>
        <v>0</v>
      </c>
      <c r="K154" s="36">
        <f t="shared" si="36"/>
        <v>0</v>
      </c>
      <c r="L154" s="37">
        <f t="shared" si="46"/>
        <v>0</v>
      </c>
      <c r="M154" s="40"/>
      <c r="N154" s="44">
        <f t="shared" si="38"/>
        <v>0</v>
      </c>
      <c r="O154" s="44">
        <f t="shared" si="47"/>
        <v>0</v>
      </c>
      <c r="P154" s="24" t="str">
        <f t="shared" si="40"/>
        <v>.</v>
      </c>
      <c r="Q154" s="9"/>
      <c r="R154" s="9"/>
      <c r="S154" s="47"/>
      <c r="T154" s="245"/>
      <c r="U154" s="248">
        <f t="shared" si="48"/>
        <v>0</v>
      </c>
      <c r="V154" s="248">
        <f t="shared" si="49"/>
        <v>0</v>
      </c>
      <c r="W154" s="255">
        <f t="shared" si="50"/>
        <v>0</v>
      </c>
    </row>
    <row r="155" spans="1:23">
      <c r="A155" s="47"/>
      <c r="B155" s="322"/>
      <c r="C155" s="65">
        <v>15</v>
      </c>
      <c r="D155" s="145">
        <v>0</v>
      </c>
      <c r="E155" s="146">
        <v>0</v>
      </c>
      <c r="F155" s="147">
        <v>1</v>
      </c>
      <c r="G155" s="39">
        <f t="shared" si="43"/>
        <v>0</v>
      </c>
      <c r="H155" s="40">
        <f t="shared" si="44"/>
        <v>0</v>
      </c>
      <c r="I155" s="40"/>
      <c r="J155" s="36">
        <f t="shared" si="45"/>
        <v>0</v>
      </c>
      <c r="K155" s="36">
        <f t="shared" si="36"/>
        <v>0</v>
      </c>
      <c r="L155" s="37">
        <f t="shared" si="46"/>
        <v>0</v>
      </c>
      <c r="M155" s="40"/>
      <c r="N155" s="44">
        <f t="shared" si="38"/>
        <v>0</v>
      </c>
      <c r="O155" s="44">
        <f t="shared" si="47"/>
        <v>0</v>
      </c>
      <c r="P155" s="24" t="str">
        <f t="shared" si="40"/>
        <v>.</v>
      </c>
      <c r="Q155" s="9"/>
      <c r="R155" s="9"/>
      <c r="S155" s="47"/>
      <c r="T155" s="245"/>
      <c r="U155" s="248">
        <f t="shared" si="48"/>
        <v>0</v>
      </c>
      <c r="V155" s="248">
        <f t="shared" si="49"/>
        <v>0</v>
      </c>
      <c r="W155" s="255">
        <f t="shared" si="50"/>
        <v>0</v>
      </c>
    </row>
    <row r="156" spans="1:23">
      <c r="A156" s="47"/>
      <c r="B156" s="322"/>
      <c r="C156" s="65">
        <v>16</v>
      </c>
      <c r="D156" s="145">
        <v>0</v>
      </c>
      <c r="E156" s="146">
        <v>0</v>
      </c>
      <c r="F156" s="147">
        <v>1</v>
      </c>
      <c r="G156" s="39">
        <f t="shared" si="43"/>
        <v>0</v>
      </c>
      <c r="H156" s="40">
        <f t="shared" si="44"/>
        <v>0</v>
      </c>
      <c r="I156" s="40"/>
      <c r="J156" s="36">
        <f t="shared" si="45"/>
        <v>0</v>
      </c>
      <c r="K156" s="36">
        <f t="shared" si="36"/>
        <v>0</v>
      </c>
      <c r="L156" s="37">
        <f t="shared" si="46"/>
        <v>0</v>
      </c>
      <c r="M156" s="40"/>
      <c r="N156" s="44">
        <f t="shared" si="38"/>
        <v>0</v>
      </c>
      <c r="O156" s="44">
        <f t="shared" si="47"/>
        <v>0</v>
      </c>
      <c r="P156" s="24" t="str">
        <f t="shared" si="40"/>
        <v>.</v>
      </c>
      <c r="Q156" s="9"/>
      <c r="R156" s="9"/>
      <c r="S156" s="47"/>
      <c r="T156" s="245"/>
      <c r="U156" s="248">
        <f t="shared" si="48"/>
        <v>0</v>
      </c>
      <c r="V156" s="248">
        <f t="shared" si="49"/>
        <v>0</v>
      </c>
      <c r="W156" s="255">
        <f t="shared" si="50"/>
        <v>0</v>
      </c>
    </row>
    <row r="157" spans="1:23">
      <c r="A157" s="47"/>
      <c r="B157" s="322"/>
      <c r="C157" s="65">
        <v>17</v>
      </c>
      <c r="D157" s="145">
        <v>0</v>
      </c>
      <c r="E157" s="146">
        <v>0</v>
      </c>
      <c r="F157" s="147">
        <v>1</v>
      </c>
      <c r="G157" s="39">
        <f t="shared" si="43"/>
        <v>0</v>
      </c>
      <c r="H157" s="40">
        <f t="shared" si="44"/>
        <v>0</v>
      </c>
      <c r="I157" s="40"/>
      <c r="J157" s="36">
        <f t="shared" si="45"/>
        <v>0</v>
      </c>
      <c r="K157" s="36">
        <f t="shared" si="36"/>
        <v>0</v>
      </c>
      <c r="L157" s="37">
        <f t="shared" si="46"/>
        <v>0</v>
      </c>
      <c r="M157" s="40"/>
      <c r="N157" s="44">
        <f t="shared" si="38"/>
        <v>0</v>
      </c>
      <c r="O157" s="44">
        <f t="shared" si="47"/>
        <v>0</v>
      </c>
      <c r="P157" s="24" t="str">
        <f t="shared" si="40"/>
        <v>.</v>
      </c>
      <c r="Q157" s="9"/>
      <c r="R157" s="9"/>
      <c r="S157" s="47"/>
      <c r="T157" s="245"/>
      <c r="U157" s="248">
        <f t="shared" si="48"/>
        <v>0</v>
      </c>
      <c r="V157" s="248">
        <f t="shared" si="49"/>
        <v>0</v>
      </c>
      <c r="W157" s="255">
        <f t="shared" si="50"/>
        <v>0</v>
      </c>
    </row>
    <row r="158" spans="1:23">
      <c r="A158" s="47"/>
      <c r="B158" s="322"/>
      <c r="C158" s="65">
        <v>18</v>
      </c>
      <c r="D158" s="145">
        <v>0</v>
      </c>
      <c r="E158" s="146">
        <v>0</v>
      </c>
      <c r="F158" s="147">
        <v>1</v>
      </c>
      <c r="G158" s="39">
        <f t="shared" si="43"/>
        <v>0</v>
      </c>
      <c r="H158" s="40">
        <f t="shared" si="44"/>
        <v>0</v>
      </c>
      <c r="I158" s="40"/>
      <c r="J158" s="36">
        <f t="shared" si="45"/>
        <v>0</v>
      </c>
      <c r="K158" s="36">
        <f t="shared" si="36"/>
        <v>0</v>
      </c>
      <c r="L158" s="37">
        <f t="shared" si="46"/>
        <v>0</v>
      </c>
      <c r="M158" s="40"/>
      <c r="N158" s="44">
        <f t="shared" si="38"/>
        <v>0</v>
      </c>
      <c r="O158" s="44">
        <f t="shared" si="47"/>
        <v>0</v>
      </c>
      <c r="P158" s="24" t="str">
        <f t="shared" si="40"/>
        <v>.</v>
      </c>
      <c r="Q158" s="9"/>
      <c r="R158" s="9"/>
      <c r="S158" s="47"/>
      <c r="T158" s="245"/>
      <c r="U158" s="248">
        <f t="shared" si="48"/>
        <v>0</v>
      </c>
      <c r="V158" s="248">
        <f t="shared" si="49"/>
        <v>0</v>
      </c>
      <c r="W158" s="255">
        <f t="shared" si="50"/>
        <v>0</v>
      </c>
    </row>
    <row r="159" spans="1:23">
      <c r="A159" s="47"/>
      <c r="B159" s="322"/>
      <c r="C159" s="65">
        <v>19</v>
      </c>
      <c r="D159" s="145">
        <v>0</v>
      </c>
      <c r="E159" s="146">
        <v>0</v>
      </c>
      <c r="F159" s="147">
        <v>1</v>
      </c>
      <c r="G159" s="39">
        <f t="shared" si="43"/>
        <v>0</v>
      </c>
      <c r="H159" s="40">
        <f t="shared" si="44"/>
        <v>0</v>
      </c>
      <c r="I159" s="40"/>
      <c r="J159" s="36">
        <f t="shared" si="45"/>
        <v>0</v>
      </c>
      <c r="K159" s="36">
        <f t="shared" si="36"/>
        <v>0</v>
      </c>
      <c r="L159" s="37">
        <f t="shared" si="46"/>
        <v>0</v>
      </c>
      <c r="M159" s="40"/>
      <c r="N159" s="44">
        <f t="shared" si="38"/>
        <v>0</v>
      </c>
      <c r="O159" s="44">
        <f t="shared" si="47"/>
        <v>0</v>
      </c>
      <c r="P159" s="24" t="str">
        <f t="shared" si="40"/>
        <v>.</v>
      </c>
      <c r="Q159" s="9"/>
      <c r="R159" s="9"/>
      <c r="S159" s="47"/>
      <c r="T159" s="245"/>
      <c r="U159" s="248">
        <f t="shared" si="48"/>
        <v>0</v>
      </c>
      <c r="V159" s="248">
        <f t="shared" si="49"/>
        <v>0</v>
      </c>
      <c r="W159" s="255">
        <f t="shared" si="50"/>
        <v>0</v>
      </c>
    </row>
    <row r="160" spans="1:23">
      <c r="A160" s="47"/>
      <c r="B160" s="322"/>
      <c r="C160" s="65">
        <v>20</v>
      </c>
      <c r="D160" s="145">
        <v>0</v>
      </c>
      <c r="E160" s="146">
        <v>0</v>
      </c>
      <c r="F160" s="147">
        <v>1</v>
      </c>
      <c r="G160" s="39">
        <f t="shared" si="43"/>
        <v>0</v>
      </c>
      <c r="H160" s="40">
        <f t="shared" si="44"/>
        <v>0</v>
      </c>
      <c r="I160" s="40"/>
      <c r="J160" s="36">
        <f t="shared" si="45"/>
        <v>0</v>
      </c>
      <c r="K160" s="36">
        <f t="shared" si="36"/>
        <v>0</v>
      </c>
      <c r="L160" s="37">
        <f t="shared" si="46"/>
        <v>0</v>
      </c>
      <c r="M160" s="40"/>
      <c r="N160" s="44">
        <f t="shared" si="38"/>
        <v>0</v>
      </c>
      <c r="O160" s="44">
        <f t="shared" si="47"/>
        <v>0</v>
      </c>
      <c r="P160" s="24" t="str">
        <f t="shared" si="40"/>
        <v>.</v>
      </c>
      <c r="Q160" s="9"/>
      <c r="R160" s="9"/>
      <c r="S160" s="47"/>
      <c r="T160" s="245"/>
      <c r="U160" s="248">
        <f t="shared" si="48"/>
        <v>0</v>
      </c>
      <c r="V160" s="248">
        <f t="shared" si="49"/>
        <v>0</v>
      </c>
      <c r="W160" s="255">
        <f t="shared" si="50"/>
        <v>0</v>
      </c>
    </row>
    <row r="161" spans="1:23">
      <c r="A161" s="47"/>
      <c r="B161" s="322"/>
      <c r="C161" s="65">
        <v>21</v>
      </c>
      <c r="D161" s="145">
        <v>0</v>
      </c>
      <c r="E161" s="146">
        <v>0</v>
      </c>
      <c r="F161" s="147">
        <v>1</v>
      </c>
      <c r="G161" s="39">
        <f t="shared" si="43"/>
        <v>0</v>
      </c>
      <c r="H161" s="40">
        <f t="shared" si="44"/>
        <v>0</v>
      </c>
      <c r="I161" s="40"/>
      <c r="J161" s="36">
        <f t="shared" si="45"/>
        <v>0</v>
      </c>
      <c r="K161" s="36">
        <f t="shared" si="36"/>
        <v>0</v>
      </c>
      <c r="L161" s="37">
        <f t="shared" si="46"/>
        <v>0</v>
      </c>
      <c r="M161" s="40"/>
      <c r="N161" s="44">
        <f t="shared" si="38"/>
        <v>0</v>
      </c>
      <c r="O161" s="44">
        <f t="shared" si="47"/>
        <v>0</v>
      </c>
      <c r="P161" s="24" t="str">
        <f t="shared" si="40"/>
        <v>.</v>
      </c>
      <c r="Q161" s="9"/>
      <c r="R161" s="9"/>
      <c r="S161" s="47"/>
      <c r="T161" s="245"/>
      <c r="U161" s="248">
        <f t="shared" si="48"/>
        <v>0</v>
      </c>
      <c r="V161" s="248">
        <f t="shared" si="49"/>
        <v>0</v>
      </c>
      <c r="W161" s="255">
        <f t="shared" si="50"/>
        <v>0</v>
      </c>
    </row>
    <row r="162" spans="1:23">
      <c r="A162" s="47"/>
      <c r="B162" s="322"/>
      <c r="C162" s="65">
        <v>22</v>
      </c>
      <c r="D162" s="145">
        <v>0</v>
      </c>
      <c r="E162" s="146">
        <v>0</v>
      </c>
      <c r="F162" s="147">
        <v>1</v>
      </c>
      <c r="G162" s="39">
        <f t="shared" si="43"/>
        <v>0</v>
      </c>
      <c r="H162" s="40">
        <f t="shared" si="44"/>
        <v>0</v>
      </c>
      <c r="I162" s="40"/>
      <c r="J162" s="36">
        <f t="shared" si="45"/>
        <v>0</v>
      </c>
      <c r="K162" s="36">
        <f t="shared" si="36"/>
        <v>0</v>
      </c>
      <c r="L162" s="37">
        <f t="shared" si="46"/>
        <v>0</v>
      </c>
      <c r="M162" s="40"/>
      <c r="N162" s="44">
        <f t="shared" si="38"/>
        <v>0</v>
      </c>
      <c r="O162" s="44">
        <f t="shared" si="47"/>
        <v>0</v>
      </c>
      <c r="P162" s="24" t="str">
        <f t="shared" si="40"/>
        <v>.</v>
      </c>
      <c r="Q162" s="9"/>
      <c r="R162" s="9"/>
      <c r="S162" s="47"/>
      <c r="T162" s="245"/>
      <c r="U162" s="248">
        <f t="shared" si="48"/>
        <v>0</v>
      </c>
      <c r="V162" s="248">
        <f t="shared" si="49"/>
        <v>0</v>
      </c>
      <c r="W162" s="255">
        <f t="shared" si="50"/>
        <v>0</v>
      </c>
    </row>
    <row r="163" spans="1:23">
      <c r="A163" s="47"/>
      <c r="B163" s="322"/>
      <c r="C163" s="65">
        <v>23</v>
      </c>
      <c r="D163" s="145">
        <v>0</v>
      </c>
      <c r="E163" s="146">
        <v>0</v>
      </c>
      <c r="F163" s="147">
        <v>1</v>
      </c>
      <c r="G163" s="39">
        <f t="shared" si="43"/>
        <v>0</v>
      </c>
      <c r="H163" s="40">
        <f t="shared" si="44"/>
        <v>0</v>
      </c>
      <c r="I163" s="40"/>
      <c r="J163" s="36">
        <f t="shared" si="45"/>
        <v>0</v>
      </c>
      <c r="K163" s="36">
        <f t="shared" si="36"/>
        <v>0</v>
      </c>
      <c r="L163" s="37">
        <f t="shared" si="46"/>
        <v>0</v>
      </c>
      <c r="M163" s="40"/>
      <c r="N163" s="44">
        <f t="shared" si="38"/>
        <v>0</v>
      </c>
      <c r="O163" s="44">
        <f t="shared" si="47"/>
        <v>0</v>
      </c>
      <c r="P163" s="24" t="str">
        <f t="shared" si="40"/>
        <v>.</v>
      </c>
      <c r="Q163" s="9"/>
      <c r="R163" s="9"/>
      <c r="S163" s="47"/>
      <c r="T163" s="245"/>
      <c r="U163" s="248">
        <f t="shared" si="48"/>
        <v>0</v>
      </c>
      <c r="V163" s="248">
        <f t="shared" si="49"/>
        <v>0</v>
      </c>
      <c r="W163" s="255">
        <f t="shared" si="50"/>
        <v>0</v>
      </c>
    </row>
    <row r="164" spans="1:23">
      <c r="A164" s="47"/>
      <c r="B164" s="322"/>
      <c r="C164" s="65">
        <v>24</v>
      </c>
      <c r="D164" s="145">
        <v>0</v>
      </c>
      <c r="E164" s="146">
        <v>0</v>
      </c>
      <c r="F164" s="147">
        <v>1</v>
      </c>
      <c r="G164" s="39">
        <f t="shared" si="43"/>
        <v>0</v>
      </c>
      <c r="H164" s="40">
        <f t="shared" si="44"/>
        <v>0</v>
      </c>
      <c r="I164" s="40"/>
      <c r="J164" s="36">
        <f t="shared" si="45"/>
        <v>0</v>
      </c>
      <c r="K164" s="36">
        <f t="shared" si="36"/>
        <v>0</v>
      </c>
      <c r="L164" s="37">
        <f t="shared" si="46"/>
        <v>0</v>
      </c>
      <c r="M164" s="40"/>
      <c r="N164" s="44">
        <f t="shared" si="38"/>
        <v>0</v>
      </c>
      <c r="O164" s="44">
        <f t="shared" si="47"/>
        <v>0</v>
      </c>
      <c r="P164" s="24" t="str">
        <f t="shared" si="40"/>
        <v>.</v>
      </c>
      <c r="Q164" s="9"/>
      <c r="R164" s="9"/>
      <c r="S164" s="47"/>
      <c r="T164" s="245"/>
      <c r="U164" s="248">
        <f t="shared" si="48"/>
        <v>0</v>
      </c>
      <c r="V164" s="248">
        <f t="shared" si="49"/>
        <v>0</v>
      </c>
      <c r="W164" s="255">
        <f t="shared" si="50"/>
        <v>0</v>
      </c>
    </row>
    <row r="165" spans="1:23">
      <c r="A165" s="47"/>
      <c r="B165" s="322"/>
      <c r="C165" s="65">
        <v>25</v>
      </c>
      <c r="D165" s="145">
        <v>0</v>
      </c>
      <c r="E165" s="146">
        <v>0</v>
      </c>
      <c r="F165" s="147">
        <v>1</v>
      </c>
      <c r="G165" s="39">
        <f t="shared" si="43"/>
        <v>0</v>
      </c>
      <c r="H165" s="40">
        <f t="shared" si="44"/>
        <v>0</v>
      </c>
      <c r="I165" s="40"/>
      <c r="J165" s="36">
        <f t="shared" si="45"/>
        <v>0</v>
      </c>
      <c r="K165" s="36">
        <f t="shared" si="36"/>
        <v>0</v>
      </c>
      <c r="L165" s="37">
        <f t="shared" si="46"/>
        <v>0</v>
      </c>
      <c r="M165" s="40"/>
      <c r="N165" s="44">
        <f t="shared" si="38"/>
        <v>0</v>
      </c>
      <c r="O165" s="44">
        <f t="shared" si="47"/>
        <v>0</v>
      </c>
      <c r="P165" s="24" t="str">
        <f t="shared" si="40"/>
        <v>.</v>
      </c>
      <c r="Q165" s="9"/>
      <c r="R165" s="9"/>
      <c r="S165" s="47"/>
      <c r="T165" s="245"/>
      <c r="U165" s="248">
        <f t="shared" si="48"/>
        <v>0</v>
      </c>
      <c r="V165" s="248">
        <f t="shared" si="49"/>
        <v>0</v>
      </c>
      <c r="W165" s="255">
        <f t="shared" si="50"/>
        <v>0</v>
      </c>
    </row>
    <row r="166" spans="1:23">
      <c r="A166" s="47"/>
      <c r="B166" s="322"/>
      <c r="C166" s="65">
        <v>26</v>
      </c>
      <c r="D166" s="145">
        <v>0</v>
      </c>
      <c r="E166" s="146">
        <v>0</v>
      </c>
      <c r="F166" s="147">
        <v>1</v>
      </c>
      <c r="G166" s="39">
        <f t="shared" si="43"/>
        <v>0</v>
      </c>
      <c r="H166" s="40">
        <f t="shared" si="44"/>
        <v>0</v>
      </c>
      <c r="I166" s="40"/>
      <c r="J166" s="36">
        <f t="shared" si="45"/>
        <v>0</v>
      </c>
      <c r="K166" s="36">
        <f t="shared" si="36"/>
        <v>0</v>
      </c>
      <c r="L166" s="37">
        <f t="shared" si="46"/>
        <v>0</v>
      </c>
      <c r="M166" s="40"/>
      <c r="N166" s="44">
        <f t="shared" si="38"/>
        <v>0</v>
      </c>
      <c r="O166" s="44">
        <f t="shared" si="47"/>
        <v>0</v>
      </c>
      <c r="P166" s="24" t="str">
        <f t="shared" si="40"/>
        <v>.</v>
      </c>
      <c r="Q166" s="9"/>
      <c r="R166" s="9"/>
      <c r="S166" s="47"/>
      <c r="T166" s="245"/>
      <c r="U166" s="248">
        <f t="shared" si="48"/>
        <v>0</v>
      </c>
      <c r="V166" s="248">
        <f t="shared" si="49"/>
        <v>0</v>
      </c>
      <c r="W166" s="255">
        <f t="shared" si="50"/>
        <v>0</v>
      </c>
    </row>
    <row r="167" spans="1:23">
      <c r="A167" s="47"/>
      <c r="B167" s="322"/>
      <c r="C167" s="65">
        <v>27</v>
      </c>
      <c r="D167" s="145">
        <v>0</v>
      </c>
      <c r="E167" s="146">
        <v>0</v>
      </c>
      <c r="F167" s="147">
        <v>1</v>
      </c>
      <c r="G167" s="39">
        <f t="shared" si="43"/>
        <v>0</v>
      </c>
      <c r="H167" s="40">
        <f t="shared" si="44"/>
        <v>0</v>
      </c>
      <c r="I167" s="40"/>
      <c r="J167" s="36">
        <f t="shared" si="45"/>
        <v>0</v>
      </c>
      <c r="K167" s="36">
        <f t="shared" si="36"/>
        <v>0</v>
      </c>
      <c r="L167" s="37">
        <f t="shared" si="46"/>
        <v>0</v>
      </c>
      <c r="M167" s="40"/>
      <c r="N167" s="44">
        <f t="shared" si="38"/>
        <v>0</v>
      </c>
      <c r="O167" s="44">
        <f t="shared" si="47"/>
        <v>0</v>
      </c>
      <c r="P167" s="24" t="str">
        <f t="shared" si="40"/>
        <v>.</v>
      </c>
      <c r="Q167" s="9"/>
      <c r="R167" s="9"/>
      <c r="S167" s="47"/>
      <c r="T167" s="245"/>
      <c r="U167" s="248">
        <f t="shared" si="48"/>
        <v>0</v>
      </c>
      <c r="V167" s="248">
        <f t="shared" si="49"/>
        <v>0</v>
      </c>
      <c r="W167" s="255">
        <f t="shared" si="50"/>
        <v>0</v>
      </c>
    </row>
    <row r="168" spans="1:23">
      <c r="A168" s="47"/>
      <c r="B168" s="322"/>
      <c r="C168" s="65">
        <v>28</v>
      </c>
      <c r="D168" s="145">
        <v>0</v>
      </c>
      <c r="E168" s="146">
        <v>0</v>
      </c>
      <c r="F168" s="147">
        <v>1</v>
      </c>
      <c r="G168" s="39">
        <f t="shared" si="43"/>
        <v>0</v>
      </c>
      <c r="H168" s="40">
        <f t="shared" si="44"/>
        <v>0</v>
      </c>
      <c r="I168" s="40"/>
      <c r="J168" s="36">
        <f t="shared" si="45"/>
        <v>0</v>
      </c>
      <c r="K168" s="36">
        <f t="shared" si="36"/>
        <v>0</v>
      </c>
      <c r="L168" s="37">
        <f t="shared" si="46"/>
        <v>0</v>
      </c>
      <c r="M168" s="40"/>
      <c r="N168" s="44">
        <f t="shared" si="38"/>
        <v>0</v>
      </c>
      <c r="O168" s="44">
        <f t="shared" si="47"/>
        <v>0</v>
      </c>
      <c r="P168" s="24" t="str">
        <f t="shared" si="40"/>
        <v>.</v>
      </c>
      <c r="Q168" s="9"/>
      <c r="R168" s="9"/>
      <c r="S168" s="47"/>
      <c r="T168" s="245"/>
      <c r="U168" s="248">
        <f t="shared" si="48"/>
        <v>0</v>
      </c>
      <c r="V168" s="248">
        <f t="shared" si="49"/>
        <v>0</v>
      </c>
      <c r="W168" s="255">
        <f t="shared" si="50"/>
        <v>0</v>
      </c>
    </row>
    <row r="169" spans="1:23">
      <c r="A169" s="47"/>
      <c r="B169" s="322"/>
      <c r="C169" s="65">
        <v>29</v>
      </c>
      <c r="D169" s="145">
        <v>0</v>
      </c>
      <c r="E169" s="146">
        <v>0</v>
      </c>
      <c r="F169" s="147">
        <v>1</v>
      </c>
      <c r="G169" s="39">
        <f t="shared" si="43"/>
        <v>0</v>
      </c>
      <c r="H169" s="40">
        <f t="shared" si="44"/>
        <v>0</v>
      </c>
      <c r="I169" s="40"/>
      <c r="J169" s="36">
        <f t="shared" si="45"/>
        <v>0</v>
      </c>
      <c r="K169" s="36">
        <f t="shared" si="36"/>
        <v>0</v>
      </c>
      <c r="L169" s="37">
        <f t="shared" si="46"/>
        <v>0</v>
      </c>
      <c r="M169" s="40"/>
      <c r="N169" s="44">
        <f t="shared" si="38"/>
        <v>0</v>
      </c>
      <c r="O169" s="44">
        <f t="shared" si="47"/>
        <v>0</v>
      </c>
      <c r="P169" s="24" t="str">
        <f t="shared" si="40"/>
        <v>.</v>
      </c>
      <c r="Q169" s="9"/>
      <c r="R169" s="9"/>
      <c r="S169" s="47"/>
      <c r="T169" s="245"/>
      <c r="U169" s="248">
        <f t="shared" si="48"/>
        <v>0</v>
      </c>
      <c r="V169" s="248">
        <f t="shared" si="49"/>
        <v>0</v>
      </c>
      <c r="W169" s="255">
        <f t="shared" si="50"/>
        <v>0</v>
      </c>
    </row>
    <row r="170" spans="1:23">
      <c r="A170" s="47"/>
      <c r="B170" s="322"/>
      <c r="C170" s="65">
        <v>30</v>
      </c>
      <c r="D170" s="145">
        <v>0</v>
      </c>
      <c r="E170" s="146">
        <v>0</v>
      </c>
      <c r="F170" s="147">
        <v>1</v>
      </c>
      <c r="G170" s="39">
        <f t="shared" si="43"/>
        <v>0</v>
      </c>
      <c r="H170" s="40">
        <f t="shared" si="44"/>
        <v>0</v>
      </c>
      <c r="I170" s="40"/>
      <c r="J170" s="36">
        <f t="shared" si="45"/>
        <v>0</v>
      </c>
      <c r="K170" s="36">
        <f t="shared" si="36"/>
        <v>0</v>
      </c>
      <c r="L170" s="37">
        <f t="shared" si="46"/>
        <v>0</v>
      </c>
      <c r="M170" s="40"/>
      <c r="N170" s="44">
        <f t="shared" si="38"/>
        <v>0</v>
      </c>
      <c r="O170" s="44">
        <f t="shared" si="47"/>
        <v>0</v>
      </c>
      <c r="P170" s="24" t="str">
        <f t="shared" si="40"/>
        <v>.</v>
      </c>
      <c r="Q170" s="9"/>
      <c r="R170" s="9"/>
      <c r="S170" s="47"/>
      <c r="T170" s="245"/>
      <c r="U170" s="248">
        <f t="shared" si="48"/>
        <v>0</v>
      </c>
      <c r="V170" s="248">
        <f t="shared" si="49"/>
        <v>0</v>
      </c>
      <c r="W170" s="255">
        <f t="shared" si="50"/>
        <v>0</v>
      </c>
    </row>
    <row r="171" spans="1:23">
      <c r="A171" s="47"/>
      <c r="B171" s="322"/>
      <c r="C171" s="65">
        <v>31</v>
      </c>
      <c r="D171" s="145">
        <v>0</v>
      </c>
      <c r="E171" s="146">
        <v>0</v>
      </c>
      <c r="F171" s="147">
        <v>1</v>
      </c>
      <c r="G171" s="39">
        <f t="shared" si="43"/>
        <v>0</v>
      </c>
      <c r="H171" s="40">
        <f t="shared" si="44"/>
        <v>0</v>
      </c>
      <c r="I171" s="40"/>
      <c r="J171" s="36">
        <f t="shared" si="45"/>
        <v>0</v>
      </c>
      <c r="K171" s="36">
        <f t="shared" si="36"/>
        <v>0</v>
      </c>
      <c r="L171" s="37">
        <f t="shared" si="46"/>
        <v>0</v>
      </c>
      <c r="M171" s="40"/>
      <c r="N171" s="44">
        <f t="shared" si="38"/>
        <v>0</v>
      </c>
      <c r="O171" s="44">
        <f t="shared" si="47"/>
        <v>0</v>
      </c>
      <c r="P171" s="24" t="str">
        <f t="shared" si="40"/>
        <v>.</v>
      </c>
      <c r="Q171" s="9"/>
      <c r="R171" s="9"/>
      <c r="S171" s="47"/>
      <c r="T171" s="245"/>
      <c r="U171" s="248">
        <f t="shared" si="48"/>
        <v>0</v>
      </c>
      <c r="V171" s="248">
        <f t="shared" si="49"/>
        <v>0</v>
      </c>
      <c r="W171" s="255">
        <f t="shared" si="50"/>
        <v>0</v>
      </c>
    </row>
    <row r="172" spans="1:23">
      <c r="A172" s="47"/>
      <c r="B172" s="322"/>
      <c r="C172" s="65">
        <v>32</v>
      </c>
      <c r="D172" s="145">
        <v>0</v>
      </c>
      <c r="E172" s="146">
        <v>0</v>
      </c>
      <c r="F172" s="147">
        <v>1</v>
      </c>
      <c r="G172" s="39">
        <f t="shared" si="43"/>
        <v>0</v>
      </c>
      <c r="H172" s="40">
        <f t="shared" si="44"/>
        <v>0</v>
      </c>
      <c r="I172" s="40"/>
      <c r="J172" s="36">
        <f t="shared" si="45"/>
        <v>0</v>
      </c>
      <c r="K172" s="36">
        <f t="shared" si="36"/>
        <v>0</v>
      </c>
      <c r="L172" s="37">
        <f t="shared" si="46"/>
        <v>0</v>
      </c>
      <c r="M172" s="40"/>
      <c r="N172" s="44">
        <f t="shared" si="38"/>
        <v>0</v>
      </c>
      <c r="O172" s="44">
        <f t="shared" si="47"/>
        <v>0</v>
      </c>
      <c r="P172" s="24" t="str">
        <f t="shared" si="40"/>
        <v>.</v>
      </c>
      <c r="Q172" s="9"/>
      <c r="R172" s="9"/>
      <c r="S172" s="47"/>
      <c r="T172" s="245"/>
      <c r="U172" s="248">
        <f t="shared" si="48"/>
        <v>0</v>
      </c>
      <c r="V172" s="248">
        <f t="shared" si="49"/>
        <v>0</v>
      </c>
      <c r="W172" s="255">
        <f t="shared" si="50"/>
        <v>0</v>
      </c>
    </row>
    <row r="173" spans="1:23">
      <c r="A173" s="47"/>
      <c r="B173" s="322"/>
      <c r="C173" s="65">
        <v>33</v>
      </c>
      <c r="D173" s="145">
        <v>0</v>
      </c>
      <c r="E173" s="146">
        <v>0</v>
      </c>
      <c r="F173" s="147">
        <v>1</v>
      </c>
      <c r="G173" s="39">
        <f t="shared" si="43"/>
        <v>0</v>
      </c>
      <c r="H173" s="40">
        <f t="shared" si="44"/>
        <v>0</v>
      </c>
      <c r="I173" s="40"/>
      <c r="J173" s="36">
        <f t="shared" si="45"/>
        <v>0</v>
      </c>
      <c r="K173" s="36">
        <f t="shared" si="36"/>
        <v>0</v>
      </c>
      <c r="L173" s="37">
        <f t="shared" si="46"/>
        <v>0</v>
      </c>
      <c r="M173" s="40"/>
      <c r="N173" s="44">
        <f t="shared" si="38"/>
        <v>0</v>
      </c>
      <c r="O173" s="44">
        <f t="shared" si="47"/>
        <v>0</v>
      </c>
      <c r="P173" s="24" t="str">
        <f t="shared" si="40"/>
        <v>.</v>
      </c>
      <c r="Q173" s="9"/>
      <c r="R173" s="9"/>
      <c r="S173" s="47"/>
      <c r="T173" s="245"/>
      <c r="U173" s="248">
        <f t="shared" si="48"/>
        <v>0</v>
      </c>
      <c r="V173" s="248">
        <f t="shared" si="49"/>
        <v>0</v>
      </c>
      <c r="W173" s="255">
        <f t="shared" si="50"/>
        <v>0</v>
      </c>
    </row>
    <row r="174" spans="1:23">
      <c r="C174" s="65">
        <v>34</v>
      </c>
      <c r="D174" s="145">
        <v>0</v>
      </c>
      <c r="E174" s="146">
        <v>0</v>
      </c>
      <c r="F174" s="147">
        <v>1</v>
      </c>
      <c r="G174" s="39">
        <f t="shared" si="43"/>
        <v>0</v>
      </c>
      <c r="H174" s="40">
        <f t="shared" si="44"/>
        <v>0</v>
      </c>
      <c r="I174" s="40"/>
      <c r="J174" s="36">
        <f t="shared" si="45"/>
        <v>0</v>
      </c>
      <c r="K174" s="36">
        <f t="shared" si="36"/>
        <v>0</v>
      </c>
      <c r="L174" s="37">
        <f t="shared" si="46"/>
        <v>0</v>
      </c>
      <c r="M174" s="40"/>
      <c r="N174" s="44">
        <f t="shared" si="38"/>
        <v>0</v>
      </c>
      <c r="O174" s="44">
        <f t="shared" si="47"/>
        <v>0</v>
      </c>
      <c r="P174" s="24" t="str">
        <f t="shared" si="40"/>
        <v>.</v>
      </c>
      <c r="Q174" s="9"/>
      <c r="R174" s="9"/>
      <c r="S174" s="47"/>
      <c r="T174" s="245"/>
      <c r="U174" s="248">
        <f t="shared" si="48"/>
        <v>0</v>
      </c>
      <c r="V174" s="248">
        <f t="shared" si="49"/>
        <v>0</v>
      </c>
      <c r="W174" s="255">
        <f t="shared" si="50"/>
        <v>0</v>
      </c>
    </row>
    <row r="175" spans="1:23">
      <c r="C175" s="65">
        <v>35</v>
      </c>
      <c r="D175" s="145">
        <v>0</v>
      </c>
      <c r="E175" s="146">
        <v>0</v>
      </c>
      <c r="F175" s="147">
        <v>1</v>
      </c>
      <c r="G175" s="39">
        <f t="shared" si="43"/>
        <v>0</v>
      </c>
      <c r="H175" s="40">
        <f t="shared" si="44"/>
        <v>0</v>
      </c>
      <c r="I175" s="40"/>
      <c r="J175" s="36">
        <f t="shared" si="45"/>
        <v>0</v>
      </c>
      <c r="K175" s="36">
        <f t="shared" si="36"/>
        <v>0</v>
      </c>
      <c r="L175" s="37">
        <f t="shared" si="46"/>
        <v>0</v>
      </c>
      <c r="M175" s="40"/>
      <c r="N175" s="44">
        <f t="shared" si="38"/>
        <v>0</v>
      </c>
      <c r="O175" s="44">
        <f t="shared" si="47"/>
        <v>0</v>
      </c>
      <c r="P175" s="24" t="str">
        <f t="shared" si="40"/>
        <v>.</v>
      </c>
      <c r="Q175" s="9"/>
      <c r="R175" s="9"/>
      <c r="S175" s="47"/>
      <c r="T175" s="245"/>
      <c r="U175" s="248">
        <f t="shared" si="48"/>
        <v>0</v>
      </c>
      <c r="V175" s="248">
        <f t="shared" si="49"/>
        <v>0</v>
      </c>
      <c r="W175" s="255">
        <f t="shared" si="50"/>
        <v>0</v>
      </c>
    </row>
    <row r="176" spans="1:23">
      <c r="C176" s="65">
        <v>36</v>
      </c>
      <c r="D176" s="145">
        <v>0</v>
      </c>
      <c r="E176" s="146">
        <v>0</v>
      </c>
      <c r="F176" s="147">
        <v>1</v>
      </c>
      <c r="G176" s="39">
        <f t="shared" si="43"/>
        <v>0</v>
      </c>
      <c r="H176" s="40">
        <f t="shared" si="44"/>
        <v>0</v>
      </c>
      <c r="I176" s="40"/>
      <c r="J176" s="36">
        <f t="shared" si="45"/>
        <v>0</v>
      </c>
      <c r="K176" s="36">
        <f t="shared" si="36"/>
        <v>0</v>
      </c>
      <c r="L176" s="37">
        <f t="shared" si="46"/>
        <v>0</v>
      </c>
      <c r="M176" s="40"/>
      <c r="N176" s="44">
        <f t="shared" si="38"/>
        <v>0</v>
      </c>
      <c r="O176" s="44">
        <f t="shared" si="47"/>
        <v>0</v>
      </c>
      <c r="P176" s="24" t="str">
        <f t="shared" si="40"/>
        <v>.</v>
      </c>
      <c r="Q176" s="9"/>
      <c r="R176" s="9"/>
      <c r="S176" s="47"/>
      <c r="T176" s="245"/>
      <c r="U176" s="248">
        <f t="shared" si="48"/>
        <v>0</v>
      </c>
      <c r="V176" s="248">
        <f t="shared" si="49"/>
        <v>0</v>
      </c>
      <c r="W176" s="255">
        <f t="shared" si="50"/>
        <v>0</v>
      </c>
    </row>
    <row r="177" spans="3:23">
      <c r="C177" s="65">
        <v>37</v>
      </c>
      <c r="D177" s="145">
        <v>0</v>
      </c>
      <c r="E177" s="146">
        <v>0</v>
      </c>
      <c r="F177" s="147">
        <v>1</v>
      </c>
      <c r="G177" s="39">
        <f t="shared" si="43"/>
        <v>0</v>
      </c>
      <c r="H177" s="40">
        <f t="shared" si="44"/>
        <v>0</v>
      </c>
      <c r="I177" s="40"/>
      <c r="J177" s="36">
        <f t="shared" si="45"/>
        <v>0</v>
      </c>
      <c r="K177" s="36">
        <f t="shared" si="36"/>
        <v>0</v>
      </c>
      <c r="L177" s="37">
        <f t="shared" si="46"/>
        <v>0</v>
      </c>
      <c r="M177" s="40"/>
      <c r="N177" s="44">
        <f t="shared" si="38"/>
        <v>0</v>
      </c>
      <c r="O177" s="44">
        <f t="shared" si="47"/>
        <v>0</v>
      </c>
      <c r="P177" s="24" t="str">
        <f t="shared" si="40"/>
        <v>.</v>
      </c>
      <c r="Q177" s="9"/>
      <c r="R177" s="9"/>
      <c r="S177" s="47"/>
      <c r="T177" s="245"/>
      <c r="U177" s="248">
        <f t="shared" si="48"/>
        <v>0</v>
      </c>
      <c r="V177" s="248">
        <f t="shared" si="49"/>
        <v>0</v>
      </c>
      <c r="W177" s="255">
        <f t="shared" si="50"/>
        <v>0</v>
      </c>
    </row>
    <row r="178" spans="3:23">
      <c r="C178" s="65">
        <v>38</v>
      </c>
      <c r="D178" s="145">
        <v>0</v>
      </c>
      <c r="E178" s="146">
        <v>0</v>
      </c>
      <c r="F178" s="147">
        <v>1</v>
      </c>
      <c r="G178" s="39">
        <f t="shared" si="43"/>
        <v>0</v>
      </c>
      <c r="H178" s="40">
        <f t="shared" si="44"/>
        <v>0</v>
      </c>
      <c r="I178" s="40"/>
      <c r="J178" s="36">
        <f t="shared" si="45"/>
        <v>0</v>
      </c>
      <c r="K178" s="36">
        <f t="shared" si="36"/>
        <v>0</v>
      </c>
      <c r="L178" s="37">
        <f t="shared" si="46"/>
        <v>0</v>
      </c>
      <c r="M178" s="40"/>
      <c r="N178" s="44">
        <f t="shared" si="38"/>
        <v>0</v>
      </c>
      <c r="O178" s="44">
        <f t="shared" si="47"/>
        <v>0</v>
      </c>
      <c r="P178" s="24" t="str">
        <f t="shared" si="40"/>
        <v>.</v>
      </c>
      <c r="Q178" s="9"/>
      <c r="R178" s="9"/>
      <c r="S178" s="47"/>
      <c r="T178" s="245"/>
      <c r="U178" s="248">
        <f t="shared" si="48"/>
        <v>0</v>
      </c>
      <c r="V178" s="248">
        <f t="shared" si="49"/>
        <v>0</v>
      </c>
      <c r="W178" s="255">
        <f t="shared" si="50"/>
        <v>0</v>
      </c>
    </row>
    <row r="179" spans="3:23">
      <c r="C179" s="65">
        <v>39</v>
      </c>
      <c r="D179" s="145">
        <v>0</v>
      </c>
      <c r="E179" s="146">
        <v>0</v>
      </c>
      <c r="F179" s="147">
        <v>1</v>
      </c>
      <c r="G179" s="39">
        <f t="shared" si="43"/>
        <v>0</v>
      </c>
      <c r="H179" s="40">
        <f t="shared" si="44"/>
        <v>0</v>
      </c>
      <c r="I179" s="40"/>
      <c r="J179" s="36">
        <f t="shared" si="45"/>
        <v>0</v>
      </c>
      <c r="K179" s="36">
        <f t="shared" si="36"/>
        <v>0</v>
      </c>
      <c r="L179" s="37">
        <f t="shared" si="46"/>
        <v>0</v>
      </c>
      <c r="M179" s="40"/>
      <c r="N179" s="44">
        <f t="shared" si="38"/>
        <v>0</v>
      </c>
      <c r="O179" s="44">
        <f t="shared" si="47"/>
        <v>0</v>
      </c>
      <c r="P179" s="24" t="str">
        <f t="shared" si="40"/>
        <v>.</v>
      </c>
      <c r="Q179" s="9"/>
      <c r="R179" s="9"/>
      <c r="S179" s="47"/>
      <c r="T179" s="245"/>
      <c r="U179" s="248">
        <f t="shared" si="48"/>
        <v>0</v>
      </c>
      <c r="V179" s="248">
        <f t="shared" si="49"/>
        <v>0</v>
      </c>
      <c r="W179" s="255">
        <f t="shared" si="50"/>
        <v>0</v>
      </c>
    </row>
    <row r="180" spans="3:23">
      <c r="C180" s="65">
        <v>40</v>
      </c>
      <c r="D180" s="145">
        <v>0</v>
      </c>
      <c r="E180" s="146">
        <v>0</v>
      </c>
      <c r="F180" s="147">
        <v>1</v>
      </c>
      <c r="G180" s="39">
        <f t="shared" si="43"/>
        <v>0</v>
      </c>
      <c r="H180" s="40">
        <f t="shared" si="44"/>
        <v>0</v>
      </c>
      <c r="I180" s="40"/>
      <c r="J180" s="36">
        <f t="shared" si="45"/>
        <v>0</v>
      </c>
      <c r="K180" s="36">
        <f t="shared" si="36"/>
        <v>0</v>
      </c>
      <c r="L180" s="37">
        <f t="shared" si="46"/>
        <v>0</v>
      </c>
      <c r="M180" s="40"/>
      <c r="N180" s="44">
        <f t="shared" si="38"/>
        <v>0</v>
      </c>
      <c r="O180" s="44">
        <f t="shared" si="47"/>
        <v>0</v>
      </c>
      <c r="P180" s="24" t="str">
        <f t="shared" si="40"/>
        <v>.</v>
      </c>
      <c r="Q180" s="9"/>
      <c r="R180" s="9"/>
      <c r="S180" s="47"/>
      <c r="T180" s="245"/>
      <c r="U180" s="248">
        <f t="shared" si="48"/>
        <v>0</v>
      </c>
      <c r="V180" s="248">
        <f t="shared" si="49"/>
        <v>0</v>
      </c>
      <c r="W180" s="255">
        <f t="shared" si="50"/>
        <v>0</v>
      </c>
    </row>
    <row r="181" spans="3:23">
      <c r="C181" s="65">
        <v>41</v>
      </c>
      <c r="D181" s="145">
        <v>0</v>
      </c>
      <c r="E181" s="146">
        <v>0</v>
      </c>
      <c r="F181" s="147">
        <v>1</v>
      </c>
      <c r="G181" s="39">
        <f t="shared" si="43"/>
        <v>0</v>
      </c>
      <c r="H181" s="40">
        <f t="shared" si="44"/>
        <v>0</v>
      </c>
      <c r="I181" s="40"/>
      <c r="J181" s="36">
        <f t="shared" si="45"/>
        <v>0</v>
      </c>
      <c r="K181" s="36">
        <f>ROUND((IF(H181-$R$143&lt;0,0,(H181-$R$143))*3.5%)*F181,2)</f>
        <v>0</v>
      </c>
      <c r="L181" s="37">
        <f t="shared" si="46"/>
        <v>0</v>
      </c>
      <c r="M181" s="40"/>
      <c r="N181" s="44">
        <f t="shared" si="38"/>
        <v>0</v>
      </c>
      <c r="O181" s="44">
        <f t="shared" si="47"/>
        <v>0</v>
      </c>
      <c r="P181" s="24" t="str">
        <f t="shared" si="40"/>
        <v>.</v>
      </c>
      <c r="Q181" s="9"/>
      <c r="R181" s="9"/>
      <c r="S181" s="47"/>
      <c r="T181" s="245"/>
      <c r="U181" s="248">
        <f t="shared" si="48"/>
        <v>0</v>
      </c>
      <c r="V181" s="248">
        <f t="shared" si="49"/>
        <v>0</v>
      </c>
      <c r="W181" s="255">
        <f t="shared" si="50"/>
        <v>0</v>
      </c>
    </row>
    <row r="182" spans="3:23">
      <c r="C182" s="65">
        <v>42</v>
      </c>
      <c r="D182" s="145">
        <v>0</v>
      </c>
      <c r="E182" s="146">
        <v>0</v>
      </c>
      <c r="F182" s="147">
        <v>1</v>
      </c>
      <c r="G182" s="39">
        <f t="shared" si="43"/>
        <v>0</v>
      </c>
      <c r="H182" s="40">
        <f t="shared" si="44"/>
        <v>0</v>
      </c>
      <c r="I182" s="40"/>
      <c r="J182" s="36">
        <f t="shared" si="45"/>
        <v>0</v>
      </c>
      <c r="K182" s="36">
        <f t="shared" si="36"/>
        <v>0</v>
      </c>
      <c r="L182" s="37">
        <f t="shared" si="46"/>
        <v>0</v>
      </c>
      <c r="M182" s="40"/>
      <c r="N182" s="44">
        <f t="shared" si="38"/>
        <v>0</v>
      </c>
      <c r="O182" s="44">
        <f t="shared" si="47"/>
        <v>0</v>
      </c>
      <c r="P182" s="24" t="str">
        <f t="shared" si="40"/>
        <v>.</v>
      </c>
      <c r="Q182" s="9"/>
      <c r="R182" s="9"/>
      <c r="S182" s="47"/>
      <c r="T182" s="245"/>
      <c r="U182" s="248">
        <f t="shared" si="48"/>
        <v>0</v>
      </c>
      <c r="V182" s="248">
        <f t="shared" si="49"/>
        <v>0</v>
      </c>
      <c r="W182" s="255">
        <f t="shared" si="50"/>
        <v>0</v>
      </c>
    </row>
    <row r="183" spans="3:23">
      <c r="C183" s="65">
        <v>43</v>
      </c>
      <c r="D183" s="145">
        <v>0</v>
      </c>
      <c r="E183" s="146">
        <v>0</v>
      </c>
      <c r="F183" s="147">
        <v>1</v>
      </c>
      <c r="G183" s="39">
        <f t="shared" si="43"/>
        <v>0</v>
      </c>
      <c r="H183" s="40">
        <f t="shared" si="44"/>
        <v>0</v>
      </c>
      <c r="I183" s="40"/>
      <c r="J183" s="36">
        <f t="shared" si="45"/>
        <v>0</v>
      </c>
      <c r="K183" s="36">
        <f t="shared" si="36"/>
        <v>0</v>
      </c>
      <c r="L183" s="37">
        <f t="shared" si="46"/>
        <v>0</v>
      </c>
      <c r="M183" s="40"/>
      <c r="N183" s="44">
        <f t="shared" si="38"/>
        <v>0</v>
      </c>
      <c r="O183" s="44">
        <f t="shared" si="47"/>
        <v>0</v>
      </c>
      <c r="P183" s="24" t="str">
        <f t="shared" si="40"/>
        <v>.</v>
      </c>
      <c r="Q183" s="9"/>
      <c r="R183" s="9"/>
      <c r="S183" s="47"/>
      <c r="T183" s="245"/>
      <c r="U183" s="248">
        <f t="shared" si="48"/>
        <v>0</v>
      </c>
      <c r="V183" s="248">
        <f t="shared" si="49"/>
        <v>0</v>
      </c>
      <c r="W183" s="255">
        <f t="shared" si="50"/>
        <v>0</v>
      </c>
    </row>
    <row r="184" spans="3:23">
      <c r="C184" s="65">
        <v>44</v>
      </c>
      <c r="D184" s="145">
        <v>0</v>
      </c>
      <c r="E184" s="146">
        <v>0</v>
      </c>
      <c r="F184" s="147">
        <v>1</v>
      </c>
      <c r="G184" s="39">
        <f t="shared" si="43"/>
        <v>0</v>
      </c>
      <c r="H184" s="40">
        <f t="shared" si="44"/>
        <v>0</v>
      </c>
      <c r="I184" s="40"/>
      <c r="J184" s="36">
        <f t="shared" si="45"/>
        <v>0</v>
      </c>
      <c r="K184" s="36">
        <f t="shared" si="36"/>
        <v>0</v>
      </c>
      <c r="L184" s="37">
        <f t="shared" si="46"/>
        <v>0</v>
      </c>
      <c r="M184" s="40"/>
      <c r="N184" s="44">
        <f t="shared" si="38"/>
        <v>0</v>
      </c>
      <c r="O184" s="44">
        <f t="shared" si="47"/>
        <v>0</v>
      </c>
      <c r="P184" s="24" t="str">
        <f t="shared" si="40"/>
        <v>.</v>
      </c>
      <c r="Q184" s="9"/>
      <c r="R184" s="9"/>
      <c r="S184" s="47"/>
      <c r="T184" s="245"/>
      <c r="U184" s="248">
        <f t="shared" si="48"/>
        <v>0</v>
      </c>
      <c r="V184" s="248">
        <f t="shared" si="49"/>
        <v>0</v>
      </c>
      <c r="W184" s="255">
        <f t="shared" si="50"/>
        <v>0</v>
      </c>
    </row>
    <row r="185" spans="3:23">
      <c r="C185" s="65">
        <v>45</v>
      </c>
      <c r="D185" s="145">
        <v>0</v>
      </c>
      <c r="E185" s="146">
        <v>0</v>
      </c>
      <c r="F185" s="147">
        <v>1</v>
      </c>
      <c r="G185" s="39">
        <f t="shared" si="43"/>
        <v>0</v>
      </c>
      <c r="H185" s="40">
        <f t="shared" si="44"/>
        <v>0</v>
      </c>
      <c r="I185" s="40"/>
      <c r="J185" s="36">
        <f t="shared" si="45"/>
        <v>0</v>
      </c>
      <c r="K185" s="36">
        <f t="shared" si="36"/>
        <v>0</v>
      </c>
      <c r="L185" s="37">
        <f t="shared" si="46"/>
        <v>0</v>
      </c>
      <c r="M185" s="40"/>
      <c r="N185" s="44">
        <f t="shared" si="38"/>
        <v>0</v>
      </c>
      <c r="O185" s="44">
        <f t="shared" si="47"/>
        <v>0</v>
      </c>
      <c r="P185" s="24" t="str">
        <f t="shared" si="40"/>
        <v>.</v>
      </c>
      <c r="Q185" s="9"/>
      <c r="R185" s="9"/>
      <c r="S185" s="47"/>
      <c r="T185" s="245"/>
      <c r="U185" s="248">
        <f t="shared" si="48"/>
        <v>0</v>
      </c>
      <c r="V185" s="248">
        <f t="shared" si="49"/>
        <v>0</v>
      </c>
      <c r="W185" s="255">
        <f t="shared" si="50"/>
        <v>0</v>
      </c>
    </row>
    <row r="186" spans="3:23">
      <c r="C186" s="65">
        <v>46</v>
      </c>
      <c r="D186" s="145">
        <v>0</v>
      </c>
      <c r="E186" s="146">
        <v>0</v>
      </c>
      <c r="F186" s="147">
        <v>1</v>
      </c>
      <c r="G186" s="39">
        <f t="shared" si="43"/>
        <v>0</v>
      </c>
      <c r="H186" s="40">
        <f t="shared" si="44"/>
        <v>0</v>
      </c>
      <c r="I186" s="40"/>
      <c r="J186" s="36">
        <f t="shared" si="45"/>
        <v>0</v>
      </c>
      <c r="K186" s="36">
        <f t="shared" si="36"/>
        <v>0</v>
      </c>
      <c r="L186" s="37">
        <f t="shared" si="46"/>
        <v>0</v>
      </c>
      <c r="M186" s="40"/>
      <c r="N186" s="44">
        <f t="shared" si="38"/>
        <v>0</v>
      </c>
      <c r="O186" s="44">
        <f t="shared" si="47"/>
        <v>0</v>
      </c>
      <c r="P186" s="24" t="str">
        <f t="shared" si="40"/>
        <v>.</v>
      </c>
      <c r="Q186" s="9"/>
      <c r="R186" s="9"/>
      <c r="S186" s="47"/>
      <c r="T186" s="245"/>
      <c r="U186" s="248">
        <f t="shared" si="48"/>
        <v>0</v>
      </c>
      <c r="V186" s="248">
        <f t="shared" si="49"/>
        <v>0</v>
      </c>
      <c r="W186" s="255">
        <f t="shared" si="50"/>
        <v>0</v>
      </c>
    </row>
    <row r="187" spans="3:23">
      <c r="C187" s="65">
        <v>47</v>
      </c>
      <c r="D187" s="145">
        <v>0</v>
      </c>
      <c r="E187" s="146">
        <v>0</v>
      </c>
      <c r="F187" s="147">
        <v>1</v>
      </c>
      <c r="G187" s="39">
        <f t="shared" si="43"/>
        <v>0</v>
      </c>
      <c r="H187" s="40">
        <f t="shared" si="44"/>
        <v>0</v>
      </c>
      <c r="I187" s="40"/>
      <c r="J187" s="36">
        <f t="shared" si="45"/>
        <v>0</v>
      </c>
      <c r="K187" s="36">
        <f t="shared" si="36"/>
        <v>0</v>
      </c>
      <c r="L187" s="37">
        <f t="shared" si="46"/>
        <v>0</v>
      </c>
      <c r="M187" s="40"/>
      <c r="N187" s="44">
        <f t="shared" si="38"/>
        <v>0</v>
      </c>
      <c r="O187" s="44">
        <f t="shared" si="47"/>
        <v>0</v>
      </c>
      <c r="P187" s="24" t="str">
        <f t="shared" si="40"/>
        <v>.</v>
      </c>
      <c r="Q187" s="9"/>
      <c r="R187" s="9"/>
      <c r="S187" s="47"/>
      <c r="T187" s="245"/>
      <c r="U187" s="248">
        <f t="shared" si="48"/>
        <v>0</v>
      </c>
      <c r="V187" s="248">
        <f t="shared" si="49"/>
        <v>0</v>
      </c>
      <c r="W187" s="255">
        <f t="shared" si="50"/>
        <v>0</v>
      </c>
    </row>
    <row r="188" spans="3:23">
      <c r="C188" s="65">
        <v>48</v>
      </c>
      <c r="D188" s="145">
        <v>0</v>
      </c>
      <c r="E188" s="146">
        <v>0</v>
      </c>
      <c r="F188" s="147">
        <v>1</v>
      </c>
      <c r="G188" s="39">
        <f t="shared" si="43"/>
        <v>0</v>
      </c>
      <c r="H188" s="40">
        <f t="shared" si="44"/>
        <v>0</v>
      </c>
      <c r="I188" s="40"/>
      <c r="J188" s="36">
        <f t="shared" si="45"/>
        <v>0</v>
      </c>
      <c r="K188" s="36">
        <f t="shared" si="36"/>
        <v>0</v>
      </c>
      <c r="L188" s="37">
        <f t="shared" si="46"/>
        <v>0</v>
      </c>
      <c r="M188" s="40"/>
      <c r="N188" s="44">
        <f t="shared" si="38"/>
        <v>0</v>
      </c>
      <c r="O188" s="44">
        <f t="shared" si="47"/>
        <v>0</v>
      </c>
      <c r="P188" s="24" t="str">
        <f t="shared" si="40"/>
        <v>.</v>
      </c>
      <c r="Q188" s="9"/>
      <c r="R188" s="9"/>
      <c r="S188" s="47"/>
      <c r="T188" s="245"/>
      <c r="U188" s="248">
        <f t="shared" si="48"/>
        <v>0</v>
      </c>
      <c r="V188" s="248">
        <f t="shared" si="49"/>
        <v>0</v>
      </c>
      <c r="W188" s="255">
        <f t="shared" si="50"/>
        <v>0</v>
      </c>
    </row>
    <row r="189" spans="3:23">
      <c r="C189" s="65">
        <v>49</v>
      </c>
      <c r="D189" s="145">
        <v>0</v>
      </c>
      <c r="E189" s="146">
        <v>0</v>
      </c>
      <c r="F189" s="147">
        <v>1</v>
      </c>
      <c r="G189" s="39">
        <f t="shared" si="43"/>
        <v>0</v>
      </c>
      <c r="H189" s="40">
        <f t="shared" si="44"/>
        <v>0</v>
      </c>
      <c r="I189" s="40"/>
      <c r="J189" s="36">
        <f t="shared" si="45"/>
        <v>0</v>
      </c>
      <c r="K189" s="36">
        <f t="shared" si="36"/>
        <v>0</v>
      </c>
      <c r="L189" s="37">
        <f t="shared" si="46"/>
        <v>0</v>
      </c>
      <c r="M189" s="40"/>
      <c r="N189" s="44">
        <f t="shared" si="38"/>
        <v>0</v>
      </c>
      <c r="O189" s="44">
        <f t="shared" si="47"/>
        <v>0</v>
      </c>
      <c r="P189" s="24" t="str">
        <f t="shared" si="40"/>
        <v>.</v>
      </c>
      <c r="Q189" s="9"/>
      <c r="R189" s="9"/>
      <c r="S189" s="47"/>
      <c r="T189" s="245"/>
      <c r="U189" s="248">
        <f t="shared" si="48"/>
        <v>0</v>
      </c>
      <c r="V189" s="248">
        <f t="shared" si="49"/>
        <v>0</v>
      </c>
      <c r="W189" s="255">
        <f t="shared" si="50"/>
        <v>0</v>
      </c>
    </row>
    <row r="190" spans="3:23">
      <c r="C190" s="65">
        <v>50</v>
      </c>
      <c r="D190" s="145">
        <v>0</v>
      </c>
      <c r="E190" s="146">
        <v>0</v>
      </c>
      <c r="F190" s="147">
        <v>1</v>
      </c>
      <c r="G190" s="39">
        <f t="shared" si="33"/>
        <v>0</v>
      </c>
      <c r="H190" s="40">
        <f t="shared" si="34"/>
        <v>0</v>
      </c>
      <c r="I190" s="40"/>
      <c r="J190" s="36">
        <f t="shared" si="35"/>
        <v>0</v>
      </c>
      <c r="K190" s="36">
        <f t="shared" si="36"/>
        <v>0</v>
      </c>
      <c r="L190" s="37">
        <f t="shared" si="37"/>
        <v>0</v>
      </c>
      <c r="M190" s="40"/>
      <c r="N190" s="44">
        <f t="shared" si="38"/>
        <v>0</v>
      </c>
      <c r="O190" s="44">
        <f t="shared" si="39"/>
        <v>0</v>
      </c>
      <c r="P190" s="24" t="str">
        <f t="shared" si="40"/>
        <v>.</v>
      </c>
      <c r="Q190" s="9"/>
      <c r="R190" s="9"/>
      <c r="S190" s="47"/>
      <c r="T190" s="245"/>
      <c r="U190" s="248">
        <f>((MIN(H190,$R$144)*0.58%))*F190</f>
        <v>0</v>
      </c>
      <c r="V190" s="248">
        <f>(IF(H190&gt;$R$144,(H190-$R$144)*1.25%,0))*F190</f>
        <v>0</v>
      </c>
      <c r="W190" s="255">
        <f t="shared" si="32"/>
        <v>0</v>
      </c>
    </row>
    <row r="191" spans="3:23">
      <c r="C191" s="65">
        <v>51</v>
      </c>
      <c r="D191" s="145">
        <v>0</v>
      </c>
      <c r="E191" s="146">
        <v>0</v>
      </c>
      <c r="F191" s="147">
        <v>1</v>
      </c>
      <c r="G191" s="39">
        <f t="shared" si="33"/>
        <v>0</v>
      </c>
      <c r="H191" s="40">
        <f t="shared" si="34"/>
        <v>0</v>
      </c>
      <c r="I191" s="40"/>
      <c r="J191" s="36">
        <f t="shared" si="35"/>
        <v>0</v>
      </c>
      <c r="K191" s="36">
        <f t="shared" si="36"/>
        <v>0</v>
      </c>
      <c r="L191" s="37">
        <f t="shared" si="37"/>
        <v>0</v>
      </c>
      <c r="M191" s="40"/>
      <c r="N191" s="44">
        <f t="shared" si="38"/>
        <v>0</v>
      </c>
      <c r="O191" s="44">
        <f t="shared" si="39"/>
        <v>0</v>
      </c>
      <c r="P191" s="24" t="str">
        <f t="shared" si="40"/>
        <v>.</v>
      </c>
      <c r="Q191" s="9"/>
      <c r="R191" s="9"/>
      <c r="S191" s="47"/>
      <c r="T191" s="245"/>
      <c r="U191" s="248">
        <f>((MIN(H191,$R$144)*0.58%))*F191</f>
        <v>0</v>
      </c>
      <c r="V191" s="248">
        <f>(IF(H191&gt;$R$144,(H191-$R$144)*1.25%,0))*F191</f>
        <v>0</v>
      </c>
      <c r="W191" s="255">
        <f t="shared" si="32"/>
        <v>0</v>
      </c>
    </row>
    <row r="192" spans="3:23">
      <c r="C192" s="65">
        <v>52</v>
      </c>
      <c r="D192" s="145">
        <v>0</v>
      </c>
      <c r="E192" s="146">
        <v>0</v>
      </c>
      <c r="F192" s="147">
        <v>1</v>
      </c>
      <c r="G192" s="39">
        <f t="shared" si="33"/>
        <v>0</v>
      </c>
      <c r="H192" s="40">
        <f t="shared" si="34"/>
        <v>0</v>
      </c>
      <c r="I192" s="40"/>
      <c r="J192" s="36">
        <f t="shared" si="35"/>
        <v>0</v>
      </c>
      <c r="K192" s="36">
        <f t="shared" si="36"/>
        <v>0</v>
      </c>
      <c r="L192" s="37">
        <f t="shared" si="37"/>
        <v>0</v>
      </c>
      <c r="M192" s="40"/>
      <c r="N192" s="44">
        <f t="shared" si="38"/>
        <v>0</v>
      </c>
      <c r="O192" s="44">
        <f t="shared" si="39"/>
        <v>0</v>
      </c>
      <c r="P192" s="24" t="str">
        <f t="shared" si="40"/>
        <v>.</v>
      </c>
      <c r="Q192" s="9"/>
      <c r="R192" s="9"/>
      <c r="S192" s="47"/>
      <c r="T192" s="245"/>
      <c r="U192" s="248">
        <f>((MIN(H192,$R$144)*0.58%))*F192</f>
        <v>0</v>
      </c>
      <c r="V192" s="248">
        <f>(IF(H192&gt;$R$144,(H192-$R$144)*1.25%,0))*F192</f>
        <v>0</v>
      </c>
      <c r="W192" s="255">
        <f t="shared" si="32"/>
        <v>0</v>
      </c>
    </row>
    <row r="193" spans="3:23">
      <c r="C193" s="67"/>
      <c r="D193" s="41"/>
      <c r="E193" s="41"/>
      <c r="F193" s="164" t="s">
        <v>51</v>
      </c>
      <c r="G193" s="40">
        <f>SUM(G141:G192)</f>
        <v>0</v>
      </c>
      <c r="H193" s="40">
        <f>SUM(H141:H192)</f>
        <v>0</v>
      </c>
      <c r="I193" s="40"/>
      <c r="J193" s="36">
        <f>SUM(J141:J192)</f>
        <v>0</v>
      </c>
      <c r="K193" s="36">
        <f>SUM(K141:K192)</f>
        <v>0</v>
      </c>
      <c r="L193" s="37">
        <f>SUM(L141:L192)</f>
        <v>0</v>
      </c>
      <c r="M193" s="40"/>
      <c r="N193" s="38">
        <f>SUM(N141:N192)</f>
        <v>0</v>
      </c>
      <c r="O193" s="38">
        <f>SUM(O141:O192)</f>
        <v>0</v>
      </c>
      <c r="P193" s="24" t="str">
        <f t="shared" si="40"/>
        <v>.</v>
      </c>
      <c r="Q193" s="9"/>
      <c r="R193" s="9"/>
      <c r="S193" s="47"/>
      <c r="T193" s="245"/>
      <c r="U193" s="250">
        <f>SUM(U141:U192)</f>
        <v>0</v>
      </c>
      <c r="V193" s="250">
        <f>SUM(V141:V192)</f>
        <v>0</v>
      </c>
      <c r="W193" s="251">
        <f>SUM(W141:W192)</f>
        <v>0</v>
      </c>
    </row>
    <row r="194" spans="3:23" ht="13.5" thickBot="1">
      <c r="C194" s="62"/>
      <c r="D194" s="9"/>
      <c r="E194" s="9"/>
      <c r="F194" s="9"/>
      <c r="G194" s="9"/>
      <c r="H194" s="9"/>
      <c r="I194" s="9"/>
      <c r="J194" s="9"/>
      <c r="K194" s="9"/>
      <c r="L194" s="9"/>
      <c r="M194" s="9"/>
      <c r="N194" s="9"/>
      <c r="O194" s="9"/>
      <c r="P194" s="24"/>
      <c r="Q194" s="9"/>
      <c r="R194" s="9"/>
      <c r="S194" s="47"/>
      <c r="T194" s="245"/>
      <c r="U194" s="245"/>
      <c r="V194" s="245"/>
      <c r="W194" s="254"/>
    </row>
    <row r="195" spans="3:23" ht="63.75" customHeight="1">
      <c r="C195" s="62"/>
      <c r="D195" s="9"/>
      <c r="E195" s="9"/>
      <c r="F195" s="9"/>
      <c r="G195" s="9"/>
      <c r="H195" s="9"/>
      <c r="I195" s="9"/>
      <c r="J195" s="9"/>
      <c r="K195" s="300" t="s">
        <v>128</v>
      </c>
      <c r="L195" s="301"/>
      <c r="M195" s="11" t="s">
        <v>16</v>
      </c>
      <c r="N195" s="12" t="s">
        <v>8</v>
      </c>
      <c r="O195" s="13" t="s">
        <v>9</v>
      </c>
      <c r="P195" s="24"/>
      <c r="Q195" s="9"/>
      <c r="R195" s="9"/>
      <c r="S195" s="47"/>
      <c r="T195" s="245"/>
      <c r="U195" s="245"/>
      <c r="V195" s="245"/>
      <c r="W195" s="254"/>
    </row>
    <row r="196" spans="3:23">
      <c r="C196" s="68"/>
      <c r="D196" s="47"/>
      <c r="E196" s="47"/>
      <c r="F196" s="47"/>
      <c r="G196" s="47"/>
      <c r="H196" s="47"/>
      <c r="I196" s="47"/>
      <c r="J196" s="9"/>
      <c r="K196" s="127" t="s">
        <v>15</v>
      </c>
      <c r="L196" s="57"/>
      <c r="M196" s="52">
        <v>0</v>
      </c>
      <c r="N196" s="40">
        <f>ROUND(N193*(1+M196),2)</f>
        <v>0</v>
      </c>
      <c r="O196" s="128">
        <f>ROUND(O193*(1+M196),2)</f>
        <v>0</v>
      </c>
      <c r="P196" s="69"/>
      <c r="Q196" s="47"/>
      <c r="R196" s="47"/>
      <c r="S196" s="47"/>
      <c r="T196" s="245"/>
      <c r="U196" s="245"/>
      <c r="V196" s="245"/>
      <c r="W196" s="254"/>
    </row>
    <row r="197" spans="3:23">
      <c r="C197" s="68"/>
      <c r="D197" s="47"/>
      <c r="E197" s="47"/>
      <c r="F197" s="47"/>
      <c r="G197" s="47"/>
      <c r="H197" s="47"/>
      <c r="I197" s="47"/>
      <c r="J197" s="47"/>
      <c r="K197" s="127" t="s">
        <v>76</v>
      </c>
      <c r="L197" s="57"/>
      <c r="M197" s="52">
        <v>4.0000000000000001E-3</v>
      </c>
      <c r="N197" s="40">
        <f>ROUND(N196*(1+M197),2)</f>
        <v>0</v>
      </c>
      <c r="O197" s="128">
        <f>ROUND(O196*(1+M197),2)</f>
        <v>0</v>
      </c>
      <c r="P197" s="69"/>
      <c r="Q197" s="47"/>
      <c r="R197" s="47"/>
      <c r="S197" s="47"/>
      <c r="T197" s="245"/>
      <c r="U197" s="245"/>
      <c r="V197" s="245"/>
      <c r="W197" s="254"/>
    </row>
    <row r="198" spans="3:23">
      <c r="C198" s="68"/>
      <c r="D198" s="47"/>
      <c r="E198" s="47"/>
      <c r="F198" s="47"/>
      <c r="G198" s="47"/>
      <c r="H198" s="47"/>
      <c r="I198" s="47"/>
      <c r="J198" s="47"/>
      <c r="K198" s="223" t="s">
        <v>100</v>
      </c>
      <c r="L198" s="222"/>
      <c r="M198" s="50">
        <v>7.0000000000000001E-3</v>
      </c>
      <c r="N198" s="51">
        <f>ROUND(N197*(1+M198),2)</f>
        <v>0</v>
      </c>
      <c r="O198" s="54">
        <f>ROUND(O197*(1+M198),2)</f>
        <v>0</v>
      </c>
      <c r="P198" s="69"/>
      <c r="Q198" s="47"/>
      <c r="R198" s="47"/>
      <c r="S198" s="47"/>
      <c r="T198" s="245"/>
      <c r="U198" s="245"/>
      <c r="V198" s="245"/>
      <c r="W198" s="254"/>
    </row>
    <row r="199" spans="3:23" ht="13.5" thickBot="1">
      <c r="C199" s="68"/>
      <c r="D199" s="47"/>
      <c r="E199" s="47"/>
      <c r="F199" s="47"/>
      <c r="G199" s="47"/>
      <c r="H199" s="47"/>
      <c r="I199" s="47"/>
      <c r="J199" s="47"/>
      <c r="K199" s="211" t="s">
        <v>111</v>
      </c>
      <c r="L199" s="212"/>
      <c r="M199" s="213">
        <v>1.2999999999999999E-2</v>
      </c>
      <c r="N199" s="214">
        <f>ROUND(N198*(1+M199),2)</f>
        <v>0</v>
      </c>
      <c r="O199" s="215">
        <f>ROUND(O198*(1+M199),2)</f>
        <v>0</v>
      </c>
      <c r="P199" s="69"/>
      <c r="Q199" s="47"/>
      <c r="R199" s="47"/>
      <c r="S199" s="47"/>
      <c r="T199" s="245"/>
      <c r="U199" s="245"/>
      <c r="V199" s="245"/>
      <c r="W199" s="254"/>
    </row>
    <row r="200" spans="3:23" ht="13.5" thickBot="1">
      <c r="C200" s="62"/>
      <c r="D200" s="9"/>
      <c r="E200" s="9"/>
      <c r="F200" s="9"/>
      <c r="G200" s="9"/>
      <c r="H200" s="9"/>
      <c r="I200" s="9"/>
      <c r="J200" s="9"/>
      <c r="K200" s="9"/>
      <c r="L200" s="9"/>
      <c r="M200" s="9"/>
      <c r="N200" s="9"/>
      <c r="O200" s="9"/>
      <c r="P200" s="69"/>
      <c r="Q200" s="47"/>
      <c r="R200" s="47"/>
      <c r="S200" s="47"/>
      <c r="T200" s="245"/>
      <c r="U200" s="245"/>
      <c r="V200" s="245"/>
      <c r="W200" s="254"/>
    </row>
    <row r="201" spans="3:23" ht="14.25">
      <c r="C201" s="124">
        <v>2016</v>
      </c>
      <c r="D201" s="60"/>
      <c r="E201" s="60"/>
      <c r="F201" s="60"/>
      <c r="G201" s="60"/>
      <c r="H201" s="60"/>
      <c r="I201" s="60"/>
      <c r="J201" s="60"/>
      <c r="K201" s="60"/>
      <c r="L201" s="60"/>
      <c r="M201" s="60"/>
      <c r="N201" s="60"/>
      <c r="O201" s="60"/>
      <c r="P201" s="61"/>
      <c r="Q201" s="60"/>
      <c r="R201" s="60"/>
      <c r="S201" s="83"/>
      <c r="T201" s="252"/>
      <c r="U201" s="252"/>
      <c r="V201" s="252"/>
      <c r="W201" s="253"/>
    </row>
    <row r="202" spans="3:23" ht="13.5" thickBot="1">
      <c r="C202" s="62"/>
      <c r="D202" s="9"/>
      <c r="E202" s="9"/>
      <c r="F202" s="9"/>
      <c r="G202" s="9"/>
      <c r="H202" s="9"/>
      <c r="I202" s="9"/>
      <c r="J202" s="9"/>
      <c r="K202" s="9"/>
      <c r="L202" s="9"/>
      <c r="M202" s="9"/>
      <c r="N202" s="9"/>
      <c r="O202" s="9"/>
      <c r="P202" s="24"/>
      <c r="Q202" s="9"/>
      <c r="R202" s="9"/>
      <c r="S202" s="47"/>
      <c r="T202" s="245"/>
      <c r="U202" s="245"/>
      <c r="V202" s="245"/>
      <c r="W202" s="254"/>
    </row>
    <row r="203" spans="3:23">
      <c r="C203" s="63"/>
      <c r="D203" s="291" t="s">
        <v>1</v>
      </c>
      <c r="E203" s="292"/>
      <c r="F203" s="293"/>
      <c r="G203" s="5"/>
      <c r="H203" s="6"/>
      <c r="I203" s="6"/>
      <c r="J203" s="294" t="s">
        <v>2</v>
      </c>
      <c r="K203" s="295"/>
      <c r="L203" s="295"/>
      <c r="M203" s="7"/>
      <c r="N203" s="316" t="s">
        <v>3</v>
      </c>
      <c r="O203" s="316"/>
      <c r="P203" s="24"/>
      <c r="Q203" s="9"/>
      <c r="R203" s="9"/>
      <c r="S203" s="47"/>
      <c r="T203" s="245"/>
      <c r="U203" s="245"/>
      <c r="V203" s="245"/>
      <c r="W203" s="254"/>
    </row>
    <row r="204" spans="3:23" ht="51.75" thickBot="1">
      <c r="C204" s="64" t="s">
        <v>4</v>
      </c>
      <c r="D204" s="148" t="s">
        <v>66</v>
      </c>
      <c r="E204" s="149" t="s">
        <v>67</v>
      </c>
      <c r="F204" s="141" t="s">
        <v>28</v>
      </c>
      <c r="G204" s="14" t="s">
        <v>68</v>
      </c>
      <c r="H204" s="15" t="s">
        <v>69</v>
      </c>
      <c r="I204" s="15"/>
      <c r="J204" s="16" t="s">
        <v>5</v>
      </c>
      <c r="K204" s="16" t="s">
        <v>6</v>
      </c>
      <c r="L204" s="17" t="s">
        <v>7</v>
      </c>
      <c r="M204" s="15"/>
      <c r="N204" s="18" t="s">
        <v>8</v>
      </c>
      <c r="O204" s="18" t="s">
        <v>9</v>
      </c>
      <c r="P204" s="24"/>
      <c r="Q204" s="9"/>
      <c r="R204" s="9"/>
      <c r="S204" s="47"/>
      <c r="T204" s="245"/>
      <c r="U204" s="240" t="s">
        <v>120</v>
      </c>
      <c r="V204" s="240" t="s">
        <v>121</v>
      </c>
      <c r="W204" s="247" t="s">
        <v>18</v>
      </c>
    </row>
    <row r="205" spans="3:23">
      <c r="C205" s="65">
        <v>1</v>
      </c>
      <c r="D205" s="145">
        <v>0</v>
      </c>
      <c r="E205" s="146">
        <v>0</v>
      </c>
      <c r="F205" s="147">
        <v>1</v>
      </c>
      <c r="G205" s="39">
        <f>D205+E205</f>
        <v>0</v>
      </c>
      <c r="H205" s="40">
        <f>ROUND((G205/F205),2)</f>
        <v>0</v>
      </c>
      <c r="I205" s="40"/>
      <c r="J205" s="36">
        <f>ROUND((H205*3%)*F205,2)</f>
        <v>0</v>
      </c>
      <c r="K205" s="36">
        <f>ROUND((IF(H205-$R$207&lt;0,0,(H205-$R$207))*3.5%)*F205,2)</f>
        <v>0</v>
      </c>
      <c r="L205" s="37">
        <f t="shared" ref="L205:L256" si="51">J205+K205</f>
        <v>0</v>
      </c>
      <c r="M205" s="40"/>
      <c r="N205" s="44">
        <f>((MIN(H205,$R$208)*0.58%)+IF(H205&gt;$R$208,(H205-$R$208)*1.25%,0))*F205</f>
        <v>0</v>
      </c>
      <c r="O205" s="44">
        <f t="shared" ref="O205:O256" si="52">(H205*3.75%)*F205</f>
        <v>0</v>
      </c>
      <c r="P205" s="24" t="str">
        <f>IF(W205&lt;&gt;0, "Error - review!",".")</f>
        <v>.</v>
      </c>
      <c r="Q205" s="317" t="s">
        <v>21</v>
      </c>
      <c r="R205" s="318"/>
      <c r="S205" s="47"/>
      <c r="T205" s="245"/>
      <c r="U205" s="248">
        <f>((MIN(H205,$R$208)*0.58%))*F205</f>
        <v>0</v>
      </c>
      <c r="V205" s="248">
        <f>(IF(H205&gt;$R$208,(H205-$R$208)*1.25%,0))*F205</f>
        <v>0</v>
      </c>
      <c r="W205" s="255">
        <f t="shared" ref="W205:W256" si="53">(U205+V205)-N205</f>
        <v>0</v>
      </c>
    </row>
    <row r="206" spans="3:23">
      <c r="C206" s="65">
        <v>2</v>
      </c>
      <c r="D206" s="145">
        <v>0</v>
      </c>
      <c r="E206" s="146">
        <v>0</v>
      </c>
      <c r="F206" s="147">
        <v>1</v>
      </c>
      <c r="G206" s="39">
        <f t="shared" ref="G206:G256" si="54">D206+E206</f>
        <v>0</v>
      </c>
      <c r="H206" s="40">
        <f t="shared" ref="H206:H256" si="55">ROUND((G206/F206),2)</f>
        <v>0</v>
      </c>
      <c r="I206" s="40"/>
      <c r="J206" s="36">
        <f t="shared" ref="J206:J256" si="56">ROUND((H206*3%)*F206,2)</f>
        <v>0</v>
      </c>
      <c r="K206" s="36">
        <f t="shared" ref="K206:K256" si="57">ROUND((IF(H206-$R$207&lt;0,0,(H206-$R$207))*3.5%)*F206,2)</f>
        <v>0</v>
      </c>
      <c r="L206" s="37">
        <f t="shared" si="51"/>
        <v>0</v>
      </c>
      <c r="M206" s="40"/>
      <c r="N206" s="44">
        <f t="shared" ref="N206:N256" si="58">((MIN(H206,$R$208)*0.58%)+IF(H206&gt;$R$208,(H206-$R$208)*1.25%,0))*F206</f>
        <v>0</v>
      </c>
      <c r="O206" s="44">
        <f t="shared" si="52"/>
        <v>0</v>
      </c>
      <c r="P206" s="24" t="str">
        <f t="shared" ref="P206:P257" si="59">IF(W206&lt;&gt;0, "Error - review!",".")</f>
        <v>.</v>
      </c>
      <c r="Q206" s="89" t="s">
        <v>11</v>
      </c>
      <c r="R206" s="88">
        <v>233.3</v>
      </c>
      <c r="S206" s="43"/>
      <c r="T206" s="245"/>
      <c r="U206" s="248">
        <f>((MIN(H206,$R$208)*0.58%))*F206</f>
        <v>0</v>
      </c>
      <c r="V206" s="248">
        <f>(IF(H206&gt;$R$208,(H206-$R$208)*1.25%,0))*F206</f>
        <v>0</v>
      </c>
      <c r="W206" s="255">
        <f t="shared" si="53"/>
        <v>0</v>
      </c>
    </row>
    <row r="207" spans="3:23">
      <c r="C207" s="65">
        <v>3</v>
      </c>
      <c r="D207" s="145">
        <v>0</v>
      </c>
      <c r="E207" s="146">
        <v>0</v>
      </c>
      <c r="F207" s="147">
        <v>1</v>
      </c>
      <c r="G207" s="39">
        <f t="shared" si="54"/>
        <v>0</v>
      </c>
      <c r="H207" s="40">
        <f t="shared" si="55"/>
        <v>0</v>
      </c>
      <c r="I207" s="40"/>
      <c r="J207" s="36">
        <f t="shared" si="56"/>
        <v>0</v>
      </c>
      <c r="K207" s="36">
        <f t="shared" si="57"/>
        <v>0</v>
      </c>
      <c r="L207" s="37">
        <f t="shared" si="51"/>
        <v>0</v>
      </c>
      <c r="M207" s="40"/>
      <c r="N207" s="44">
        <f t="shared" si="58"/>
        <v>0</v>
      </c>
      <c r="O207" s="44">
        <f t="shared" si="52"/>
        <v>0</v>
      </c>
      <c r="P207" s="24" t="str">
        <f t="shared" si="59"/>
        <v>.</v>
      </c>
      <c r="Q207" s="89" t="s">
        <v>38</v>
      </c>
      <c r="R207" s="125">
        <f>ROUND($R$206*2,2)</f>
        <v>466.6</v>
      </c>
      <c r="S207" s="43"/>
      <c r="T207" s="245"/>
      <c r="U207" s="248">
        <f>((MIN(H207,$R$208)*0.58%))*F207</f>
        <v>0</v>
      </c>
      <c r="V207" s="248">
        <f>(IF(H207&gt;$R$208,(H207-$R$208)*1.25%,0))*F207</f>
        <v>0</v>
      </c>
      <c r="W207" s="255">
        <f t="shared" si="53"/>
        <v>0</v>
      </c>
    </row>
    <row r="208" spans="3:23" ht="13.5" thickBot="1">
      <c r="C208" s="65">
        <v>4</v>
      </c>
      <c r="D208" s="145">
        <v>0</v>
      </c>
      <c r="E208" s="146">
        <v>0</v>
      </c>
      <c r="F208" s="147">
        <v>1</v>
      </c>
      <c r="G208" s="39">
        <f t="shared" si="54"/>
        <v>0</v>
      </c>
      <c r="H208" s="40">
        <f t="shared" si="55"/>
        <v>0</v>
      </c>
      <c r="I208" s="40"/>
      <c r="J208" s="36">
        <f t="shared" si="56"/>
        <v>0</v>
      </c>
      <c r="K208" s="36">
        <f t="shared" si="57"/>
        <v>0</v>
      </c>
      <c r="L208" s="37">
        <f t="shared" si="51"/>
        <v>0</v>
      </c>
      <c r="M208" s="40"/>
      <c r="N208" s="44">
        <f t="shared" si="58"/>
        <v>0</v>
      </c>
      <c r="O208" s="44">
        <f t="shared" si="52"/>
        <v>0</v>
      </c>
      <c r="P208" s="24" t="str">
        <f t="shared" si="59"/>
        <v>.</v>
      </c>
      <c r="Q208" s="90" t="s">
        <v>12</v>
      </c>
      <c r="R208" s="91">
        <f>ROUND(($R$206*3.74),2)</f>
        <v>872.54</v>
      </c>
      <c r="S208" s="43"/>
      <c r="T208" s="245"/>
      <c r="U208" s="248">
        <f>((MIN(H208,$R$208)*0.58%))*F208</f>
        <v>0</v>
      </c>
      <c r="V208" s="248">
        <f>(IF(H208&gt;$R$208,(H208-$R$208)*1.25%,0))*F208</f>
        <v>0</v>
      </c>
      <c r="W208" s="255">
        <f t="shared" si="53"/>
        <v>0</v>
      </c>
    </row>
    <row r="209" spans="3:23">
      <c r="C209" s="65">
        <v>5</v>
      </c>
      <c r="D209" s="145">
        <v>0</v>
      </c>
      <c r="E209" s="146">
        <v>0</v>
      </c>
      <c r="F209" s="147">
        <v>1</v>
      </c>
      <c r="G209" s="39">
        <f t="shared" si="54"/>
        <v>0</v>
      </c>
      <c r="H209" s="40">
        <f t="shared" si="55"/>
        <v>0</v>
      </c>
      <c r="I209" s="40"/>
      <c r="J209" s="36">
        <f t="shared" si="56"/>
        <v>0</v>
      </c>
      <c r="K209" s="36">
        <f t="shared" si="57"/>
        <v>0</v>
      </c>
      <c r="L209" s="37">
        <f t="shared" si="51"/>
        <v>0</v>
      </c>
      <c r="M209" s="40"/>
      <c r="N209" s="44">
        <f t="shared" si="58"/>
        <v>0</v>
      </c>
      <c r="O209" s="44">
        <f t="shared" si="52"/>
        <v>0</v>
      </c>
      <c r="P209" s="24" t="str">
        <f t="shared" si="59"/>
        <v>.</v>
      </c>
      <c r="Q209" s="9"/>
      <c r="R209" s="9"/>
      <c r="S209" s="47"/>
      <c r="T209" s="245"/>
      <c r="U209" s="248">
        <f>((MIN(H209,$R$208)*0.58%))*F209</f>
        <v>0</v>
      </c>
      <c r="V209" s="248">
        <f>(IF(H209&gt;$R$208,(H209-$R$208)*1.25%,0))*F209</f>
        <v>0</v>
      </c>
      <c r="W209" s="255">
        <f t="shared" si="53"/>
        <v>0</v>
      </c>
    </row>
    <row r="210" spans="3:23">
      <c r="C210" s="65">
        <v>6</v>
      </c>
      <c r="D210" s="145">
        <v>0</v>
      </c>
      <c r="E210" s="146">
        <v>0</v>
      </c>
      <c r="F210" s="147">
        <v>1</v>
      </c>
      <c r="G210" s="39">
        <f t="shared" ref="G210:G249" si="60">D210+E210</f>
        <v>0</v>
      </c>
      <c r="H210" s="40">
        <f t="shared" ref="H210:H249" si="61">ROUND((G210/F210),2)</f>
        <v>0</v>
      </c>
      <c r="I210" s="40"/>
      <c r="J210" s="36">
        <f t="shared" ref="J210:J249" si="62">ROUND((H210*3%)*F210,2)</f>
        <v>0</v>
      </c>
      <c r="K210" s="36">
        <f t="shared" si="57"/>
        <v>0</v>
      </c>
      <c r="L210" s="37">
        <f t="shared" ref="L210:L249" si="63">J210+K210</f>
        <v>0</v>
      </c>
      <c r="M210" s="40"/>
      <c r="N210" s="44">
        <f t="shared" si="58"/>
        <v>0</v>
      </c>
      <c r="O210" s="44">
        <f t="shared" ref="O210:O249" si="64">(H210*3.75%)*F210</f>
        <v>0</v>
      </c>
      <c r="P210" s="24" t="str">
        <f t="shared" si="59"/>
        <v>.</v>
      </c>
      <c r="Q210" s="9"/>
      <c r="R210" s="9"/>
      <c r="S210" s="47"/>
      <c r="T210" s="245"/>
      <c r="U210" s="248">
        <f t="shared" ref="U210:U249" si="65">((MIN(H210,$R$208)*0.58%))*F210</f>
        <v>0</v>
      </c>
      <c r="V210" s="248">
        <f t="shared" ref="V210:V249" si="66">(IF(H210&gt;$R$208,(H210-$R$208)*1.25%,0))*F210</f>
        <v>0</v>
      </c>
      <c r="W210" s="255">
        <f t="shared" ref="W210:W249" si="67">(U210+V210)-N210</f>
        <v>0</v>
      </c>
    </row>
    <row r="211" spans="3:23">
      <c r="C211" s="65">
        <v>7</v>
      </c>
      <c r="D211" s="145">
        <v>0</v>
      </c>
      <c r="E211" s="146">
        <v>0</v>
      </c>
      <c r="F211" s="147">
        <v>1</v>
      </c>
      <c r="G211" s="39">
        <f t="shared" si="60"/>
        <v>0</v>
      </c>
      <c r="H211" s="40">
        <f t="shared" si="61"/>
        <v>0</v>
      </c>
      <c r="I211" s="40"/>
      <c r="J211" s="36">
        <f t="shared" si="62"/>
        <v>0</v>
      </c>
      <c r="K211" s="36">
        <f t="shared" si="57"/>
        <v>0</v>
      </c>
      <c r="L211" s="37">
        <f t="shared" si="63"/>
        <v>0</v>
      </c>
      <c r="M211" s="40"/>
      <c r="N211" s="44">
        <f t="shared" si="58"/>
        <v>0</v>
      </c>
      <c r="O211" s="44">
        <f t="shared" si="64"/>
        <v>0</v>
      </c>
      <c r="P211" s="24" t="str">
        <f t="shared" si="59"/>
        <v>.</v>
      </c>
      <c r="Q211" s="9"/>
      <c r="R211" s="9"/>
      <c r="S211" s="47"/>
      <c r="T211" s="245"/>
      <c r="U211" s="248">
        <f t="shared" si="65"/>
        <v>0</v>
      </c>
      <c r="V211" s="248">
        <f t="shared" si="66"/>
        <v>0</v>
      </c>
      <c r="W211" s="255">
        <f t="shared" si="67"/>
        <v>0</v>
      </c>
    </row>
    <row r="212" spans="3:23">
      <c r="C212" s="65">
        <v>8</v>
      </c>
      <c r="D212" s="145">
        <v>0</v>
      </c>
      <c r="E212" s="146">
        <v>0</v>
      </c>
      <c r="F212" s="147">
        <v>1</v>
      </c>
      <c r="G212" s="39">
        <f t="shared" si="60"/>
        <v>0</v>
      </c>
      <c r="H212" s="40">
        <f t="shared" si="61"/>
        <v>0</v>
      </c>
      <c r="I212" s="40"/>
      <c r="J212" s="36">
        <f t="shared" si="62"/>
        <v>0</v>
      </c>
      <c r="K212" s="36">
        <f t="shared" si="57"/>
        <v>0</v>
      </c>
      <c r="L212" s="37">
        <f t="shared" si="63"/>
        <v>0</v>
      </c>
      <c r="M212" s="40"/>
      <c r="N212" s="44">
        <f t="shared" si="58"/>
        <v>0</v>
      </c>
      <c r="O212" s="44">
        <f t="shared" si="64"/>
        <v>0</v>
      </c>
      <c r="P212" s="24" t="str">
        <f t="shared" si="59"/>
        <v>.</v>
      </c>
      <c r="Q212" s="9"/>
      <c r="R212" s="9"/>
      <c r="S212" s="47"/>
      <c r="T212" s="245"/>
      <c r="U212" s="248">
        <f t="shared" si="65"/>
        <v>0</v>
      </c>
      <c r="V212" s="248">
        <f t="shared" si="66"/>
        <v>0</v>
      </c>
      <c r="W212" s="255">
        <f t="shared" si="67"/>
        <v>0</v>
      </c>
    </row>
    <row r="213" spans="3:23">
      <c r="C213" s="65">
        <v>9</v>
      </c>
      <c r="D213" s="145">
        <v>0</v>
      </c>
      <c r="E213" s="146">
        <v>0</v>
      </c>
      <c r="F213" s="147">
        <v>1</v>
      </c>
      <c r="G213" s="39">
        <f t="shared" si="60"/>
        <v>0</v>
      </c>
      <c r="H213" s="40">
        <f t="shared" si="61"/>
        <v>0</v>
      </c>
      <c r="I213" s="40"/>
      <c r="J213" s="36">
        <f t="shared" si="62"/>
        <v>0</v>
      </c>
      <c r="K213" s="36">
        <f t="shared" si="57"/>
        <v>0</v>
      </c>
      <c r="L213" s="37">
        <f t="shared" si="63"/>
        <v>0</v>
      </c>
      <c r="M213" s="40"/>
      <c r="N213" s="44">
        <f t="shared" si="58"/>
        <v>0</v>
      </c>
      <c r="O213" s="44">
        <f t="shared" si="64"/>
        <v>0</v>
      </c>
      <c r="P213" s="24" t="str">
        <f t="shared" si="59"/>
        <v>.</v>
      </c>
      <c r="Q213" s="9"/>
      <c r="R213" s="9"/>
      <c r="S213" s="47"/>
      <c r="T213" s="245"/>
      <c r="U213" s="248">
        <f t="shared" si="65"/>
        <v>0</v>
      </c>
      <c r="V213" s="248">
        <f t="shared" si="66"/>
        <v>0</v>
      </c>
      <c r="W213" s="255">
        <f t="shared" si="67"/>
        <v>0</v>
      </c>
    </row>
    <row r="214" spans="3:23">
      <c r="C214" s="65">
        <v>10</v>
      </c>
      <c r="D214" s="145">
        <v>0</v>
      </c>
      <c r="E214" s="146">
        <v>0</v>
      </c>
      <c r="F214" s="147">
        <v>1</v>
      </c>
      <c r="G214" s="39">
        <f t="shared" si="60"/>
        <v>0</v>
      </c>
      <c r="H214" s="40">
        <f t="shared" si="61"/>
        <v>0</v>
      </c>
      <c r="I214" s="40"/>
      <c r="J214" s="36">
        <f t="shared" si="62"/>
        <v>0</v>
      </c>
      <c r="K214" s="36">
        <f t="shared" si="57"/>
        <v>0</v>
      </c>
      <c r="L214" s="37">
        <f t="shared" si="63"/>
        <v>0</v>
      </c>
      <c r="M214" s="40"/>
      <c r="N214" s="44">
        <f t="shared" si="58"/>
        <v>0</v>
      </c>
      <c r="O214" s="44">
        <f t="shared" si="64"/>
        <v>0</v>
      </c>
      <c r="P214" s="24" t="str">
        <f t="shared" si="59"/>
        <v>.</v>
      </c>
      <c r="Q214" s="9"/>
      <c r="R214" s="9"/>
      <c r="S214" s="47"/>
      <c r="T214" s="245"/>
      <c r="U214" s="248">
        <f t="shared" si="65"/>
        <v>0</v>
      </c>
      <c r="V214" s="248">
        <f t="shared" si="66"/>
        <v>0</v>
      </c>
      <c r="W214" s="255">
        <f t="shared" si="67"/>
        <v>0</v>
      </c>
    </row>
    <row r="215" spans="3:23">
      <c r="C215" s="65">
        <v>11</v>
      </c>
      <c r="D215" s="145">
        <v>0</v>
      </c>
      <c r="E215" s="146">
        <v>0</v>
      </c>
      <c r="F215" s="147">
        <v>1</v>
      </c>
      <c r="G215" s="39">
        <f t="shared" si="60"/>
        <v>0</v>
      </c>
      <c r="H215" s="40">
        <f t="shared" si="61"/>
        <v>0</v>
      </c>
      <c r="I215" s="40"/>
      <c r="J215" s="36">
        <f t="shared" si="62"/>
        <v>0</v>
      </c>
      <c r="K215" s="36">
        <f t="shared" si="57"/>
        <v>0</v>
      </c>
      <c r="L215" s="37">
        <f t="shared" si="63"/>
        <v>0</v>
      </c>
      <c r="M215" s="40"/>
      <c r="N215" s="44">
        <f t="shared" si="58"/>
        <v>0</v>
      </c>
      <c r="O215" s="44">
        <f t="shared" si="64"/>
        <v>0</v>
      </c>
      <c r="P215" s="24" t="str">
        <f t="shared" si="59"/>
        <v>.</v>
      </c>
      <c r="Q215" s="9"/>
      <c r="R215" s="9"/>
      <c r="S215" s="47"/>
      <c r="T215" s="245"/>
      <c r="U215" s="248">
        <f t="shared" si="65"/>
        <v>0</v>
      </c>
      <c r="V215" s="248">
        <f t="shared" si="66"/>
        <v>0</v>
      </c>
      <c r="W215" s="255">
        <f t="shared" si="67"/>
        <v>0</v>
      </c>
    </row>
    <row r="216" spans="3:23">
      <c r="C216" s="65">
        <v>12</v>
      </c>
      <c r="D216" s="145">
        <v>0</v>
      </c>
      <c r="E216" s="146">
        <v>0</v>
      </c>
      <c r="F216" s="147">
        <v>1</v>
      </c>
      <c r="G216" s="39">
        <f t="shared" si="60"/>
        <v>0</v>
      </c>
      <c r="H216" s="40">
        <f t="shared" si="61"/>
        <v>0</v>
      </c>
      <c r="I216" s="40"/>
      <c r="J216" s="36">
        <f t="shared" si="62"/>
        <v>0</v>
      </c>
      <c r="K216" s="36">
        <f t="shared" si="57"/>
        <v>0</v>
      </c>
      <c r="L216" s="37">
        <f t="shared" si="63"/>
        <v>0</v>
      </c>
      <c r="M216" s="40"/>
      <c r="N216" s="44">
        <f t="shared" si="58"/>
        <v>0</v>
      </c>
      <c r="O216" s="44">
        <f t="shared" si="64"/>
        <v>0</v>
      </c>
      <c r="P216" s="24" t="str">
        <f t="shared" si="59"/>
        <v>.</v>
      </c>
      <c r="Q216" s="9"/>
      <c r="R216" s="9"/>
      <c r="S216" s="47"/>
      <c r="T216" s="245"/>
      <c r="U216" s="248">
        <f t="shared" si="65"/>
        <v>0</v>
      </c>
      <c r="V216" s="248">
        <f t="shared" si="66"/>
        <v>0</v>
      </c>
      <c r="W216" s="255">
        <f t="shared" si="67"/>
        <v>0</v>
      </c>
    </row>
    <row r="217" spans="3:23">
      <c r="C217" s="65">
        <v>13</v>
      </c>
      <c r="D217" s="145">
        <v>0</v>
      </c>
      <c r="E217" s="146">
        <v>0</v>
      </c>
      <c r="F217" s="147">
        <v>1</v>
      </c>
      <c r="G217" s="39">
        <f t="shared" si="60"/>
        <v>0</v>
      </c>
      <c r="H217" s="40">
        <f t="shared" si="61"/>
        <v>0</v>
      </c>
      <c r="I217" s="40"/>
      <c r="J217" s="36">
        <f t="shared" si="62"/>
        <v>0</v>
      </c>
      <c r="K217" s="36">
        <f t="shared" si="57"/>
        <v>0</v>
      </c>
      <c r="L217" s="37">
        <f t="shared" si="63"/>
        <v>0</v>
      </c>
      <c r="M217" s="40"/>
      <c r="N217" s="44">
        <f t="shared" si="58"/>
        <v>0</v>
      </c>
      <c r="O217" s="44">
        <f t="shared" si="64"/>
        <v>0</v>
      </c>
      <c r="P217" s="24" t="str">
        <f t="shared" si="59"/>
        <v>.</v>
      </c>
      <c r="Q217" s="9"/>
      <c r="R217" s="9"/>
      <c r="S217" s="47"/>
      <c r="T217" s="245"/>
      <c r="U217" s="248">
        <f t="shared" si="65"/>
        <v>0</v>
      </c>
      <c r="V217" s="248">
        <f t="shared" si="66"/>
        <v>0</v>
      </c>
      <c r="W217" s="255">
        <f t="shared" si="67"/>
        <v>0</v>
      </c>
    </row>
    <row r="218" spans="3:23">
      <c r="C218" s="65">
        <v>14</v>
      </c>
      <c r="D218" s="145">
        <v>0</v>
      </c>
      <c r="E218" s="146">
        <v>0</v>
      </c>
      <c r="F218" s="147">
        <v>1</v>
      </c>
      <c r="G218" s="39">
        <f t="shared" si="60"/>
        <v>0</v>
      </c>
      <c r="H218" s="40">
        <f t="shared" si="61"/>
        <v>0</v>
      </c>
      <c r="I218" s="40"/>
      <c r="J218" s="36">
        <f t="shared" si="62"/>
        <v>0</v>
      </c>
      <c r="K218" s="36">
        <f t="shared" si="57"/>
        <v>0</v>
      </c>
      <c r="L218" s="37">
        <f t="shared" si="63"/>
        <v>0</v>
      </c>
      <c r="M218" s="40"/>
      <c r="N218" s="44">
        <f t="shared" si="58"/>
        <v>0</v>
      </c>
      <c r="O218" s="44">
        <f t="shared" si="64"/>
        <v>0</v>
      </c>
      <c r="P218" s="24" t="str">
        <f t="shared" si="59"/>
        <v>.</v>
      </c>
      <c r="Q218" s="9"/>
      <c r="R218" s="9"/>
      <c r="S218" s="47"/>
      <c r="T218" s="245"/>
      <c r="U218" s="248">
        <f t="shared" si="65"/>
        <v>0</v>
      </c>
      <c r="V218" s="248">
        <f t="shared" si="66"/>
        <v>0</v>
      </c>
      <c r="W218" s="255">
        <f t="shared" si="67"/>
        <v>0</v>
      </c>
    </row>
    <row r="219" spans="3:23">
      <c r="C219" s="65">
        <v>15</v>
      </c>
      <c r="D219" s="145">
        <v>0</v>
      </c>
      <c r="E219" s="146">
        <v>0</v>
      </c>
      <c r="F219" s="147">
        <v>1</v>
      </c>
      <c r="G219" s="39">
        <f t="shared" si="60"/>
        <v>0</v>
      </c>
      <c r="H219" s="40">
        <f t="shared" si="61"/>
        <v>0</v>
      </c>
      <c r="I219" s="40"/>
      <c r="J219" s="36">
        <f t="shared" si="62"/>
        <v>0</v>
      </c>
      <c r="K219" s="36">
        <f t="shared" si="57"/>
        <v>0</v>
      </c>
      <c r="L219" s="37">
        <f t="shared" si="63"/>
        <v>0</v>
      </c>
      <c r="M219" s="40"/>
      <c r="N219" s="44">
        <f t="shared" si="58"/>
        <v>0</v>
      </c>
      <c r="O219" s="44">
        <f t="shared" si="64"/>
        <v>0</v>
      </c>
      <c r="P219" s="24" t="str">
        <f t="shared" si="59"/>
        <v>.</v>
      </c>
      <c r="Q219" s="9"/>
      <c r="R219" s="9"/>
      <c r="S219" s="47"/>
      <c r="T219" s="245"/>
      <c r="U219" s="248">
        <f t="shared" si="65"/>
        <v>0</v>
      </c>
      <c r="V219" s="248">
        <f t="shared" si="66"/>
        <v>0</v>
      </c>
      <c r="W219" s="255">
        <f t="shared" si="67"/>
        <v>0</v>
      </c>
    </row>
    <row r="220" spans="3:23">
      <c r="C220" s="65">
        <v>16</v>
      </c>
      <c r="D220" s="145">
        <v>0</v>
      </c>
      <c r="E220" s="146">
        <v>0</v>
      </c>
      <c r="F220" s="147">
        <v>1</v>
      </c>
      <c r="G220" s="39">
        <f t="shared" si="60"/>
        <v>0</v>
      </c>
      <c r="H220" s="40">
        <f t="shared" si="61"/>
        <v>0</v>
      </c>
      <c r="I220" s="40"/>
      <c r="J220" s="36">
        <f t="shared" si="62"/>
        <v>0</v>
      </c>
      <c r="K220" s="36">
        <f t="shared" si="57"/>
        <v>0</v>
      </c>
      <c r="L220" s="37">
        <f t="shared" si="63"/>
        <v>0</v>
      </c>
      <c r="M220" s="40"/>
      <c r="N220" s="44">
        <f t="shared" si="58"/>
        <v>0</v>
      </c>
      <c r="O220" s="44">
        <f t="shared" si="64"/>
        <v>0</v>
      </c>
      <c r="P220" s="24" t="str">
        <f t="shared" si="59"/>
        <v>.</v>
      </c>
      <c r="Q220" s="9"/>
      <c r="R220" s="9"/>
      <c r="S220" s="47"/>
      <c r="T220" s="245"/>
      <c r="U220" s="248">
        <f t="shared" si="65"/>
        <v>0</v>
      </c>
      <c r="V220" s="248">
        <f t="shared" si="66"/>
        <v>0</v>
      </c>
      <c r="W220" s="255">
        <f t="shared" si="67"/>
        <v>0</v>
      </c>
    </row>
    <row r="221" spans="3:23">
      <c r="C221" s="65">
        <v>17</v>
      </c>
      <c r="D221" s="145">
        <v>0</v>
      </c>
      <c r="E221" s="146">
        <v>0</v>
      </c>
      <c r="F221" s="147">
        <v>1</v>
      </c>
      <c r="G221" s="39">
        <f t="shared" si="60"/>
        <v>0</v>
      </c>
      <c r="H221" s="40">
        <f t="shared" si="61"/>
        <v>0</v>
      </c>
      <c r="I221" s="40"/>
      <c r="J221" s="36">
        <f t="shared" si="62"/>
        <v>0</v>
      </c>
      <c r="K221" s="36">
        <f t="shared" si="57"/>
        <v>0</v>
      </c>
      <c r="L221" s="37">
        <f t="shared" si="63"/>
        <v>0</v>
      </c>
      <c r="M221" s="40"/>
      <c r="N221" s="44">
        <f t="shared" si="58"/>
        <v>0</v>
      </c>
      <c r="O221" s="44">
        <f t="shared" si="64"/>
        <v>0</v>
      </c>
      <c r="P221" s="24" t="str">
        <f t="shared" si="59"/>
        <v>.</v>
      </c>
      <c r="Q221" s="9"/>
      <c r="R221" s="9"/>
      <c r="S221" s="47"/>
      <c r="T221" s="245"/>
      <c r="U221" s="248">
        <f t="shared" si="65"/>
        <v>0</v>
      </c>
      <c r="V221" s="248">
        <f t="shared" si="66"/>
        <v>0</v>
      </c>
      <c r="W221" s="255">
        <f t="shared" si="67"/>
        <v>0</v>
      </c>
    </row>
    <row r="222" spans="3:23">
      <c r="C222" s="65">
        <v>18</v>
      </c>
      <c r="D222" s="145">
        <v>0</v>
      </c>
      <c r="E222" s="146">
        <v>0</v>
      </c>
      <c r="F222" s="147">
        <v>1</v>
      </c>
      <c r="G222" s="39">
        <f t="shared" si="60"/>
        <v>0</v>
      </c>
      <c r="H222" s="40">
        <f t="shared" si="61"/>
        <v>0</v>
      </c>
      <c r="I222" s="40"/>
      <c r="J222" s="36">
        <f t="shared" si="62"/>
        <v>0</v>
      </c>
      <c r="K222" s="36">
        <f t="shared" si="57"/>
        <v>0</v>
      </c>
      <c r="L222" s="37">
        <f t="shared" si="63"/>
        <v>0</v>
      </c>
      <c r="M222" s="40"/>
      <c r="N222" s="44">
        <f t="shared" si="58"/>
        <v>0</v>
      </c>
      <c r="O222" s="44">
        <f t="shared" si="64"/>
        <v>0</v>
      </c>
      <c r="P222" s="24" t="str">
        <f t="shared" si="59"/>
        <v>.</v>
      </c>
      <c r="Q222" s="9"/>
      <c r="R222" s="9"/>
      <c r="S222" s="47"/>
      <c r="T222" s="245"/>
      <c r="U222" s="248">
        <f t="shared" si="65"/>
        <v>0</v>
      </c>
      <c r="V222" s="248">
        <f t="shared" si="66"/>
        <v>0</v>
      </c>
      <c r="W222" s="255">
        <f t="shared" si="67"/>
        <v>0</v>
      </c>
    </row>
    <row r="223" spans="3:23">
      <c r="C223" s="65">
        <v>19</v>
      </c>
      <c r="D223" s="145">
        <v>0</v>
      </c>
      <c r="E223" s="146">
        <v>0</v>
      </c>
      <c r="F223" s="147">
        <v>1</v>
      </c>
      <c r="G223" s="39">
        <f t="shared" si="60"/>
        <v>0</v>
      </c>
      <c r="H223" s="40">
        <f t="shared" si="61"/>
        <v>0</v>
      </c>
      <c r="I223" s="40"/>
      <c r="J223" s="36">
        <f t="shared" si="62"/>
        <v>0</v>
      </c>
      <c r="K223" s="36">
        <f t="shared" si="57"/>
        <v>0</v>
      </c>
      <c r="L223" s="37">
        <f t="shared" si="63"/>
        <v>0</v>
      </c>
      <c r="M223" s="40"/>
      <c r="N223" s="44">
        <f t="shared" si="58"/>
        <v>0</v>
      </c>
      <c r="O223" s="44">
        <f t="shared" si="64"/>
        <v>0</v>
      </c>
      <c r="P223" s="24" t="str">
        <f t="shared" si="59"/>
        <v>.</v>
      </c>
      <c r="Q223" s="9"/>
      <c r="R223" s="9"/>
      <c r="S223" s="47"/>
      <c r="T223" s="245"/>
      <c r="U223" s="248">
        <f t="shared" si="65"/>
        <v>0</v>
      </c>
      <c r="V223" s="248">
        <f t="shared" si="66"/>
        <v>0</v>
      </c>
      <c r="W223" s="255">
        <f t="shared" si="67"/>
        <v>0</v>
      </c>
    </row>
    <row r="224" spans="3:23">
      <c r="C224" s="65">
        <v>20</v>
      </c>
      <c r="D224" s="145">
        <v>0</v>
      </c>
      <c r="E224" s="146">
        <v>0</v>
      </c>
      <c r="F224" s="147">
        <v>1</v>
      </c>
      <c r="G224" s="39">
        <f t="shared" si="60"/>
        <v>0</v>
      </c>
      <c r="H224" s="40">
        <f t="shared" si="61"/>
        <v>0</v>
      </c>
      <c r="I224" s="40"/>
      <c r="J224" s="36">
        <f t="shared" si="62"/>
        <v>0</v>
      </c>
      <c r="K224" s="36">
        <f t="shared" si="57"/>
        <v>0</v>
      </c>
      <c r="L224" s="37">
        <f t="shared" si="63"/>
        <v>0</v>
      </c>
      <c r="M224" s="40"/>
      <c r="N224" s="44">
        <f t="shared" si="58"/>
        <v>0</v>
      </c>
      <c r="O224" s="44">
        <f t="shared" si="64"/>
        <v>0</v>
      </c>
      <c r="P224" s="24" t="str">
        <f t="shared" si="59"/>
        <v>.</v>
      </c>
      <c r="Q224" s="9"/>
      <c r="R224" s="9"/>
      <c r="S224" s="47"/>
      <c r="T224" s="245"/>
      <c r="U224" s="248">
        <f t="shared" si="65"/>
        <v>0</v>
      </c>
      <c r="V224" s="248">
        <f t="shared" si="66"/>
        <v>0</v>
      </c>
      <c r="W224" s="255">
        <f t="shared" si="67"/>
        <v>0</v>
      </c>
    </row>
    <row r="225" spans="3:23">
      <c r="C225" s="65">
        <v>21</v>
      </c>
      <c r="D225" s="145">
        <v>0</v>
      </c>
      <c r="E225" s="146">
        <v>0</v>
      </c>
      <c r="F225" s="147">
        <v>1</v>
      </c>
      <c r="G225" s="39">
        <f t="shared" si="60"/>
        <v>0</v>
      </c>
      <c r="H225" s="40">
        <f t="shared" si="61"/>
        <v>0</v>
      </c>
      <c r="I225" s="40"/>
      <c r="J225" s="36">
        <f t="shared" si="62"/>
        <v>0</v>
      </c>
      <c r="K225" s="36">
        <f t="shared" si="57"/>
        <v>0</v>
      </c>
      <c r="L225" s="37">
        <f t="shared" si="63"/>
        <v>0</v>
      </c>
      <c r="M225" s="40"/>
      <c r="N225" s="44">
        <f t="shared" si="58"/>
        <v>0</v>
      </c>
      <c r="O225" s="44">
        <f t="shared" si="64"/>
        <v>0</v>
      </c>
      <c r="P225" s="24" t="str">
        <f t="shared" si="59"/>
        <v>.</v>
      </c>
      <c r="Q225" s="9"/>
      <c r="R225" s="9"/>
      <c r="S225" s="47"/>
      <c r="T225" s="245"/>
      <c r="U225" s="248">
        <f t="shared" si="65"/>
        <v>0</v>
      </c>
      <c r="V225" s="248">
        <f t="shared" si="66"/>
        <v>0</v>
      </c>
      <c r="W225" s="255">
        <f t="shared" si="67"/>
        <v>0</v>
      </c>
    </row>
    <row r="226" spans="3:23">
      <c r="C226" s="65">
        <v>22</v>
      </c>
      <c r="D226" s="145">
        <v>0</v>
      </c>
      <c r="E226" s="146">
        <v>0</v>
      </c>
      <c r="F226" s="147">
        <v>1</v>
      </c>
      <c r="G226" s="39">
        <f t="shared" si="60"/>
        <v>0</v>
      </c>
      <c r="H226" s="40">
        <f t="shared" si="61"/>
        <v>0</v>
      </c>
      <c r="I226" s="40"/>
      <c r="J226" s="36">
        <f t="shared" si="62"/>
        <v>0</v>
      </c>
      <c r="K226" s="36">
        <f t="shared" si="57"/>
        <v>0</v>
      </c>
      <c r="L226" s="37">
        <f t="shared" si="63"/>
        <v>0</v>
      </c>
      <c r="M226" s="40"/>
      <c r="N226" s="44">
        <f t="shared" si="58"/>
        <v>0</v>
      </c>
      <c r="O226" s="44">
        <f t="shared" si="64"/>
        <v>0</v>
      </c>
      <c r="P226" s="24" t="str">
        <f t="shared" si="59"/>
        <v>.</v>
      </c>
      <c r="Q226" s="9"/>
      <c r="R226" s="9"/>
      <c r="S226" s="47"/>
      <c r="T226" s="245"/>
      <c r="U226" s="248">
        <f t="shared" si="65"/>
        <v>0</v>
      </c>
      <c r="V226" s="248">
        <f t="shared" si="66"/>
        <v>0</v>
      </c>
      <c r="W226" s="255">
        <f t="shared" si="67"/>
        <v>0</v>
      </c>
    </row>
    <row r="227" spans="3:23">
      <c r="C227" s="65">
        <v>23</v>
      </c>
      <c r="D227" s="145">
        <v>0</v>
      </c>
      <c r="E227" s="146">
        <v>0</v>
      </c>
      <c r="F227" s="147">
        <v>1</v>
      </c>
      <c r="G227" s="39">
        <f t="shared" si="60"/>
        <v>0</v>
      </c>
      <c r="H227" s="40">
        <f t="shared" si="61"/>
        <v>0</v>
      </c>
      <c r="I227" s="40"/>
      <c r="J227" s="36">
        <f t="shared" si="62"/>
        <v>0</v>
      </c>
      <c r="K227" s="36">
        <f t="shared" si="57"/>
        <v>0</v>
      </c>
      <c r="L227" s="37">
        <f t="shared" si="63"/>
        <v>0</v>
      </c>
      <c r="M227" s="40"/>
      <c r="N227" s="44">
        <f t="shared" si="58"/>
        <v>0</v>
      </c>
      <c r="O227" s="44">
        <f t="shared" si="64"/>
        <v>0</v>
      </c>
      <c r="P227" s="24" t="str">
        <f t="shared" si="59"/>
        <v>.</v>
      </c>
      <c r="Q227" s="9"/>
      <c r="R227" s="9"/>
      <c r="S227" s="47"/>
      <c r="T227" s="245"/>
      <c r="U227" s="248">
        <f t="shared" si="65"/>
        <v>0</v>
      </c>
      <c r="V227" s="248">
        <f t="shared" si="66"/>
        <v>0</v>
      </c>
      <c r="W227" s="255">
        <f t="shared" si="67"/>
        <v>0</v>
      </c>
    </row>
    <row r="228" spans="3:23">
      <c r="C228" s="65">
        <v>24</v>
      </c>
      <c r="D228" s="145">
        <v>0</v>
      </c>
      <c r="E228" s="146">
        <v>0</v>
      </c>
      <c r="F228" s="147">
        <v>1</v>
      </c>
      <c r="G228" s="39">
        <f t="shared" si="60"/>
        <v>0</v>
      </c>
      <c r="H228" s="40">
        <f t="shared" si="61"/>
        <v>0</v>
      </c>
      <c r="I228" s="40"/>
      <c r="J228" s="36">
        <f t="shared" si="62"/>
        <v>0</v>
      </c>
      <c r="K228" s="36">
        <f t="shared" si="57"/>
        <v>0</v>
      </c>
      <c r="L228" s="37">
        <f t="shared" si="63"/>
        <v>0</v>
      </c>
      <c r="M228" s="40"/>
      <c r="N228" s="44">
        <f t="shared" si="58"/>
        <v>0</v>
      </c>
      <c r="O228" s="44">
        <f t="shared" si="64"/>
        <v>0</v>
      </c>
      <c r="P228" s="24" t="str">
        <f t="shared" si="59"/>
        <v>.</v>
      </c>
      <c r="Q228" s="9"/>
      <c r="R228" s="9"/>
      <c r="S228" s="47"/>
      <c r="T228" s="245"/>
      <c r="U228" s="248">
        <f t="shared" si="65"/>
        <v>0</v>
      </c>
      <c r="V228" s="248">
        <f t="shared" si="66"/>
        <v>0</v>
      </c>
      <c r="W228" s="255">
        <f t="shared" si="67"/>
        <v>0</v>
      </c>
    </row>
    <row r="229" spans="3:23">
      <c r="C229" s="65">
        <v>25</v>
      </c>
      <c r="D229" s="145">
        <v>0</v>
      </c>
      <c r="E229" s="146">
        <v>0</v>
      </c>
      <c r="F229" s="147">
        <v>1</v>
      </c>
      <c r="G229" s="39">
        <f t="shared" si="60"/>
        <v>0</v>
      </c>
      <c r="H229" s="40">
        <f t="shared" si="61"/>
        <v>0</v>
      </c>
      <c r="I229" s="40"/>
      <c r="J229" s="36">
        <f t="shared" si="62"/>
        <v>0</v>
      </c>
      <c r="K229" s="36">
        <f t="shared" si="57"/>
        <v>0</v>
      </c>
      <c r="L229" s="37">
        <f t="shared" si="63"/>
        <v>0</v>
      </c>
      <c r="M229" s="40"/>
      <c r="N229" s="44">
        <f t="shared" si="58"/>
        <v>0</v>
      </c>
      <c r="O229" s="44">
        <f t="shared" si="64"/>
        <v>0</v>
      </c>
      <c r="P229" s="24" t="str">
        <f t="shared" si="59"/>
        <v>.</v>
      </c>
      <c r="Q229" s="9"/>
      <c r="R229" s="9"/>
      <c r="S229" s="47"/>
      <c r="T229" s="245"/>
      <c r="U229" s="248">
        <f t="shared" si="65"/>
        <v>0</v>
      </c>
      <c r="V229" s="248">
        <f t="shared" si="66"/>
        <v>0</v>
      </c>
      <c r="W229" s="255">
        <f t="shared" si="67"/>
        <v>0</v>
      </c>
    </row>
    <row r="230" spans="3:23">
      <c r="C230" s="65">
        <v>26</v>
      </c>
      <c r="D230" s="145">
        <v>0</v>
      </c>
      <c r="E230" s="146">
        <v>0</v>
      </c>
      <c r="F230" s="147">
        <v>1</v>
      </c>
      <c r="G230" s="39">
        <f t="shared" si="60"/>
        <v>0</v>
      </c>
      <c r="H230" s="40">
        <f t="shared" si="61"/>
        <v>0</v>
      </c>
      <c r="I230" s="40"/>
      <c r="J230" s="36">
        <f t="shared" si="62"/>
        <v>0</v>
      </c>
      <c r="K230" s="36">
        <f t="shared" si="57"/>
        <v>0</v>
      </c>
      <c r="L230" s="37">
        <f t="shared" si="63"/>
        <v>0</v>
      </c>
      <c r="M230" s="40"/>
      <c r="N230" s="44">
        <f t="shared" si="58"/>
        <v>0</v>
      </c>
      <c r="O230" s="44">
        <f t="shared" si="64"/>
        <v>0</v>
      </c>
      <c r="P230" s="24" t="str">
        <f t="shared" si="59"/>
        <v>.</v>
      </c>
      <c r="Q230" s="9"/>
      <c r="R230" s="9"/>
      <c r="S230" s="47"/>
      <c r="T230" s="245"/>
      <c r="U230" s="248">
        <f t="shared" si="65"/>
        <v>0</v>
      </c>
      <c r="V230" s="248">
        <f t="shared" si="66"/>
        <v>0</v>
      </c>
      <c r="W230" s="255">
        <f t="shared" si="67"/>
        <v>0</v>
      </c>
    </row>
    <row r="231" spans="3:23">
      <c r="C231" s="65">
        <v>27</v>
      </c>
      <c r="D231" s="145">
        <v>0</v>
      </c>
      <c r="E231" s="146">
        <v>0</v>
      </c>
      <c r="F231" s="147">
        <v>1</v>
      </c>
      <c r="G231" s="39">
        <f t="shared" si="60"/>
        <v>0</v>
      </c>
      <c r="H231" s="40">
        <f t="shared" si="61"/>
        <v>0</v>
      </c>
      <c r="I231" s="40"/>
      <c r="J231" s="36">
        <f t="shared" si="62"/>
        <v>0</v>
      </c>
      <c r="K231" s="36">
        <f t="shared" si="57"/>
        <v>0</v>
      </c>
      <c r="L231" s="37">
        <f t="shared" si="63"/>
        <v>0</v>
      </c>
      <c r="M231" s="40"/>
      <c r="N231" s="44">
        <f t="shared" si="58"/>
        <v>0</v>
      </c>
      <c r="O231" s="44">
        <f t="shared" si="64"/>
        <v>0</v>
      </c>
      <c r="P231" s="24" t="str">
        <f t="shared" si="59"/>
        <v>.</v>
      </c>
      <c r="Q231" s="9"/>
      <c r="R231" s="9"/>
      <c r="S231" s="47"/>
      <c r="T231" s="245"/>
      <c r="U231" s="248">
        <f t="shared" si="65"/>
        <v>0</v>
      </c>
      <c r="V231" s="248">
        <f t="shared" si="66"/>
        <v>0</v>
      </c>
      <c r="W231" s="255">
        <f t="shared" si="67"/>
        <v>0</v>
      </c>
    </row>
    <row r="232" spans="3:23">
      <c r="C232" s="65">
        <v>28</v>
      </c>
      <c r="D232" s="145">
        <v>0</v>
      </c>
      <c r="E232" s="146">
        <v>0</v>
      </c>
      <c r="F232" s="147">
        <v>1</v>
      </c>
      <c r="G232" s="39">
        <f t="shared" si="60"/>
        <v>0</v>
      </c>
      <c r="H232" s="40">
        <f t="shared" si="61"/>
        <v>0</v>
      </c>
      <c r="I232" s="40"/>
      <c r="J232" s="36">
        <f t="shared" si="62"/>
        <v>0</v>
      </c>
      <c r="K232" s="36">
        <f t="shared" si="57"/>
        <v>0</v>
      </c>
      <c r="L232" s="37">
        <f t="shared" si="63"/>
        <v>0</v>
      </c>
      <c r="M232" s="40"/>
      <c r="N232" s="44">
        <f t="shared" si="58"/>
        <v>0</v>
      </c>
      <c r="O232" s="44">
        <f t="shared" si="64"/>
        <v>0</v>
      </c>
      <c r="P232" s="24" t="str">
        <f t="shared" si="59"/>
        <v>.</v>
      </c>
      <c r="Q232" s="9"/>
      <c r="R232" s="9"/>
      <c r="S232" s="47"/>
      <c r="T232" s="245"/>
      <c r="U232" s="248">
        <f t="shared" si="65"/>
        <v>0</v>
      </c>
      <c r="V232" s="248">
        <f t="shared" si="66"/>
        <v>0</v>
      </c>
      <c r="W232" s="255">
        <f t="shared" si="67"/>
        <v>0</v>
      </c>
    </row>
    <row r="233" spans="3:23">
      <c r="C233" s="65">
        <v>29</v>
      </c>
      <c r="D233" s="145">
        <v>0</v>
      </c>
      <c r="E233" s="146">
        <v>0</v>
      </c>
      <c r="F233" s="147">
        <v>1</v>
      </c>
      <c r="G233" s="39">
        <f t="shared" si="60"/>
        <v>0</v>
      </c>
      <c r="H233" s="40">
        <f t="shared" si="61"/>
        <v>0</v>
      </c>
      <c r="I233" s="40"/>
      <c r="J233" s="36">
        <f t="shared" si="62"/>
        <v>0</v>
      </c>
      <c r="K233" s="36">
        <f t="shared" si="57"/>
        <v>0</v>
      </c>
      <c r="L233" s="37">
        <f t="shared" si="63"/>
        <v>0</v>
      </c>
      <c r="M233" s="40"/>
      <c r="N233" s="44">
        <f t="shared" si="58"/>
        <v>0</v>
      </c>
      <c r="O233" s="44">
        <f t="shared" si="64"/>
        <v>0</v>
      </c>
      <c r="P233" s="24" t="str">
        <f t="shared" si="59"/>
        <v>.</v>
      </c>
      <c r="Q233" s="9"/>
      <c r="R233" s="9"/>
      <c r="S233" s="47"/>
      <c r="T233" s="245"/>
      <c r="U233" s="248">
        <f t="shared" si="65"/>
        <v>0</v>
      </c>
      <c r="V233" s="248">
        <f t="shared" si="66"/>
        <v>0</v>
      </c>
      <c r="W233" s="255">
        <f t="shared" si="67"/>
        <v>0</v>
      </c>
    </row>
    <row r="234" spans="3:23">
      <c r="C234" s="65">
        <v>30</v>
      </c>
      <c r="D234" s="145">
        <v>0</v>
      </c>
      <c r="E234" s="146">
        <v>0</v>
      </c>
      <c r="F234" s="147">
        <v>1</v>
      </c>
      <c r="G234" s="39">
        <f t="shared" si="60"/>
        <v>0</v>
      </c>
      <c r="H234" s="40">
        <f t="shared" si="61"/>
        <v>0</v>
      </c>
      <c r="I234" s="40"/>
      <c r="J234" s="36">
        <f t="shared" si="62"/>
        <v>0</v>
      </c>
      <c r="K234" s="36">
        <f t="shared" si="57"/>
        <v>0</v>
      </c>
      <c r="L234" s="37">
        <f t="shared" si="63"/>
        <v>0</v>
      </c>
      <c r="M234" s="40"/>
      <c r="N234" s="44">
        <f t="shared" si="58"/>
        <v>0</v>
      </c>
      <c r="O234" s="44">
        <f t="shared" si="64"/>
        <v>0</v>
      </c>
      <c r="P234" s="24" t="str">
        <f t="shared" si="59"/>
        <v>.</v>
      </c>
      <c r="Q234" s="9"/>
      <c r="R234" s="9"/>
      <c r="S234" s="47"/>
      <c r="T234" s="245"/>
      <c r="U234" s="248">
        <f t="shared" si="65"/>
        <v>0</v>
      </c>
      <c r="V234" s="248">
        <f t="shared" si="66"/>
        <v>0</v>
      </c>
      <c r="W234" s="255">
        <f t="shared" si="67"/>
        <v>0</v>
      </c>
    </row>
    <row r="235" spans="3:23">
      <c r="C235" s="65">
        <v>31</v>
      </c>
      <c r="D235" s="145">
        <v>0</v>
      </c>
      <c r="E235" s="146">
        <v>0</v>
      </c>
      <c r="F235" s="147">
        <v>1</v>
      </c>
      <c r="G235" s="39">
        <f t="shared" si="60"/>
        <v>0</v>
      </c>
      <c r="H235" s="40">
        <f t="shared" si="61"/>
        <v>0</v>
      </c>
      <c r="I235" s="40"/>
      <c r="J235" s="36">
        <f t="shared" si="62"/>
        <v>0</v>
      </c>
      <c r="K235" s="36">
        <f t="shared" si="57"/>
        <v>0</v>
      </c>
      <c r="L235" s="37">
        <f t="shared" si="63"/>
        <v>0</v>
      </c>
      <c r="M235" s="40"/>
      <c r="N235" s="44">
        <f t="shared" si="58"/>
        <v>0</v>
      </c>
      <c r="O235" s="44">
        <f t="shared" si="64"/>
        <v>0</v>
      </c>
      <c r="P235" s="24" t="str">
        <f t="shared" si="59"/>
        <v>.</v>
      </c>
      <c r="Q235" s="9"/>
      <c r="R235" s="9"/>
      <c r="S235" s="47"/>
      <c r="T235" s="245"/>
      <c r="U235" s="248">
        <f t="shared" si="65"/>
        <v>0</v>
      </c>
      <c r="V235" s="248">
        <f t="shared" si="66"/>
        <v>0</v>
      </c>
      <c r="W235" s="255">
        <f t="shared" si="67"/>
        <v>0</v>
      </c>
    </row>
    <row r="236" spans="3:23">
      <c r="C236" s="65">
        <v>32</v>
      </c>
      <c r="D236" s="145">
        <v>0</v>
      </c>
      <c r="E236" s="146">
        <v>0</v>
      </c>
      <c r="F236" s="147">
        <v>1</v>
      </c>
      <c r="G236" s="39">
        <f t="shared" si="60"/>
        <v>0</v>
      </c>
      <c r="H236" s="40">
        <f t="shared" si="61"/>
        <v>0</v>
      </c>
      <c r="I236" s="40"/>
      <c r="J236" s="36">
        <f t="shared" si="62"/>
        <v>0</v>
      </c>
      <c r="K236" s="36">
        <f t="shared" si="57"/>
        <v>0</v>
      </c>
      <c r="L236" s="37">
        <f t="shared" si="63"/>
        <v>0</v>
      </c>
      <c r="M236" s="40"/>
      <c r="N236" s="44">
        <f t="shared" si="58"/>
        <v>0</v>
      </c>
      <c r="O236" s="44">
        <f t="shared" si="64"/>
        <v>0</v>
      </c>
      <c r="P236" s="24" t="str">
        <f t="shared" si="59"/>
        <v>.</v>
      </c>
      <c r="Q236" s="9"/>
      <c r="R236" s="9"/>
      <c r="S236" s="47"/>
      <c r="T236" s="245"/>
      <c r="U236" s="248">
        <f t="shared" si="65"/>
        <v>0</v>
      </c>
      <c r="V236" s="248">
        <f t="shared" si="66"/>
        <v>0</v>
      </c>
      <c r="W236" s="255">
        <f t="shared" si="67"/>
        <v>0</v>
      </c>
    </row>
    <row r="237" spans="3:23">
      <c r="C237" s="65">
        <v>33</v>
      </c>
      <c r="D237" s="145">
        <v>0</v>
      </c>
      <c r="E237" s="146">
        <v>0</v>
      </c>
      <c r="F237" s="147">
        <v>1</v>
      </c>
      <c r="G237" s="39">
        <f t="shared" si="60"/>
        <v>0</v>
      </c>
      <c r="H237" s="40">
        <f t="shared" si="61"/>
        <v>0</v>
      </c>
      <c r="I237" s="40"/>
      <c r="J237" s="36">
        <f t="shared" si="62"/>
        <v>0</v>
      </c>
      <c r="K237" s="36">
        <f t="shared" si="57"/>
        <v>0</v>
      </c>
      <c r="L237" s="37">
        <f t="shared" si="63"/>
        <v>0</v>
      </c>
      <c r="M237" s="40"/>
      <c r="N237" s="44">
        <f t="shared" si="58"/>
        <v>0</v>
      </c>
      <c r="O237" s="44">
        <f t="shared" si="64"/>
        <v>0</v>
      </c>
      <c r="P237" s="24" t="str">
        <f t="shared" si="59"/>
        <v>.</v>
      </c>
      <c r="Q237" s="9"/>
      <c r="R237" s="9"/>
      <c r="S237" s="47"/>
      <c r="T237" s="245"/>
      <c r="U237" s="248">
        <f t="shared" si="65"/>
        <v>0</v>
      </c>
      <c r="V237" s="248">
        <f t="shared" si="66"/>
        <v>0</v>
      </c>
      <c r="W237" s="255">
        <f t="shared" si="67"/>
        <v>0</v>
      </c>
    </row>
    <row r="238" spans="3:23">
      <c r="C238" s="65">
        <v>34</v>
      </c>
      <c r="D238" s="145">
        <v>0</v>
      </c>
      <c r="E238" s="146">
        <v>0</v>
      </c>
      <c r="F238" s="147">
        <v>1</v>
      </c>
      <c r="G238" s="39">
        <f t="shared" si="60"/>
        <v>0</v>
      </c>
      <c r="H238" s="40">
        <f t="shared" si="61"/>
        <v>0</v>
      </c>
      <c r="I238" s="40"/>
      <c r="J238" s="36">
        <f t="shared" si="62"/>
        <v>0</v>
      </c>
      <c r="K238" s="36">
        <f t="shared" si="57"/>
        <v>0</v>
      </c>
      <c r="L238" s="37">
        <f t="shared" si="63"/>
        <v>0</v>
      </c>
      <c r="M238" s="40"/>
      <c r="N238" s="44">
        <f t="shared" si="58"/>
        <v>0</v>
      </c>
      <c r="O238" s="44">
        <f t="shared" si="64"/>
        <v>0</v>
      </c>
      <c r="P238" s="24" t="str">
        <f t="shared" si="59"/>
        <v>.</v>
      </c>
      <c r="Q238" s="9"/>
      <c r="R238" s="9"/>
      <c r="S238" s="47"/>
      <c r="T238" s="245"/>
      <c r="U238" s="248">
        <f t="shared" si="65"/>
        <v>0</v>
      </c>
      <c r="V238" s="248">
        <f t="shared" si="66"/>
        <v>0</v>
      </c>
      <c r="W238" s="255">
        <f t="shared" si="67"/>
        <v>0</v>
      </c>
    </row>
    <row r="239" spans="3:23">
      <c r="C239" s="65">
        <v>35</v>
      </c>
      <c r="D239" s="145">
        <v>0</v>
      </c>
      <c r="E239" s="146">
        <v>0</v>
      </c>
      <c r="F239" s="147">
        <v>1</v>
      </c>
      <c r="G239" s="39">
        <f t="shared" si="60"/>
        <v>0</v>
      </c>
      <c r="H239" s="40">
        <f t="shared" si="61"/>
        <v>0</v>
      </c>
      <c r="I239" s="40"/>
      <c r="J239" s="36">
        <f t="shared" si="62"/>
        <v>0</v>
      </c>
      <c r="K239" s="36">
        <f t="shared" si="57"/>
        <v>0</v>
      </c>
      <c r="L239" s="37">
        <f t="shared" si="63"/>
        <v>0</v>
      </c>
      <c r="M239" s="40"/>
      <c r="N239" s="44">
        <f t="shared" si="58"/>
        <v>0</v>
      </c>
      <c r="O239" s="44">
        <f t="shared" si="64"/>
        <v>0</v>
      </c>
      <c r="P239" s="24" t="str">
        <f t="shared" si="59"/>
        <v>.</v>
      </c>
      <c r="Q239" s="9"/>
      <c r="R239" s="9"/>
      <c r="S239" s="47"/>
      <c r="T239" s="245"/>
      <c r="U239" s="248">
        <f t="shared" si="65"/>
        <v>0</v>
      </c>
      <c r="V239" s="248">
        <f t="shared" si="66"/>
        <v>0</v>
      </c>
      <c r="W239" s="255">
        <f t="shared" si="67"/>
        <v>0</v>
      </c>
    </row>
    <row r="240" spans="3:23">
      <c r="C240" s="65">
        <v>36</v>
      </c>
      <c r="D240" s="145">
        <v>0</v>
      </c>
      <c r="E240" s="146">
        <v>0</v>
      </c>
      <c r="F240" s="147">
        <v>1</v>
      </c>
      <c r="G240" s="39">
        <f t="shared" si="60"/>
        <v>0</v>
      </c>
      <c r="H240" s="40">
        <f t="shared" si="61"/>
        <v>0</v>
      </c>
      <c r="I240" s="40"/>
      <c r="J240" s="36">
        <f t="shared" si="62"/>
        <v>0</v>
      </c>
      <c r="K240" s="36">
        <f t="shared" si="57"/>
        <v>0</v>
      </c>
      <c r="L240" s="37">
        <f t="shared" si="63"/>
        <v>0</v>
      </c>
      <c r="M240" s="40"/>
      <c r="N240" s="44">
        <f t="shared" si="58"/>
        <v>0</v>
      </c>
      <c r="O240" s="44">
        <f t="shared" si="64"/>
        <v>0</v>
      </c>
      <c r="P240" s="24" t="str">
        <f t="shared" si="59"/>
        <v>.</v>
      </c>
      <c r="Q240" s="9"/>
      <c r="R240" s="9"/>
      <c r="S240" s="47"/>
      <c r="T240" s="245"/>
      <c r="U240" s="248">
        <f t="shared" si="65"/>
        <v>0</v>
      </c>
      <c r="V240" s="248">
        <f t="shared" si="66"/>
        <v>0</v>
      </c>
      <c r="W240" s="255">
        <f t="shared" si="67"/>
        <v>0</v>
      </c>
    </row>
    <row r="241" spans="3:23">
      <c r="C241" s="65">
        <v>37</v>
      </c>
      <c r="D241" s="145">
        <v>0</v>
      </c>
      <c r="E241" s="146">
        <v>0</v>
      </c>
      <c r="F241" s="147">
        <v>1</v>
      </c>
      <c r="G241" s="39">
        <f t="shared" si="60"/>
        <v>0</v>
      </c>
      <c r="H241" s="40">
        <f t="shared" si="61"/>
        <v>0</v>
      </c>
      <c r="I241" s="40"/>
      <c r="J241" s="36">
        <f t="shared" si="62"/>
        <v>0</v>
      </c>
      <c r="K241" s="36">
        <f t="shared" si="57"/>
        <v>0</v>
      </c>
      <c r="L241" s="37">
        <f t="shared" si="63"/>
        <v>0</v>
      </c>
      <c r="M241" s="40"/>
      <c r="N241" s="44">
        <f t="shared" si="58"/>
        <v>0</v>
      </c>
      <c r="O241" s="44">
        <f t="shared" si="64"/>
        <v>0</v>
      </c>
      <c r="P241" s="24" t="str">
        <f t="shared" si="59"/>
        <v>.</v>
      </c>
      <c r="Q241" s="9"/>
      <c r="R241" s="9"/>
      <c r="S241" s="47"/>
      <c r="T241" s="245"/>
      <c r="U241" s="248">
        <f t="shared" si="65"/>
        <v>0</v>
      </c>
      <c r="V241" s="248">
        <f t="shared" si="66"/>
        <v>0</v>
      </c>
      <c r="W241" s="255">
        <f t="shared" si="67"/>
        <v>0</v>
      </c>
    </row>
    <row r="242" spans="3:23">
      <c r="C242" s="65">
        <v>38</v>
      </c>
      <c r="D242" s="145">
        <v>0</v>
      </c>
      <c r="E242" s="146">
        <v>0</v>
      </c>
      <c r="F242" s="147">
        <v>1</v>
      </c>
      <c r="G242" s="39">
        <f t="shared" si="60"/>
        <v>0</v>
      </c>
      <c r="H242" s="40">
        <f t="shared" si="61"/>
        <v>0</v>
      </c>
      <c r="I242" s="40"/>
      <c r="J242" s="36">
        <f t="shared" si="62"/>
        <v>0</v>
      </c>
      <c r="K242" s="36">
        <f t="shared" si="57"/>
        <v>0</v>
      </c>
      <c r="L242" s="37">
        <f t="shared" si="63"/>
        <v>0</v>
      </c>
      <c r="M242" s="40"/>
      <c r="N242" s="44">
        <f t="shared" si="58"/>
        <v>0</v>
      </c>
      <c r="O242" s="44">
        <f t="shared" si="64"/>
        <v>0</v>
      </c>
      <c r="P242" s="24" t="str">
        <f t="shared" si="59"/>
        <v>.</v>
      </c>
      <c r="Q242" s="9"/>
      <c r="R242" s="9"/>
      <c r="S242" s="47"/>
      <c r="T242" s="245"/>
      <c r="U242" s="248">
        <f t="shared" si="65"/>
        <v>0</v>
      </c>
      <c r="V242" s="248">
        <f t="shared" si="66"/>
        <v>0</v>
      </c>
      <c r="W242" s="255">
        <f t="shared" si="67"/>
        <v>0</v>
      </c>
    </row>
    <row r="243" spans="3:23">
      <c r="C243" s="65">
        <v>39</v>
      </c>
      <c r="D243" s="145">
        <v>0</v>
      </c>
      <c r="E243" s="146">
        <v>0</v>
      </c>
      <c r="F243" s="147">
        <v>1</v>
      </c>
      <c r="G243" s="39">
        <f t="shared" si="60"/>
        <v>0</v>
      </c>
      <c r="H243" s="40">
        <f t="shared" si="61"/>
        <v>0</v>
      </c>
      <c r="I243" s="40"/>
      <c r="J243" s="36">
        <f t="shared" si="62"/>
        <v>0</v>
      </c>
      <c r="K243" s="36">
        <f t="shared" si="57"/>
        <v>0</v>
      </c>
      <c r="L243" s="37">
        <f t="shared" si="63"/>
        <v>0</v>
      </c>
      <c r="M243" s="40"/>
      <c r="N243" s="44">
        <f t="shared" si="58"/>
        <v>0</v>
      </c>
      <c r="O243" s="44">
        <f t="shared" si="64"/>
        <v>0</v>
      </c>
      <c r="P243" s="24" t="str">
        <f t="shared" si="59"/>
        <v>.</v>
      </c>
      <c r="Q243" s="9"/>
      <c r="R243" s="9"/>
      <c r="S243" s="47"/>
      <c r="T243" s="245"/>
      <c r="U243" s="248">
        <f t="shared" si="65"/>
        <v>0</v>
      </c>
      <c r="V243" s="248">
        <f t="shared" si="66"/>
        <v>0</v>
      </c>
      <c r="W243" s="255">
        <f t="shared" si="67"/>
        <v>0</v>
      </c>
    </row>
    <row r="244" spans="3:23">
      <c r="C244" s="65">
        <v>40</v>
      </c>
      <c r="D244" s="145">
        <v>0</v>
      </c>
      <c r="E244" s="146">
        <v>0</v>
      </c>
      <c r="F244" s="147">
        <v>1</v>
      </c>
      <c r="G244" s="39">
        <f t="shared" si="60"/>
        <v>0</v>
      </c>
      <c r="H244" s="40">
        <f t="shared" si="61"/>
        <v>0</v>
      </c>
      <c r="I244" s="40"/>
      <c r="J244" s="36">
        <f t="shared" si="62"/>
        <v>0</v>
      </c>
      <c r="K244" s="36">
        <f t="shared" si="57"/>
        <v>0</v>
      </c>
      <c r="L244" s="37">
        <f t="shared" si="63"/>
        <v>0</v>
      </c>
      <c r="M244" s="40"/>
      <c r="N244" s="44">
        <f t="shared" si="58"/>
        <v>0</v>
      </c>
      <c r="O244" s="44">
        <f t="shared" si="64"/>
        <v>0</v>
      </c>
      <c r="P244" s="24" t="str">
        <f t="shared" si="59"/>
        <v>.</v>
      </c>
      <c r="Q244" s="9"/>
      <c r="R244" s="9"/>
      <c r="S244" s="47"/>
      <c r="T244" s="245"/>
      <c r="U244" s="248">
        <f t="shared" si="65"/>
        <v>0</v>
      </c>
      <c r="V244" s="248">
        <f t="shared" si="66"/>
        <v>0</v>
      </c>
      <c r="W244" s="255">
        <f t="shared" si="67"/>
        <v>0</v>
      </c>
    </row>
    <row r="245" spans="3:23">
      <c r="C245" s="65">
        <v>41</v>
      </c>
      <c r="D245" s="145">
        <v>0</v>
      </c>
      <c r="E245" s="146">
        <v>0</v>
      </c>
      <c r="F245" s="147">
        <v>1</v>
      </c>
      <c r="G245" s="39">
        <f t="shared" si="60"/>
        <v>0</v>
      </c>
      <c r="H245" s="40">
        <f t="shared" si="61"/>
        <v>0</v>
      </c>
      <c r="I245" s="40"/>
      <c r="J245" s="36">
        <f t="shared" si="62"/>
        <v>0</v>
      </c>
      <c r="K245" s="36">
        <f t="shared" si="57"/>
        <v>0</v>
      </c>
      <c r="L245" s="37">
        <f t="shared" si="63"/>
        <v>0</v>
      </c>
      <c r="M245" s="40"/>
      <c r="N245" s="44">
        <f t="shared" si="58"/>
        <v>0</v>
      </c>
      <c r="O245" s="44">
        <f t="shared" si="64"/>
        <v>0</v>
      </c>
      <c r="P245" s="24" t="str">
        <f t="shared" si="59"/>
        <v>.</v>
      </c>
      <c r="Q245" s="9"/>
      <c r="R245" s="9"/>
      <c r="S245" s="47"/>
      <c r="T245" s="245"/>
      <c r="U245" s="248">
        <f t="shared" si="65"/>
        <v>0</v>
      </c>
      <c r="V245" s="248">
        <f t="shared" si="66"/>
        <v>0</v>
      </c>
      <c r="W245" s="255">
        <f t="shared" si="67"/>
        <v>0</v>
      </c>
    </row>
    <row r="246" spans="3:23">
      <c r="C246" s="65">
        <v>42</v>
      </c>
      <c r="D246" s="145">
        <v>0</v>
      </c>
      <c r="E246" s="146">
        <v>0</v>
      </c>
      <c r="F246" s="147">
        <v>1</v>
      </c>
      <c r="G246" s="39">
        <f t="shared" si="60"/>
        <v>0</v>
      </c>
      <c r="H246" s="40">
        <f t="shared" si="61"/>
        <v>0</v>
      </c>
      <c r="I246" s="40"/>
      <c r="J246" s="36">
        <f t="shared" si="62"/>
        <v>0</v>
      </c>
      <c r="K246" s="36">
        <f>ROUND((IF(H246-$R$207&lt;0,0,(H246-$R$207))*3.5%)*F246,2)</f>
        <v>0</v>
      </c>
      <c r="L246" s="37">
        <f t="shared" si="63"/>
        <v>0</v>
      </c>
      <c r="M246" s="40"/>
      <c r="N246" s="44">
        <f t="shared" si="58"/>
        <v>0</v>
      </c>
      <c r="O246" s="44">
        <f t="shared" si="64"/>
        <v>0</v>
      </c>
      <c r="P246" s="24" t="str">
        <f t="shared" si="59"/>
        <v>.</v>
      </c>
      <c r="Q246" s="9"/>
      <c r="R246" s="9"/>
      <c r="S246" s="47"/>
      <c r="T246" s="245"/>
      <c r="U246" s="248">
        <f t="shared" si="65"/>
        <v>0</v>
      </c>
      <c r="V246" s="248">
        <f t="shared" si="66"/>
        <v>0</v>
      </c>
      <c r="W246" s="255">
        <f t="shared" si="67"/>
        <v>0</v>
      </c>
    </row>
    <row r="247" spans="3:23">
      <c r="C247" s="65">
        <v>43</v>
      </c>
      <c r="D247" s="145">
        <v>0</v>
      </c>
      <c r="E247" s="146">
        <v>0</v>
      </c>
      <c r="F247" s="147">
        <v>1</v>
      </c>
      <c r="G247" s="39">
        <f t="shared" si="60"/>
        <v>0</v>
      </c>
      <c r="H247" s="40">
        <f t="shared" si="61"/>
        <v>0</v>
      </c>
      <c r="I247" s="40"/>
      <c r="J247" s="36">
        <f t="shared" si="62"/>
        <v>0</v>
      </c>
      <c r="K247" s="36">
        <f t="shared" si="57"/>
        <v>0</v>
      </c>
      <c r="L247" s="37">
        <f t="shared" si="63"/>
        <v>0</v>
      </c>
      <c r="M247" s="40"/>
      <c r="N247" s="44">
        <f t="shared" si="58"/>
        <v>0</v>
      </c>
      <c r="O247" s="44">
        <f t="shared" si="64"/>
        <v>0</v>
      </c>
      <c r="P247" s="24" t="str">
        <f t="shared" si="59"/>
        <v>.</v>
      </c>
      <c r="Q247" s="9"/>
      <c r="R247" s="9"/>
      <c r="S247" s="47"/>
      <c r="T247" s="245"/>
      <c r="U247" s="248">
        <f t="shared" si="65"/>
        <v>0</v>
      </c>
      <c r="V247" s="248">
        <f t="shared" si="66"/>
        <v>0</v>
      </c>
      <c r="W247" s="255">
        <f t="shared" si="67"/>
        <v>0</v>
      </c>
    </row>
    <row r="248" spans="3:23">
      <c r="C248" s="65">
        <v>44</v>
      </c>
      <c r="D248" s="145">
        <v>0</v>
      </c>
      <c r="E248" s="146">
        <v>0</v>
      </c>
      <c r="F248" s="147">
        <v>1</v>
      </c>
      <c r="G248" s="39">
        <f t="shared" si="60"/>
        <v>0</v>
      </c>
      <c r="H248" s="40">
        <f t="shared" si="61"/>
        <v>0</v>
      </c>
      <c r="I248" s="40"/>
      <c r="J248" s="36">
        <f t="shared" si="62"/>
        <v>0</v>
      </c>
      <c r="K248" s="36">
        <f t="shared" si="57"/>
        <v>0</v>
      </c>
      <c r="L248" s="37">
        <f t="shared" si="63"/>
        <v>0</v>
      </c>
      <c r="M248" s="40"/>
      <c r="N248" s="44">
        <f t="shared" si="58"/>
        <v>0</v>
      </c>
      <c r="O248" s="44">
        <f t="shared" si="64"/>
        <v>0</v>
      </c>
      <c r="P248" s="24" t="str">
        <f t="shared" si="59"/>
        <v>.</v>
      </c>
      <c r="Q248" s="135"/>
      <c r="R248" s="9"/>
      <c r="S248" s="47"/>
      <c r="T248" s="245"/>
      <c r="U248" s="248">
        <f t="shared" si="65"/>
        <v>0</v>
      </c>
      <c r="V248" s="248">
        <f t="shared" si="66"/>
        <v>0</v>
      </c>
      <c r="W248" s="255">
        <f t="shared" si="67"/>
        <v>0</v>
      </c>
    </row>
    <row r="249" spans="3:23">
      <c r="C249" s="65">
        <v>45</v>
      </c>
      <c r="D249" s="145">
        <v>0</v>
      </c>
      <c r="E249" s="146">
        <v>0</v>
      </c>
      <c r="F249" s="147">
        <v>1</v>
      </c>
      <c r="G249" s="39">
        <f t="shared" si="60"/>
        <v>0</v>
      </c>
      <c r="H249" s="40">
        <f t="shared" si="61"/>
        <v>0</v>
      </c>
      <c r="I249" s="40"/>
      <c r="J249" s="36">
        <f t="shared" si="62"/>
        <v>0</v>
      </c>
      <c r="K249" s="36">
        <f t="shared" si="57"/>
        <v>0</v>
      </c>
      <c r="L249" s="37">
        <f t="shared" si="63"/>
        <v>0</v>
      </c>
      <c r="M249" s="40"/>
      <c r="N249" s="44">
        <f t="shared" si="58"/>
        <v>0</v>
      </c>
      <c r="O249" s="44">
        <f t="shared" si="64"/>
        <v>0</v>
      </c>
      <c r="P249" s="24" t="str">
        <f t="shared" si="59"/>
        <v>.</v>
      </c>
      <c r="Q249" s="9"/>
      <c r="R249" s="9"/>
      <c r="S249" s="47"/>
      <c r="T249" s="245"/>
      <c r="U249" s="248">
        <f t="shared" si="65"/>
        <v>0</v>
      </c>
      <c r="V249" s="248">
        <f t="shared" si="66"/>
        <v>0</v>
      </c>
      <c r="W249" s="255">
        <f t="shared" si="67"/>
        <v>0</v>
      </c>
    </row>
    <row r="250" spans="3:23">
      <c r="C250" s="65">
        <v>46</v>
      </c>
      <c r="D250" s="145">
        <v>0</v>
      </c>
      <c r="E250" s="146">
        <v>0</v>
      </c>
      <c r="F250" s="147">
        <v>1</v>
      </c>
      <c r="G250" s="39">
        <f t="shared" si="54"/>
        <v>0</v>
      </c>
      <c r="H250" s="40">
        <f t="shared" si="55"/>
        <v>0</v>
      </c>
      <c r="I250" s="40"/>
      <c r="J250" s="36">
        <f t="shared" si="56"/>
        <v>0</v>
      </c>
      <c r="K250" s="36">
        <f t="shared" si="57"/>
        <v>0</v>
      </c>
      <c r="L250" s="37">
        <f t="shared" si="51"/>
        <v>0</v>
      </c>
      <c r="M250" s="40"/>
      <c r="N250" s="44">
        <f t="shared" si="58"/>
        <v>0</v>
      </c>
      <c r="O250" s="44">
        <f t="shared" si="52"/>
        <v>0</v>
      </c>
      <c r="P250" s="24" t="str">
        <f t="shared" si="59"/>
        <v>.</v>
      </c>
      <c r="Q250" s="9"/>
      <c r="R250" s="9"/>
      <c r="S250" s="47"/>
      <c r="T250" s="245"/>
      <c r="U250" s="248">
        <f t="shared" ref="U250:U256" si="68">((MIN(H250,$R$208)*0.58%))*F250</f>
        <v>0</v>
      </c>
      <c r="V250" s="248">
        <f t="shared" ref="V250:V256" si="69">(IF(H250&gt;$R$208,(H250-$R$208)*1.25%,0))*F250</f>
        <v>0</v>
      </c>
      <c r="W250" s="255">
        <f t="shared" si="53"/>
        <v>0</v>
      </c>
    </row>
    <row r="251" spans="3:23">
      <c r="C251" s="65">
        <v>47</v>
      </c>
      <c r="D251" s="145">
        <v>0</v>
      </c>
      <c r="E251" s="146">
        <v>0</v>
      </c>
      <c r="F251" s="147">
        <v>1</v>
      </c>
      <c r="G251" s="39">
        <f t="shared" si="54"/>
        <v>0</v>
      </c>
      <c r="H251" s="40">
        <f t="shared" si="55"/>
        <v>0</v>
      </c>
      <c r="I251" s="40"/>
      <c r="J251" s="36">
        <f t="shared" si="56"/>
        <v>0</v>
      </c>
      <c r="K251" s="36">
        <f t="shared" si="57"/>
        <v>0</v>
      </c>
      <c r="L251" s="37">
        <f t="shared" si="51"/>
        <v>0</v>
      </c>
      <c r="M251" s="40"/>
      <c r="N251" s="44">
        <f t="shared" si="58"/>
        <v>0</v>
      </c>
      <c r="O251" s="44">
        <f t="shared" si="52"/>
        <v>0</v>
      </c>
      <c r="P251" s="24" t="str">
        <f t="shared" si="59"/>
        <v>.</v>
      </c>
      <c r="Q251" s="9"/>
      <c r="R251" s="9"/>
      <c r="S251" s="47"/>
      <c r="T251" s="245"/>
      <c r="U251" s="248">
        <f t="shared" si="68"/>
        <v>0</v>
      </c>
      <c r="V251" s="248">
        <f t="shared" si="69"/>
        <v>0</v>
      </c>
      <c r="W251" s="255">
        <f t="shared" si="53"/>
        <v>0</v>
      </c>
    </row>
    <row r="252" spans="3:23">
      <c r="C252" s="65">
        <v>48</v>
      </c>
      <c r="D252" s="145">
        <v>0</v>
      </c>
      <c r="E252" s="146">
        <v>0</v>
      </c>
      <c r="F252" s="147">
        <v>1</v>
      </c>
      <c r="G252" s="39">
        <f t="shared" si="54"/>
        <v>0</v>
      </c>
      <c r="H252" s="40">
        <f t="shared" si="55"/>
        <v>0</v>
      </c>
      <c r="I252" s="40"/>
      <c r="J252" s="36">
        <f t="shared" si="56"/>
        <v>0</v>
      </c>
      <c r="K252" s="36">
        <f t="shared" si="57"/>
        <v>0</v>
      </c>
      <c r="L252" s="37">
        <f t="shared" si="51"/>
        <v>0</v>
      </c>
      <c r="M252" s="40"/>
      <c r="N252" s="44">
        <f t="shared" si="58"/>
        <v>0</v>
      </c>
      <c r="O252" s="44">
        <f t="shared" si="52"/>
        <v>0</v>
      </c>
      <c r="P252" s="24" t="str">
        <f t="shared" si="59"/>
        <v>.</v>
      </c>
      <c r="Q252" s="9"/>
      <c r="R252" s="9"/>
      <c r="S252" s="47"/>
      <c r="T252" s="245"/>
      <c r="U252" s="248">
        <f t="shared" si="68"/>
        <v>0</v>
      </c>
      <c r="V252" s="248">
        <f t="shared" si="69"/>
        <v>0</v>
      </c>
      <c r="W252" s="255">
        <f t="shared" si="53"/>
        <v>0</v>
      </c>
    </row>
    <row r="253" spans="3:23">
      <c r="C253" s="65">
        <v>49</v>
      </c>
      <c r="D253" s="145">
        <v>0</v>
      </c>
      <c r="E253" s="146">
        <v>0</v>
      </c>
      <c r="F253" s="147">
        <v>1</v>
      </c>
      <c r="G253" s="39">
        <f t="shared" si="54"/>
        <v>0</v>
      </c>
      <c r="H253" s="40">
        <f t="shared" si="55"/>
        <v>0</v>
      </c>
      <c r="I253" s="40"/>
      <c r="J253" s="36">
        <f t="shared" si="56"/>
        <v>0</v>
      </c>
      <c r="K253" s="36">
        <f t="shared" si="57"/>
        <v>0</v>
      </c>
      <c r="L253" s="37">
        <f t="shared" si="51"/>
        <v>0</v>
      </c>
      <c r="M253" s="40"/>
      <c r="N253" s="44">
        <f t="shared" si="58"/>
        <v>0</v>
      </c>
      <c r="O253" s="44">
        <f t="shared" si="52"/>
        <v>0</v>
      </c>
      <c r="P253" s="24" t="str">
        <f t="shared" si="59"/>
        <v>.</v>
      </c>
      <c r="Q253" s="9"/>
      <c r="R253" s="9"/>
      <c r="S253" s="47"/>
      <c r="T253" s="245"/>
      <c r="U253" s="248">
        <f t="shared" si="68"/>
        <v>0</v>
      </c>
      <c r="V253" s="248">
        <f t="shared" si="69"/>
        <v>0</v>
      </c>
      <c r="W253" s="255">
        <f t="shared" si="53"/>
        <v>0</v>
      </c>
    </row>
    <row r="254" spans="3:23">
      <c r="C254" s="65">
        <v>50</v>
      </c>
      <c r="D254" s="145">
        <v>0</v>
      </c>
      <c r="E254" s="146">
        <v>0</v>
      </c>
      <c r="F254" s="147">
        <v>1</v>
      </c>
      <c r="G254" s="39">
        <f t="shared" si="54"/>
        <v>0</v>
      </c>
      <c r="H254" s="40">
        <f t="shared" si="55"/>
        <v>0</v>
      </c>
      <c r="I254" s="40"/>
      <c r="J254" s="36">
        <f t="shared" si="56"/>
        <v>0</v>
      </c>
      <c r="K254" s="36">
        <f t="shared" si="57"/>
        <v>0</v>
      </c>
      <c r="L254" s="37">
        <f t="shared" si="51"/>
        <v>0</v>
      </c>
      <c r="M254" s="40"/>
      <c r="N254" s="44">
        <f t="shared" si="58"/>
        <v>0</v>
      </c>
      <c r="O254" s="44">
        <f t="shared" si="52"/>
        <v>0</v>
      </c>
      <c r="P254" s="24" t="str">
        <f t="shared" si="59"/>
        <v>.</v>
      </c>
      <c r="Q254" s="9"/>
      <c r="R254" s="9"/>
      <c r="S254" s="47"/>
      <c r="T254" s="245"/>
      <c r="U254" s="248">
        <f t="shared" si="68"/>
        <v>0</v>
      </c>
      <c r="V254" s="248">
        <f t="shared" si="69"/>
        <v>0</v>
      </c>
      <c r="W254" s="255">
        <f t="shared" si="53"/>
        <v>0</v>
      </c>
    </row>
    <row r="255" spans="3:23">
      <c r="C255" s="65">
        <v>51</v>
      </c>
      <c r="D255" s="145">
        <v>0</v>
      </c>
      <c r="E255" s="146">
        <v>0</v>
      </c>
      <c r="F255" s="147">
        <v>1</v>
      </c>
      <c r="G255" s="39">
        <f t="shared" si="54"/>
        <v>0</v>
      </c>
      <c r="H255" s="40">
        <f t="shared" si="55"/>
        <v>0</v>
      </c>
      <c r="I255" s="40"/>
      <c r="J255" s="36">
        <f t="shared" si="56"/>
        <v>0</v>
      </c>
      <c r="K255" s="36">
        <f t="shared" si="57"/>
        <v>0</v>
      </c>
      <c r="L255" s="37">
        <f t="shared" si="51"/>
        <v>0</v>
      </c>
      <c r="M255" s="40"/>
      <c r="N255" s="44">
        <f t="shared" si="58"/>
        <v>0</v>
      </c>
      <c r="O255" s="44">
        <f t="shared" si="52"/>
        <v>0</v>
      </c>
      <c r="P255" s="24" t="str">
        <f t="shared" si="59"/>
        <v>.</v>
      </c>
      <c r="Q255" s="9"/>
      <c r="R255" s="9"/>
      <c r="S255" s="47"/>
      <c r="T255" s="245"/>
      <c r="U255" s="248">
        <f t="shared" si="68"/>
        <v>0</v>
      </c>
      <c r="V255" s="248">
        <f t="shared" si="69"/>
        <v>0</v>
      </c>
      <c r="W255" s="255">
        <f t="shared" si="53"/>
        <v>0</v>
      </c>
    </row>
    <row r="256" spans="3:23">
      <c r="C256" s="65">
        <v>52</v>
      </c>
      <c r="D256" s="145">
        <v>0</v>
      </c>
      <c r="E256" s="146">
        <v>0</v>
      </c>
      <c r="F256" s="147">
        <v>1</v>
      </c>
      <c r="G256" s="39">
        <f t="shared" si="54"/>
        <v>0</v>
      </c>
      <c r="H256" s="40">
        <f t="shared" si="55"/>
        <v>0</v>
      </c>
      <c r="I256" s="40"/>
      <c r="J256" s="36">
        <f t="shared" si="56"/>
        <v>0</v>
      </c>
      <c r="K256" s="36">
        <f t="shared" si="57"/>
        <v>0</v>
      </c>
      <c r="L256" s="37">
        <f t="shared" si="51"/>
        <v>0</v>
      </c>
      <c r="M256" s="40"/>
      <c r="N256" s="44">
        <f t="shared" si="58"/>
        <v>0</v>
      </c>
      <c r="O256" s="44">
        <f t="shared" si="52"/>
        <v>0</v>
      </c>
      <c r="P256" s="24" t="str">
        <f t="shared" si="59"/>
        <v>.</v>
      </c>
      <c r="Q256" s="9"/>
      <c r="R256" s="9"/>
      <c r="S256" s="47"/>
      <c r="T256" s="245"/>
      <c r="U256" s="248">
        <f t="shared" si="68"/>
        <v>0</v>
      </c>
      <c r="V256" s="248">
        <f t="shared" si="69"/>
        <v>0</v>
      </c>
      <c r="W256" s="255">
        <f t="shared" si="53"/>
        <v>0</v>
      </c>
    </row>
    <row r="257" spans="3:23">
      <c r="C257" s="67"/>
      <c r="D257" s="41"/>
      <c r="E257" s="41"/>
      <c r="F257" s="164" t="s">
        <v>51</v>
      </c>
      <c r="G257" s="40">
        <f>SUM(G205:G256)</f>
        <v>0</v>
      </c>
      <c r="H257" s="40">
        <f>SUM(H205:H256)</f>
        <v>0</v>
      </c>
      <c r="I257" s="40"/>
      <c r="J257" s="36">
        <f>SUM(J205:J256)</f>
        <v>0</v>
      </c>
      <c r="K257" s="36">
        <f>SUM(K205:K256)</f>
        <v>0</v>
      </c>
      <c r="L257" s="37">
        <f>SUM(L205:L256)</f>
        <v>0</v>
      </c>
      <c r="M257" s="40"/>
      <c r="N257" s="38">
        <f>SUM(N205:N256)</f>
        <v>0</v>
      </c>
      <c r="O257" s="38">
        <f>SUM(O205:O256)</f>
        <v>0</v>
      </c>
      <c r="P257" s="24" t="str">
        <f t="shared" si="59"/>
        <v>.</v>
      </c>
      <c r="Q257" s="9"/>
      <c r="R257" s="9"/>
      <c r="S257" s="47"/>
      <c r="T257" s="245"/>
      <c r="U257" s="250">
        <f>SUM(U205:U256)</f>
        <v>0</v>
      </c>
      <c r="V257" s="250">
        <f>SUM(V205:V256)</f>
        <v>0</v>
      </c>
      <c r="W257" s="251">
        <f>SUM(W205:W256)</f>
        <v>0</v>
      </c>
    </row>
    <row r="258" spans="3:23" ht="13.5" thickBot="1">
      <c r="C258" s="62"/>
      <c r="D258" s="42"/>
      <c r="E258" s="42"/>
      <c r="F258" s="42"/>
      <c r="G258" s="42"/>
      <c r="H258" s="42"/>
      <c r="I258" s="42"/>
      <c r="J258" s="43"/>
      <c r="K258" s="43"/>
      <c r="L258" s="58"/>
      <c r="M258" s="43"/>
      <c r="N258" s="58"/>
      <c r="O258" s="58"/>
      <c r="P258" s="24"/>
      <c r="Q258" s="9"/>
      <c r="R258" s="9"/>
      <c r="S258" s="47"/>
      <c r="T258" s="245"/>
      <c r="U258" s="248"/>
      <c r="V258" s="248"/>
      <c r="W258" s="255"/>
    </row>
    <row r="259" spans="3:23" ht="61.5" customHeight="1">
      <c r="C259" s="62"/>
      <c r="D259" s="42"/>
      <c r="E259" s="42"/>
      <c r="F259" s="42"/>
      <c r="G259" s="137"/>
      <c r="H259" s="137"/>
      <c r="I259" s="42"/>
      <c r="J259" s="9"/>
      <c r="K259" s="300" t="s">
        <v>135</v>
      </c>
      <c r="L259" s="301"/>
      <c r="M259" s="11" t="s">
        <v>16</v>
      </c>
      <c r="N259" s="12" t="s">
        <v>8</v>
      </c>
      <c r="O259" s="13" t="s">
        <v>9</v>
      </c>
      <c r="P259" s="24"/>
      <c r="Q259" s="9"/>
      <c r="R259" s="9"/>
      <c r="S259" s="47"/>
      <c r="T259" s="245"/>
      <c r="U259" s="248"/>
      <c r="V259" s="248"/>
      <c r="W259" s="255"/>
    </row>
    <row r="260" spans="3:23">
      <c r="C260" s="62"/>
      <c r="D260" s="42"/>
      <c r="E260" s="42"/>
      <c r="F260" s="42"/>
      <c r="G260" s="134"/>
      <c r="H260" s="134"/>
      <c r="I260" s="42"/>
      <c r="J260" s="9"/>
      <c r="K260" s="127" t="s">
        <v>76</v>
      </c>
      <c r="L260" s="57"/>
      <c r="M260" s="52">
        <v>4.0000000000000001E-3</v>
      </c>
      <c r="N260" s="40">
        <f>ROUND(N257*(1+M260),2)</f>
        <v>0</v>
      </c>
      <c r="O260" s="128">
        <f>ROUND(O257*(1+M260),2)</f>
        <v>0</v>
      </c>
      <c r="P260" s="24"/>
      <c r="Q260" s="9"/>
      <c r="R260" s="9"/>
      <c r="S260" s="47"/>
      <c r="T260" s="245"/>
      <c r="U260" s="248"/>
      <c r="V260" s="248"/>
      <c r="W260" s="255"/>
    </row>
    <row r="261" spans="3:23">
      <c r="C261" s="62"/>
      <c r="D261" s="42"/>
      <c r="E261" s="42"/>
      <c r="F261" s="42"/>
      <c r="G261" s="42"/>
      <c r="H261" s="42"/>
      <c r="I261" s="42"/>
      <c r="J261" s="9"/>
      <c r="K261" s="223" t="s">
        <v>100</v>
      </c>
      <c r="L261" s="222"/>
      <c r="M261" s="50">
        <v>7.0000000000000001E-3</v>
      </c>
      <c r="N261" s="51">
        <f>ROUND(N260*(1+M261),2)</f>
        <v>0</v>
      </c>
      <c r="O261" s="54">
        <f>ROUND(O260*(1+M261),2)</f>
        <v>0</v>
      </c>
      <c r="P261" s="24"/>
      <c r="Q261" s="9"/>
      <c r="R261" s="9"/>
      <c r="S261" s="47"/>
      <c r="T261" s="245"/>
      <c r="U261" s="248"/>
      <c r="V261" s="248"/>
      <c r="W261" s="255"/>
    </row>
    <row r="262" spans="3:23" ht="13.5" thickBot="1">
      <c r="C262" s="62"/>
      <c r="D262" s="42"/>
      <c r="E262" s="42"/>
      <c r="F262" s="42"/>
      <c r="G262" s="42"/>
      <c r="H262" s="42"/>
      <c r="I262" s="42"/>
      <c r="J262" s="9"/>
      <c r="K262" s="211" t="s">
        <v>111</v>
      </c>
      <c r="L262" s="212"/>
      <c r="M262" s="213">
        <v>1.2999999999999999E-2</v>
      </c>
      <c r="N262" s="214">
        <f>ROUND(N261*(1+M262),2)</f>
        <v>0</v>
      </c>
      <c r="O262" s="215">
        <f>ROUND(O261*(1+M262),2)</f>
        <v>0</v>
      </c>
      <c r="P262" s="24"/>
      <c r="Q262" s="9"/>
      <c r="R262" s="9"/>
      <c r="S262" s="47"/>
      <c r="T262" s="245"/>
      <c r="U262" s="248"/>
      <c r="V262" s="248"/>
      <c r="W262" s="255"/>
    </row>
    <row r="263" spans="3:23" ht="13.5" thickBot="1">
      <c r="C263" s="62"/>
      <c r="D263" s="42"/>
      <c r="E263" s="42"/>
      <c r="F263" s="42"/>
      <c r="G263" s="42"/>
      <c r="H263" s="42"/>
      <c r="I263" s="42"/>
      <c r="J263" s="9"/>
      <c r="K263" s="138"/>
      <c r="L263" s="138"/>
      <c r="M263" s="139"/>
      <c r="N263" s="140"/>
      <c r="O263" s="140"/>
      <c r="P263" s="24"/>
      <c r="Q263" s="9"/>
      <c r="R263" s="9"/>
      <c r="S263" s="47"/>
      <c r="T263" s="245"/>
      <c r="U263" s="248"/>
      <c r="V263" s="248"/>
      <c r="W263" s="255"/>
    </row>
    <row r="264" spans="3:23" ht="14.25">
      <c r="C264" s="174">
        <v>2017</v>
      </c>
      <c r="D264" s="60"/>
      <c r="E264" s="60"/>
      <c r="F264" s="60"/>
      <c r="G264" s="60"/>
      <c r="H264" s="60"/>
      <c r="I264" s="60"/>
      <c r="J264" s="60"/>
      <c r="K264" s="60"/>
      <c r="L264" s="60"/>
      <c r="M264" s="60"/>
      <c r="N264" s="60"/>
      <c r="O264" s="60"/>
      <c r="P264" s="61"/>
      <c r="Q264" s="60"/>
      <c r="R264" s="60"/>
      <c r="S264" s="83"/>
      <c r="T264" s="252"/>
      <c r="U264" s="252"/>
      <c r="V264" s="252"/>
      <c r="W264" s="253"/>
    </row>
    <row r="265" spans="3:23" ht="13.5" thickBot="1">
      <c r="C265" s="62"/>
      <c r="D265" s="9"/>
      <c r="E265" s="9"/>
      <c r="F265" s="9"/>
      <c r="G265" s="9"/>
      <c r="H265" s="9"/>
      <c r="I265" s="9"/>
      <c r="J265" s="9"/>
      <c r="K265" s="9"/>
      <c r="L265" s="9"/>
      <c r="M265" s="9"/>
      <c r="N265" s="9"/>
      <c r="O265" s="9"/>
      <c r="P265" s="24"/>
      <c r="Q265" s="9"/>
      <c r="R265" s="9"/>
      <c r="S265" s="47"/>
      <c r="T265" s="245"/>
      <c r="U265" s="245"/>
      <c r="V265" s="245"/>
      <c r="W265" s="254"/>
    </row>
    <row r="266" spans="3:23" ht="13.5" thickBot="1">
      <c r="C266" s="63"/>
      <c r="D266" s="291" t="s">
        <v>1</v>
      </c>
      <c r="E266" s="292"/>
      <c r="F266" s="293"/>
      <c r="G266" s="5"/>
      <c r="H266" s="6"/>
      <c r="I266" s="6"/>
      <c r="J266" s="294" t="s">
        <v>2</v>
      </c>
      <c r="K266" s="295"/>
      <c r="L266" s="295"/>
      <c r="M266" s="7"/>
      <c r="N266" s="296" t="s">
        <v>3</v>
      </c>
      <c r="O266" s="297"/>
      <c r="P266" s="24"/>
      <c r="Q266" s="9"/>
      <c r="R266" s="9"/>
      <c r="S266" s="47"/>
      <c r="T266" s="245"/>
      <c r="U266" s="245"/>
      <c r="V266" s="245"/>
      <c r="W266" s="254"/>
    </row>
    <row r="267" spans="3:23" ht="51">
      <c r="C267" s="64" t="s">
        <v>4</v>
      </c>
      <c r="D267" s="148" t="s">
        <v>66</v>
      </c>
      <c r="E267" s="149" t="s">
        <v>67</v>
      </c>
      <c r="F267" s="141" t="s">
        <v>28</v>
      </c>
      <c r="G267" s="14" t="s">
        <v>68</v>
      </c>
      <c r="H267" s="15" t="s">
        <v>69</v>
      </c>
      <c r="I267" s="15"/>
      <c r="J267" s="16" t="s">
        <v>5</v>
      </c>
      <c r="K267" s="16" t="s">
        <v>6</v>
      </c>
      <c r="L267" s="17" t="s">
        <v>7</v>
      </c>
      <c r="M267" s="15"/>
      <c r="N267" s="18" t="s">
        <v>8</v>
      </c>
      <c r="O267" s="18" t="s">
        <v>9</v>
      </c>
      <c r="P267" s="24"/>
      <c r="Q267" s="298" t="s">
        <v>47</v>
      </c>
      <c r="R267" s="299"/>
      <c r="S267" s="115"/>
      <c r="T267" s="245"/>
      <c r="U267" s="240" t="s">
        <v>120</v>
      </c>
      <c r="V267" s="240" t="s">
        <v>121</v>
      </c>
      <c r="W267" s="247" t="s">
        <v>18</v>
      </c>
    </row>
    <row r="268" spans="3:23">
      <c r="C268" s="65">
        <v>1</v>
      </c>
      <c r="D268" s="145">
        <v>0</v>
      </c>
      <c r="E268" s="154">
        <v>0</v>
      </c>
      <c r="F268" s="155">
        <v>1</v>
      </c>
      <c r="G268" s="39">
        <f t="shared" ref="G268:G319" si="70">D268+E268</f>
        <v>0</v>
      </c>
      <c r="H268" s="40">
        <f t="shared" ref="H268:H319" si="71">ROUND((G268/F268),2)</f>
        <v>0</v>
      </c>
      <c r="I268" s="40"/>
      <c r="J268" s="36">
        <f t="shared" ref="J268:J319" si="72">ROUND((H268*3%)*F268,2)</f>
        <v>0</v>
      </c>
      <c r="K268" s="36">
        <f t="shared" ref="K268:K276" si="73">ROUND((IF(H268-$R$270&lt;0,0,(H268-$R$270))*3.5%)*F268,2)</f>
        <v>0</v>
      </c>
      <c r="L268" s="37">
        <f t="shared" ref="L268:L319" si="74">J268+K268</f>
        <v>0</v>
      </c>
      <c r="M268" s="40"/>
      <c r="N268" s="44">
        <f>((MIN(H268,$R$271)*0.58%)+IF(H268&gt;$R$271,(H268-$R$271)*1.25%,0))*F268</f>
        <v>0</v>
      </c>
      <c r="O268" s="44">
        <f t="shared" ref="O268:O319" si="75">(H268*3.75%)*F268</f>
        <v>0</v>
      </c>
      <c r="P268" s="24" t="str">
        <f>IF(W268&lt;&gt;0, "Error - review!",".")</f>
        <v>.</v>
      </c>
      <c r="Q268" s="87" t="s">
        <v>50</v>
      </c>
      <c r="R268" s="88"/>
      <c r="S268" s="47"/>
      <c r="T268" s="245"/>
      <c r="U268" s="248">
        <f>((MIN(H268,$R$271)*0.58%))*F268</f>
        <v>0</v>
      </c>
      <c r="V268" s="248">
        <f>(IF(H268&gt;$R$271,(H268-$R$271)*1.25%,0))*F268</f>
        <v>0</v>
      </c>
      <c r="W268" s="255">
        <f t="shared" ref="W268:W319" si="76">(U268+V268)-N268</f>
        <v>0</v>
      </c>
    </row>
    <row r="269" spans="3:23">
      <c r="C269" s="65">
        <v>2</v>
      </c>
      <c r="D269" s="145">
        <v>0</v>
      </c>
      <c r="E269" s="154">
        <v>0</v>
      </c>
      <c r="F269" s="155">
        <v>1</v>
      </c>
      <c r="G269" s="39">
        <f t="shared" si="70"/>
        <v>0</v>
      </c>
      <c r="H269" s="40">
        <f t="shared" si="71"/>
        <v>0</v>
      </c>
      <c r="I269" s="40"/>
      <c r="J269" s="36">
        <f t="shared" si="72"/>
        <v>0</v>
      </c>
      <c r="K269" s="36">
        <f t="shared" si="73"/>
        <v>0</v>
      </c>
      <c r="L269" s="37">
        <f t="shared" si="74"/>
        <v>0</v>
      </c>
      <c r="M269" s="40"/>
      <c r="N269" s="44">
        <f t="shared" ref="N269:N275" si="77">((MIN(H269,$R$271)*0.58%)+IF(H269&gt;$R$271,(H269-$R$271)*1.25%,0))*F269</f>
        <v>0</v>
      </c>
      <c r="O269" s="44">
        <f t="shared" si="75"/>
        <v>0</v>
      </c>
      <c r="P269" s="24" t="str">
        <f t="shared" ref="P269:P320" si="78">IF(W269&lt;&gt;0, "Error - review!",".")</f>
        <v>.</v>
      </c>
      <c r="Q269" s="89" t="s">
        <v>11</v>
      </c>
      <c r="R269" s="125">
        <v>233.3</v>
      </c>
      <c r="S269" s="47"/>
      <c r="T269" s="245"/>
      <c r="U269" s="248">
        <f t="shared" ref="U269:U276" si="79">((MIN(H269,$R$271)*0.58%))*F269</f>
        <v>0</v>
      </c>
      <c r="V269" s="248">
        <f t="shared" ref="V269:V276" si="80">(IF(H269&gt;$R$271,(H269-$R$271)*1.25%,0))*F269</f>
        <v>0</v>
      </c>
      <c r="W269" s="255">
        <f t="shared" si="76"/>
        <v>0</v>
      </c>
    </row>
    <row r="270" spans="3:23">
      <c r="C270" s="65">
        <v>3</v>
      </c>
      <c r="D270" s="145">
        <v>0</v>
      </c>
      <c r="E270" s="154">
        <v>0</v>
      </c>
      <c r="F270" s="155">
        <v>1</v>
      </c>
      <c r="G270" s="39">
        <f t="shared" si="70"/>
        <v>0</v>
      </c>
      <c r="H270" s="40">
        <f t="shared" si="71"/>
        <v>0</v>
      </c>
      <c r="I270" s="40"/>
      <c r="J270" s="36">
        <f t="shared" si="72"/>
        <v>0</v>
      </c>
      <c r="K270" s="36">
        <f t="shared" si="73"/>
        <v>0</v>
      </c>
      <c r="L270" s="37">
        <f t="shared" si="74"/>
        <v>0</v>
      </c>
      <c r="M270" s="40"/>
      <c r="N270" s="44">
        <f t="shared" si="77"/>
        <v>0</v>
      </c>
      <c r="O270" s="44">
        <f t="shared" si="75"/>
        <v>0</v>
      </c>
      <c r="P270" s="24" t="str">
        <f t="shared" si="78"/>
        <v>.</v>
      </c>
      <c r="Q270" s="89" t="s">
        <v>38</v>
      </c>
      <c r="R270" s="125">
        <f>ROUND($R$269*2,2)</f>
        <v>466.6</v>
      </c>
      <c r="S270" s="47"/>
      <c r="T270" s="245"/>
      <c r="U270" s="248">
        <f t="shared" si="79"/>
        <v>0</v>
      </c>
      <c r="V270" s="248">
        <f t="shared" si="80"/>
        <v>0</v>
      </c>
      <c r="W270" s="255">
        <f t="shared" si="76"/>
        <v>0</v>
      </c>
    </row>
    <row r="271" spans="3:23">
      <c r="C271" s="65">
        <v>4</v>
      </c>
      <c r="D271" s="145">
        <v>0</v>
      </c>
      <c r="E271" s="154">
        <v>0</v>
      </c>
      <c r="F271" s="155">
        <v>1</v>
      </c>
      <c r="G271" s="39">
        <f t="shared" si="70"/>
        <v>0</v>
      </c>
      <c r="H271" s="40">
        <f t="shared" si="71"/>
        <v>0</v>
      </c>
      <c r="I271" s="40"/>
      <c r="J271" s="36">
        <f t="shared" si="72"/>
        <v>0</v>
      </c>
      <c r="K271" s="36">
        <f t="shared" si="73"/>
        <v>0</v>
      </c>
      <c r="L271" s="37">
        <f t="shared" si="74"/>
        <v>0</v>
      </c>
      <c r="M271" s="40"/>
      <c r="N271" s="44">
        <f t="shared" si="77"/>
        <v>0</v>
      </c>
      <c r="O271" s="44">
        <f t="shared" si="75"/>
        <v>0</v>
      </c>
      <c r="P271" s="24" t="str">
        <f t="shared" si="78"/>
        <v>.</v>
      </c>
      <c r="Q271" s="89" t="s">
        <v>30</v>
      </c>
      <c r="R271" s="125">
        <f>ROUND(($R$269*3.74),2)</f>
        <v>872.54</v>
      </c>
      <c r="S271" s="47"/>
      <c r="T271" s="245"/>
      <c r="U271" s="248">
        <f t="shared" si="79"/>
        <v>0</v>
      </c>
      <c r="V271" s="248">
        <f t="shared" si="80"/>
        <v>0</v>
      </c>
      <c r="W271" s="255">
        <f t="shared" si="76"/>
        <v>0</v>
      </c>
    </row>
    <row r="272" spans="3:23">
      <c r="C272" s="65">
        <v>5</v>
      </c>
      <c r="D272" s="145">
        <v>0</v>
      </c>
      <c r="E272" s="154">
        <v>0</v>
      </c>
      <c r="F272" s="155">
        <v>1</v>
      </c>
      <c r="G272" s="39">
        <f t="shared" si="70"/>
        <v>0</v>
      </c>
      <c r="H272" s="40">
        <f t="shared" si="71"/>
        <v>0</v>
      </c>
      <c r="I272" s="40"/>
      <c r="J272" s="36">
        <f t="shared" si="72"/>
        <v>0</v>
      </c>
      <c r="K272" s="36">
        <f t="shared" si="73"/>
        <v>0</v>
      </c>
      <c r="L272" s="37">
        <f t="shared" si="74"/>
        <v>0</v>
      </c>
      <c r="M272" s="40"/>
      <c r="N272" s="44">
        <f t="shared" si="77"/>
        <v>0</v>
      </c>
      <c r="O272" s="44">
        <f t="shared" si="75"/>
        <v>0</v>
      </c>
      <c r="P272" s="24" t="str">
        <f t="shared" si="78"/>
        <v>.</v>
      </c>
      <c r="Q272" s="87" t="s">
        <v>48</v>
      </c>
      <c r="R272" s="125"/>
      <c r="S272" s="47"/>
      <c r="T272" s="245"/>
      <c r="U272" s="248">
        <f t="shared" si="79"/>
        <v>0</v>
      </c>
      <c r="V272" s="248">
        <f t="shared" si="80"/>
        <v>0</v>
      </c>
      <c r="W272" s="255">
        <f t="shared" si="76"/>
        <v>0</v>
      </c>
    </row>
    <row r="273" spans="3:23">
      <c r="C273" s="65">
        <v>6</v>
      </c>
      <c r="D273" s="145">
        <v>0</v>
      </c>
      <c r="E273" s="154">
        <v>0</v>
      </c>
      <c r="F273" s="155">
        <v>1</v>
      </c>
      <c r="G273" s="39">
        <f t="shared" si="70"/>
        <v>0</v>
      </c>
      <c r="H273" s="40">
        <f t="shared" si="71"/>
        <v>0</v>
      </c>
      <c r="I273" s="40"/>
      <c r="J273" s="36">
        <f t="shared" si="72"/>
        <v>0</v>
      </c>
      <c r="K273" s="36">
        <f t="shared" si="73"/>
        <v>0</v>
      </c>
      <c r="L273" s="37">
        <f t="shared" si="74"/>
        <v>0</v>
      </c>
      <c r="M273" s="40"/>
      <c r="N273" s="44">
        <f t="shared" si="77"/>
        <v>0</v>
      </c>
      <c r="O273" s="44">
        <f t="shared" si="75"/>
        <v>0</v>
      </c>
      <c r="P273" s="24" t="str">
        <f t="shared" si="78"/>
        <v>.</v>
      </c>
      <c r="Q273" s="89" t="s">
        <v>34</v>
      </c>
      <c r="R273" s="125">
        <v>238.3</v>
      </c>
      <c r="S273" s="47"/>
      <c r="T273" s="245"/>
      <c r="U273" s="248">
        <f t="shared" si="79"/>
        <v>0</v>
      </c>
      <c r="V273" s="248">
        <f t="shared" si="80"/>
        <v>0</v>
      </c>
      <c r="W273" s="255">
        <f t="shared" si="76"/>
        <v>0</v>
      </c>
    </row>
    <row r="274" spans="3:23">
      <c r="C274" s="65">
        <v>7</v>
      </c>
      <c r="D274" s="145">
        <v>0</v>
      </c>
      <c r="E274" s="154">
        <v>0</v>
      </c>
      <c r="F274" s="155">
        <v>1</v>
      </c>
      <c r="G274" s="39">
        <f t="shared" si="70"/>
        <v>0</v>
      </c>
      <c r="H274" s="40">
        <f t="shared" si="71"/>
        <v>0</v>
      </c>
      <c r="I274" s="40"/>
      <c r="J274" s="36">
        <f t="shared" si="72"/>
        <v>0</v>
      </c>
      <c r="K274" s="36">
        <f t="shared" si="73"/>
        <v>0</v>
      </c>
      <c r="L274" s="37">
        <f t="shared" si="74"/>
        <v>0</v>
      </c>
      <c r="M274" s="40"/>
      <c r="N274" s="44">
        <f t="shared" si="77"/>
        <v>0</v>
      </c>
      <c r="O274" s="44">
        <f t="shared" si="75"/>
        <v>0</v>
      </c>
      <c r="P274" s="24" t="str">
        <f t="shared" si="78"/>
        <v>.</v>
      </c>
      <c r="Q274" s="89" t="s">
        <v>38</v>
      </c>
      <c r="R274" s="125">
        <f>ROUND($R$273*2,2)</f>
        <v>476.6</v>
      </c>
      <c r="S274" s="47"/>
      <c r="T274" s="245"/>
      <c r="U274" s="248">
        <f t="shared" si="79"/>
        <v>0</v>
      </c>
      <c r="V274" s="248">
        <f t="shared" si="80"/>
        <v>0</v>
      </c>
      <c r="W274" s="255">
        <f t="shared" si="76"/>
        <v>0</v>
      </c>
    </row>
    <row r="275" spans="3:23" ht="13.5" thickBot="1">
      <c r="C275" s="65">
        <v>8</v>
      </c>
      <c r="D275" s="145">
        <v>0</v>
      </c>
      <c r="E275" s="154">
        <v>0</v>
      </c>
      <c r="F275" s="155">
        <v>1</v>
      </c>
      <c r="G275" s="39">
        <f t="shared" si="70"/>
        <v>0</v>
      </c>
      <c r="H275" s="40">
        <f t="shared" si="71"/>
        <v>0</v>
      </c>
      <c r="I275" s="40"/>
      <c r="J275" s="36">
        <f t="shared" si="72"/>
        <v>0</v>
      </c>
      <c r="K275" s="36">
        <f t="shared" si="73"/>
        <v>0</v>
      </c>
      <c r="L275" s="132">
        <f t="shared" si="74"/>
        <v>0</v>
      </c>
      <c r="M275" s="133"/>
      <c r="N275" s="44">
        <f t="shared" si="77"/>
        <v>0</v>
      </c>
      <c r="O275" s="44">
        <f t="shared" si="75"/>
        <v>0</v>
      </c>
      <c r="P275" s="24" t="str">
        <f t="shared" si="78"/>
        <v>.</v>
      </c>
      <c r="Q275" s="90" t="s">
        <v>26</v>
      </c>
      <c r="R275" s="126">
        <f>ROUND(($R$273*3.74),2)</f>
        <v>891.24</v>
      </c>
      <c r="S275" s="47"/>
      <c r="T275" s="245"/>
      <c r="U275" s="248">
        <f t="shared" si="79"/>
        <v>0</v>
      </c>
      <c r="V275" s="248">
        <f t="shared" si="80"/>
        <v>0</v>
      </c>
      <c r="W275" s="255">
        <f t="shared" si="76"/>
        <v>0</v>
      </c>
    </row>
    <row r="276" spans="3:23">
      <c r="C276" s="65">
        <v>9</v>
      </c>
      <c r="D276" s="145">
        <v>0</v>
      </c>
      <c r="E276" s="154">
        <v>0</v>
      </c>
      <c r="F276" s="155">
        <v>1</v>
      </c>
      <c r="G276" s="39">
        <f t="shared" si="70"/>
        <v>0</v>
      </c>
      <c r="H276" s="40">
        <f t="shared" si="71"/>
        <v>0</v>
      </c>
      <c r="I276" s="40"/>
      <c r="J276" s="36">
        <f t="shared" si="72"/>
        <v>0</v>
      </c>
      <c r="K276" s="36">
        <f t="shared" si="73"/>
        <v>0</v>
      </c>
      <c r="L276" s="132">
        <f t="shared" si="74"/>
        <v>0</v>
      </c>
      <c r="M276" s="133"/>
      <c r="N276" s="44">
        <f>((MIN(H276,$R$271)*0.58%)+IF(H276&gt;$R$271,(H276-$R$271)*1.25%,0))*F276</f>
        <v>0</v>
      </c>
      <c r="O276" s="44">
        <f t="shared" si="75"/>
        <v>0</v>
      </c>
      <c r="P276" s="24" t="str">
        <f t="shared" si="78"/>
        <v>.</v>
      </c>
      <c r="Q276" s="47"/>
      <c r="R276" s="32"/>
      <c r="S276" s="47"/>
      <c r="T276" s="245"/>
      <c r="U276" s="248">
        <f t="shared" si="79"/>
        <v>0</v>
      </c>
      <c r="V276" s="248">
        <f t="shared" si="80"/>
        <v>0</v>
      </c>
      <c r="W276" s="255">
        <f t="shared" si="76"/>
        <v>0</v>
      </c>
    </row>
    <row r="277" spans="3:23">
      <c r="C277" s="65">
        <v>10</v>
      </c>
      <c r="D277" s="145">
        <v>0</v>
      </c>
      <c r="E277" s="154">
        <v>0</v>
      </c>
      <c r="F277" s="155">
        <v>1</v>
      </c>
      <c r="G277" s="39">
        <f t="shared" si="70"/>
        <v>0</v>
      </c>
      <c r="H277" s="40">
        <f t="shared" si="71"/>
        <v>0</v>
      </c>
      <c r="I277" s="40"/>
      <c r="J277" s="36">
        <f t="shared" si="72"/>
        <v>0</v>
      </c>
      <c r="K277" s="131">
        <f>ROUND((IF(H277-$R$274&lt;0,0,(H277-$R$274))*3.5%)*F277,2)</f>
        <v>0</v>
      </c>
      <c r="L277" s="132">
        <f t="shared" si="74"/>
        <v>0</v>
      </c>
      <c r="M277" s="133"/>
      <c r="N277" s="153">
        <f>((MIN(H277,$R$275)*0.58%)+IF(H277&gt;$R$275,(H277-$R$275)*1.25%,0))*F277</f>
        <v>0</v>
      </c>
      <c r="O277" s="44">
        <f t="shared" si="75"/>
        <v>0</v>
      </c>
      <c r="P277" s="24" t="str">
        <f t="shared" si="78"/>
        <v>.</v>
      </c>
      <c r="Q277" s="47"/>
      <c r="R277" s="32"/>
      <c r="S277" s="47"/>
      <c r="T277" s="245"/>
      <c r="U277" s="248">
        <f>((MIN(H277,$R$275)*0.58%))*F277</f>
        <v>0</v>
      </c>
      <c r="V277" s="248">
        <f>(IF(H277&gt;$R$275,(H277-$R$275)*1.25%,0))*F277</f>
        <v>0</v>
      </c>
      <c r="W277" s="255">
        <f t="shared" si="76"/>
        <v>0</v>
      </c>
    </row>
    <row r="278" spans="3:23">
      <c r="C278" s="65">
        <v>11</v>
      </c>
      <c r="D278" s="145">
        <v>0</v>
      </c>
      <c r="E278" s="154">
        <v>0</v>
      </c>
      <c r="F278" s="155">
        <v>1</v>
      </c>
      <c r="G278" s="39">
        <f t="shared" si="70"/>
        <v>0</v>
      </c>
      <c r="H278" s="40">
        <f t="shared" si="71"/>
        <v>0</v>
      </c>
      <c r="I278" s="40"/>
      <c r="J278" s="36">
        <f t="shared" si="72"/>
        <v>0</v>
      </c>
      <c r="K278" s="131">
        <f t="shared" ref="K278:K319" si="81">ROUND((IF(H278-$R$274&lt;0,0,(H278-$R$274))*3.5%)*F278,2)</f>
        <v>0</v>
      </c>
      <c r="L278" s="132">
        <f t="shared" si="74"/>
        <v>0</v>
      </c>
      <c r="M278" s="133"/>
      <c r="N278" s="153">
        <f t="shared" ref="N278:N319" si="82">((MIN(H278,$R$275)*0.58%)+IF(H278&gt;$R$275,(H278-$R$275)*1.25%,0))*F278</f>
        <v>0</v>
      </c>
      <c r="O278" s="44">
        <f t="shared" si="75"/>
        <v>0</v>
      </c>
      <c r="P278" s="24" t="str">
        <f t="shared" si="78"/>
        <v>.</v>
      </c>
      <c r="Q278" s="47"/>
      <c r="R278" s="32"/>
      <c r="S278" s="47"/>
      <c r="T278" s="245"/>
      <c r="U278" s="248">
        <f t="shared" ref="U278:U319" si="83">((MIN(H278,$R$275)*0.58%))*F278</f>
        <v>0</v>
      </c>
      <c r="V278" s="248">
        <f t="shared" ref="V278:V319" si="84">(IF(H278&gt;$R$275,(H278-$R$275)*1.25%,0))*F278</f>
        <v>0</v>
      </c>
      <c r="W278" s="255">
        <f t="shared" si="76"/>
        <v>0</v>
      </c>
    </row>
    <row r="279" spans="3:23">
      <c r="C279" s="66">
        <v>12</v>
      </c>
      <c r="D279" s="145">
        <v>0</v>
      </c>
      <c r="E279" s="154">
        <v>0</v>
      </c>
      <c r="F279" s="155">
        <v>1</v>
      </c>
      <c r="G279" s="39">
        <f t="shared" si="70"/>
        <v>0</v>
      </c>
      <c r="H279" s="40">
        <f t="shared" si="71"/>
        <v>0</v>
      </c>
      <c r="I279" s="40"/>
      <c r="J279" s="36">
        <f t="shared" si="72"/>
        <v>0</v>
      </c>
      <c r="K279" s="131">
        <f t="shared" si="81"/>
        <v>0</v>
      </c>
      <c r="L279" s="132">
        <f t="shared" si="74"/>
        <v>0</v>
      </c>
      <c r="M279" s="133"/>
      <c r="N279" s="153">
        <f t="shared" si="82"/>
        <v>0</v>
      </c>
      <c r="O279" s="44">
        <f t="shared" si="75"/>
        <v>0</v>
      </c>
      <c r="P279" s="24" t="str">
        <f t="shared" si="78"/>
        <v>.</v>
      </c>
      <c r="Q279" s="47"/>
      <c r="R279" s="32"/>
      <c r="S279" s="47"/>
      <c r="T279" s="245"/>
      <c r="U279" s="248">
        <f t="shared" si="83"/>
        <v>0</v>
      </c>
      <c r="V279" s="248">
        <f t="shared" si="84"/>
        <v>0</v>
      </c>
      <c r="W279" s="255">
        <f t="shared" si="76"/>
        <v>0</v>
      </c>
    </row>
    <row r="280" spans="3:23">
      <c r="C280" s="65">
        <v>13</v>
      </c>
      <c r="D280" s="145">
        <v>0</v>
      </c>
      <c r="E280" s="154">
        <v>0</v>
      </c>
      <c r="F280" s="155">
        <v>1</v>
      </c>
      <c r="G280" s="39">
        <f t="shared" si="70"/>
        <v>0</v>
      </c>
      <c r="H280" s="40">
        <f t="shared" si="71"/>
        <v>0</v>
      </c>
      <c r="I280" s="40"/>
      <c r="J280" s="36">
        <f t="shared" si="72"/>
        <v>0</v>
      </c>
      <c r="K280" s="131">
        <f t="shared" si="81"/>
        <v>0</v>
      </c>
      <c r="L280" s="37">
        <f t="shared" si="74"/>
        <v>0</v>
      </c>
      <c r="M280" s="40"/>
      <c r="N280" s="153">
        <f t="shared" si="82"/>
        <v>0</v>
      </c>
      <c r="O280" s="44">
        <f t="shared" si="75"/>
        <v>0</v>
      </c>
      <c r="P280" s="24" t="str">
        <f t="shared" si="78"/>
        <v>.</v>
      </c>
      <c r="Q280" s="47"/>
      <c r="R280" s="32"/>
      <c r="S280" s="47"/>
      <c r="T280" s="245"/>
      <c r="U280" s="248">
        <f t="shared" si="83"/>
        <v>0</v>
      </c>
      <c r="V280" s="248">
        <f t="shared" si="84"/>
        <v>0</v>
      </c>
      <c r="W280" s="255">
        <f t="shared" si="76"/>
        <v>0</v>
      </c>
    </row>
    <row r="281" spans="3:23">
      <c r="C281" s="65">
        <v>14</v>
      </c>
      <c r="D281" s="145">
        <v>0</v>
      </c>
      <c r="E281" s="154">
        <v>0</v>
      </c>
      <c r="F281" s="155">
        <v>1</v>
      </c>
      <c r="G281" s="39">
        <f t="shared" si="70"/>
        <v>0</v>
      </c>
      <c r="H281" s="40">
        <f t="shared" si="71"/>
        <v>0</v>
      </c>
      <c r="I281" s="40"/>
      <c r="J281" s="36">
        <f t="shared" si="72"/>
        <v>0</v>
      </c>
      <c r="K281" s="131">
        <f t="shared" si="81"/>
        <v>0</v>
      </c>
      <c r="L281" s="37">
        <f t="shared" si="74"/>
        <v>0</v>
      </c>
      <c r="M281" s="40"/>
      <c r="N281" s="153">
        <f t="shared" si="82"/>
        <v>0</v>
      </c>
      <c r="O281" s="44">
        <f t="shared" si="75"/>
        <v>0</v>
      </c>
      <c r="P281" s="24" t="str">
        <f t="shared" si="78"/>
        <v>.</v>
      </c>
      <c r="Q281" s="47"/>
      <c r="R281" s="32"/>
      <c r="S281" s="47"/>
      <c r="T281" s="245"/>
      <c r="U281" s="248">
        <f t="shared" si="83"/>
        <v>0</v>
      </c>
      <c r="V281" s="248">
        <f t="shared" si="84"/>
        <v>0</v>
      </c>
      <c r="W281" s="255">
        <f t="shared" si="76"/>
        <v>0</v>
      </c>
    </row>
    <row r="282" spans="3:23">
      <c r="C282" s="65">
        <v>15</v>
      </c>
      <c r="D282" s="145">
        <v>0</v>
      </c>
      <c r="E282" s="154">
        <v>0</v>
      </c>
      <c r="F282" s="155">
        <v>1</v>
      </c>
      <c r="G282" s="39">
        <f t="shared" si="70"/>
        <v>0</v>
      </c>
      <c r="H282" s="40">
        <f t="shared" si="71"/>
        <v>0</v>
      </c>
      <c r="I282" s="40"/>
      <c r="J282" s="36">
        <f t="shared" si="72"/>
        <v>0</v>
      </c>
      <c r="K282" s="131">
        <f t="shared" si="81"/>
        <v>0</v>
      </c>
      <c r="L282" s="37">
        <f t="shared" si="74"/>
        <v>0</v>
      </c>
      <c r="M282" s="40"/>
      <c r="N282" s="153">
        <f t="shared" si="82"/>
        <v>0</v>
      </c>
      <c r="O282" s="44">
        <f t="shared" si="75"/>
        <v>0</v>
      </c>
      <c r="P282" s="24" t="str">
        <f t="shared" si="78"/>
        <v>.</v>
      </c>
      <c r="Q282" s="47"/>
      <c r="R282" s="32"/>
      <c r="S282" s="47"/>
      <c r="T282" s="245"/>
      <c r="U282" s="248">
        <f t="shared" si="83"/>
        <v>0</v>
      </c>
      <c r="V282" s="248">
        <f t="shared" si="84"/>
        <v>0</v>
      </c>
      <c r="W282" s="255">
        <f t="shared" si="76"/>
        <v>0</v>
      </c>
    </row>
    <row r="283" spans="3:23">
      <c r="C283" s="66">
        <v>16</v>
      </c>
      <c r="D283" s="145">
        <v>0</v>
      </c>
      <c r="E283" s="154">
        <v>0</v>
      </c>
      <c r="F283" s="155">
        <v>1</v>
      </c>
      <c r="G283" s="39">
        <f t="shared" si="70"/>
        <v>0</v>
      </c>
      <c r="H283" s="40">
        <f t="shared" si="71"/>
        <v>0</v>
      </c>
      <c r="I283" s="40"/>
      <c r="J283" s="36">
        <f t="shared" si="72"/>
        <v>0</v>
      </c>
      <c r="K283" s="131">
        <f t="shared" si="81"/>
        <v>0</v>
      </c>
      <c r="L283" s="37">
        <f t="shared" si="74"/>
        <v>0</v>
      </c>
      <c r="M283" s="40"/>
      <c r="N283" s="153">
        <f t="shared" si="82"/>
        <v>0</v>
      </c>
      <c r="O283" s="44">
        <f t="shared" si="75"/>
        <v>0</v>
      </c>
      <c r="P283" s="24" t="str">
        <f t="shared" si="78"/>
        <v>.</v>
      </c>
      <c r="Q283" s="47"/>
      <c r="R283" s="32"/>
      <c r="S283" s="47"/>
      <c r="T283" s="245"/>
      <c r="U283" s="248">
        <f t="shared" si="83"/>
        <v>0</v>
      </c>
      <c r="V283" s="248">
        <f t="shared" si="84"/>
        <v>0</v>
      </c>
      <c r="W283" s="255">
        <f t="shared" si="76"/>
        <v>0</v>
      </c>
    </row>
    <row r="284" spans="3:23">
      <c r="C284" s="65">
        <v>17</v>
      </c>
      <c r="D284" s="145">
        <v>0</v>
      </c>
      <c r="E284" s="154">
        <v>0</v>
      </c>
      <c r="F284" s="155">
        <v>1</v>
      </c>
      <c r="G284" s="39">
        <f t="shared" si="70"/>
        <v>0</v>
      </c>
      <c r="H284" s="40">
        <f t="shared" si="71"/>
        <v>0</v>
      </c>
      <c r="I284" s="40"/>
      <c r="J284" s="36">
        <f t="shared" si="72"/>
        <v>0</v>
      </c>
      <c r="K284" s="131">
        <f t="shared" si="81"/>
        <v>0</v>
      </c>
      <c r="L284" s="37">
        <f t="shared" si="74"/>
        <v>0</v>
      </c>
      <c r="M284" s="40"/>
      <c r="N284" s="153">
        <f t="shared" si="82"/>
        <v>0</v>
      </c>
      <c r="O284" s="44">
        <f t="shared" si="75"/>
        <v>0</v>
      </c>
      <c r="P284" s="24" t="str">
        <f t="shared" si="78"/>
        <v>.</v>
      </c>
      <c r="Q284" s="47"/>
      <c r="R284" s="32"/>
      <c r="S284" s="47"/>
      <c r="T284" s="245"/>
      <c r="U284" s="248">
        <f t="shared" si="83"/>
        <v>0</v>
      </c>
      <c r="V284" s="248">
        <f t="shared" si="84"/>
        <v>0</v>
      </c>
      <c r="W284" s="255">
        <f t="shared" si="76"/>
        <v>0</v>
      </c>
    </row>
    <row r="285" spans="3:23">
      <c r="C285" s="65">
        <v>18</v>
      </c>
      <c r="D285" s="145">
        <v>0</v>
      </c>
      <c r="E285" s="154">
        <v>0</v>
      </c>
      <c r="F285" s="155">
        <v>1</v>
      </c>
      <c r="G285" s="39">
        <f t="shared" si="70"/>
        <v>0</v>
      </c>
      <c r="H285" s="40">
        <f t="shared" si="71"/>
        <v>0</v>
      </c>
      <c r="I285" s="40"/>
      <c r="J285" s="36">
        <f t="shared" si="72"/>
        <v>0</v>
      </c>
      <c r="K285" s="131">
        <f t="shared" si="81"/>
        <v>0</v>
      </c>
      <c r="L285" s="37">
        <f t="shared" si="74"/>
        <v>0</v>
      </c>
      <c r="M285" s="40"/>
      <c r="N285" s="153">
        <f t="shared" si="82"/>
        <v>0</v>
      </c>
      <c r="O285" s="44">
        <f t="shared" si="75"/>
        <v>0</v>
      </c>
      <c r="P285" s="24" t="str">
        <f t="shared" si="78"/>
        <v>.</v>
      </c>
      <c r="Q285" s="47"/>
      <c r="R285" s="32"/>
      <c r="S285" s="47"/>
      <c r="T285" s="245"/>
      <c r="U285" s="248">
        <f t="shared" si="83"/>
        <v>0</v>
      </c>
      <c r="V285" s="248">
        <f t="shared" si="84"/>
        <v>0</v>
      </c>
      <c r="W285" s="255">
        <f t="shared" si="76"/>
        <v>0</v>
      </c>
    </row>
    <row r="286" spans="3:23">
      <c r="C286" s="65">
        <v>19</v>
      </c>
      <c r="D286" s="145">
        <v>0</v>
      </c>
      <c r="E286" s="154">
        <v>0</v>
      </c>
      <c r="F286" s="155">
        <v>1</v>
      </c>
      <c r="G286" s="39">
        <f t="shared" si="70"/>
        <v>0</v>
      </c>
      <c r="H286" s="40">
        <f t="shared" si="71"/>
        <v>0</v>
      </c>
      <c r="I286" s="40"/>
      <c r="J286" s="36">
        <f t="shared" si="72"/>
        <v>0</v>
      </c>
      <c r="K286" s="131">
        <f t="shared" si="81"/>
        <v>0</v>
      </c>
      <c r="L286" s="37">
        <f t="shared" si="74"/>
        <v>0</v>
      </c>
      <c r="M286" s="40"/>
      <c r="N286" s="153">
        <f t="shared" si="82"/>
        <v>0</v>
      </c>
      <c r="O286" s="44">
        <f t="shared" si="75"/>
        <v>0</v>
      </c>
      <c r="P286" s="24" t="str">
        <f t="shared" si="78"/>
        <v>.</v>
      </c>
      <c r="Q286" s="47"/>
      <c r="R286" s="32"/>
      <c r="S286" s="47"/>
      <c r="T286" s="245"/>
      <c r="U286" s="248">
        <f t="shared" si="83"/>
        <v>0</v>
      </c>
      <c r="V286" s="248">
        <f t="shared" si="84"/>
        <v>0</v>
      </c>
      <c r="W286" s="255">
        <f t="shared" si="76"/>
        <v>0</v>
      </c>
    </row>
    <row r="287" spans="3:23">
      <c r="C287" s="66">
        <v>20</v>
      </c>
      <c r="D287" s="145">
        <v>0</v>
      </c>
      <c r="E287" s="154">
        <v>0</v>
      </c>
      <c r="F287" s="155">
        <v>1</v>
      </c>
      <c r="G287" s="39">
        <f t="shared" si="70"/>
        <v>0</v>
      </c>
      <c r="H287" s="40">
        <f t="shared" si="71"/>
        <v>0</v>
      </c>
      <c r="I287" s="40"/>
      <c r="J287" s="36">
        <f t="shared" si="72"/>
        <v>0</v>
      </c>
      <c r="K287" s="131">
        <f t="shared" si="81"/>
        <v>0</v>
      </c>
      <c r="L287" s="37">
        <f t="shared" si="74"/>
        <v>0</v>
      </c>
      <c r="M287" s="40"/>
      <c r="N287" s="153">
        <f t="shared" si="82"/>
        <v>0</v>
      </c>
      <c r="O287" s="44">
        <f t="shared" si="75"/>
        <v>0</v>
      </c>
      <c r="P287" s="24" t="str">
        <f t="shared" si="78"/>
        <v>.</v>
      </c>
      <c r="Q287" s="47"/>
      <c r="R287" s="32"/>
      <c r="S287" s="47"/>
      <c r="T287" s="245"/>
      <c r="U287" s="248">
        <f t="shared" si="83"/>
        <v>0</v>
      </c>
      <c r="V287" s="248">
        <f t="shared" si="84"/>
        <v>0</v>
      </c>
      <c r="W287" s="255">
        <f t="shared" si="76"/>
        <v>0</v>
      </c>
    </row>
    <row r="288" spans="3:23">
      <c r="C288" s="65">
        <v>21</v>
      </c>
      <c r="D288" s="145">
        <v>0</v>
      </c>
      <c r="E288" s="154">
        <v>0</v>
      </c>
      <c r="F288" s="155">
        <v>1</v>
      </c>
      <c r="G288" s="39">
        <f t="shared" si="70"/>
        <v>0</v>
      </c>
      <c r="H288" s="40">
        <f t="shared" si="71"/>
        <v>0</v>
      </c>
      <c r="I288" s="40"/>
      <c r="J288" s="36">
        <f t="shared" si="72"/>
        <v>0</v>
      </c>
      <c r="K288" s="131">
        <f t="shared" si="81"/>
        <v>0</v>
      </c>
      <c r="L288" s="37">
        <f t="shared" si="74"/>
        <v>0</v>
      </c>
      <c r="M288" s="40"/>
      <c r="N288" s="153">
        <f t="shared" si="82"/>
        <v>0</v>
      </c>
      <c r="O288" s="44">
        <f t="shared" si="75"/>
        <v>0</v>
      </c>
      <c r="P288" s="24" t="str">
        <f t="shared" si="78"/>
        <v>.</v>
      </c>
      <c r="Q288" s="47"/>
      <c r="R288" s="32"/>
      <c r="S288" s="47"/>
      <c r="T288" s="245"/>
      <c r="U288" s="248">
        <f t="shared" si="83"/>
        <v>0</v>
      </c>
      <c r="V288" s="248">
        <f t="shared" si="84"/>
        <v>0</v>
      </c>
      <c r="W288" s="255">
        <f t="shared" si="76"/>
        <v>0</v>
      </c>
    </row>
    <row r="289" spans="3:23">
      <c r="C289" s="65">
        <v>22</v>
      </c>
      <c r="D289" s="145">
        <v>0</v>
      </c>
      <c r="E289" s="154">
        <v>0</v>
      </c>
      <c r="F289" s="155">
        <v>1</v>
      </c>
      <c r="G289" s="39">
        <f t="shared" si="70"/>
        <v>0</v>
      </c>
      <c r="H289" s="40">
        <f t="shared" si="71"/>
        <v>0</v>
      </c>
      <c r="I289" s="40"/>
      <c r="J289" s="36">
        <f t="shared" si="72"/>
        <v>0</v>
      </c>
      <c r="K289" s="131">
        <f t="shared" si="81"/>
        <v>0</v>
      </c>
      <c r="L289" s="37">
        <f t="shared" si="74"/>
        <v>0</v>
      </c>
      <c r="M289" s="40"/>
      <c r="N289" s="153">
        <f t="shared" si="82"/>
        <v>0</v>
      </c>
      <c r="O289" s="44">
        <f t="shared" si="75"/>
        <v>0</v>
      </c>
      <c r="P289" s="24" t="str">
        <f t="shared" si="78"/>
        <v>.</v>
      </c>
      <c r="Q289" s="47"/>
      <c r="R289" s="32"/>
      <c r="S289" s="47"/>
      <c r="T289" s="245"/>
      <c r="U289" s="248">
        <f t="shared" si="83"/>
        <v>0</v>
      </c>
      <c r="V289" s="248">
        <f t="shared" si="84"/>
        <v>0</v>
      </c>
      <c r="W289" s="255">
        <f t="shared" si="76"/>
        <v>0</v>
      </c>
    </row>
    <row r="290" spans="3:23">
      <c r="C290" s="65">
        <v>23</v>
      </c>
      <c r="D290" s="145">
        <v>0</v>
      </c>
      <c r="E290" s="154">
        <v>0</v>
      </c>
      <c r="F290" s="155">
        <v>1</v>
      </c>
      <c r="G290" s="39">
        <f t="shared" si="70"/>
        <v>0</v>
      </c>
      <c r="H290" s="40">
        <f t="shared" si="71"/>
        <v>0</v>
      </c>
      <c r="I290" s="40"/>
      <c r="J290" s="36">
        <f t="shared" si="72"/>
        <v>0</v>
      </c>
      <c r="K290" s="131">
        <f t="shared" si="81"/>
        <v>0</v>
      </c>
      <c r="L290" s="37">
        <f t="shared" si="74"/>
        <v>0</v>
      </c>
      <c r="M290" s="40"/>
      <c r="N290" s="153">
        <f t="shared" si="82"/>
        <v>0</v>
      </c>
      <c r="O290" s="44">
        <f t="shared" si="75"/>
        <v>0</v>
      </c>
      <c r="P290" s="24" t="str">
        <f t="shared" si="78"/>
        <v>.</v>
      </c>
      <c r="Q290" s="47"/>
      <c r="R290" s="32"/>
      <c r="S290" s="47"/>
      <c r="T290" s="245"/>
      <c r="U290" s="248">
        <f t="shared" si="83"/>
        <v>0</v>
      </c>
      <c r="V290" s="248">
        <f t="shared" si="84"/>
        <v>0</v>
      </c>
      <c r="W290" s="255">
        <f t="shared" si="76"/>
        <v>0</v>
      </c>
    </row>
    <row r="291" spans="3:23">
      <c r="C291" s="66">
        <v>24</v>
      </c>
      <c r="D291" s="145">
        <v>0</v>
      </c>
      <c r="E291" s="154">
        <v>0</v>
      </c>
      <c r="F291" s="155">
        <v>1</v>
      </c>
      <c r="G291" s="39">
        <f t="shared" si="70"/>
        <v>0</v>
      </c>
      <c r="H291" s="40">
        <f t="shared" si="71"/>
        <v>0</v>
      </c>
      <c r="I291" s="40"/>
      <c r="J291" s="36">
        <f t="shared" si="72"/>
        <v>0</v>
      </c>
      <c r="K291" s="131">
        <f t="shared" si="81"/>
        <v>0</v>
      </c>
      <c r="L291" s="37">
        <f t="shared" si="74"/>
        <v>0</v>
      </c>
      <c r="M291" s="40"/>
      <c r="N291" s="153">
        <f t="shared" si="82"/>
        <v>0</v>
      </c>
      <c r="O291" s="44">
        <f t="shared" si="75"/>
        <v>0</v>
      </c>
      <c r="P291" s="24" t="str">
        <f t="shared" si="78"/>
        <v>.</v>
      </c>
      <c r="Q291" s="47"/>
      <c r="R291" s="32"/>
      <c r="S291" s="47"/>
      <c r="T291" s="245"/>
      <c r="U291" s="248">
        <f t="shared" si="83"/>
        <v>0</v>
      </c>
      <c r="V291" s="248">
        <f t="shared" si="84"/>
        <v>0</v>
      </c>
      <c r="W291" s="255">
        <f t="shared" si="76"/>
        <v>0</v>
      </c>
    </row>
    <row r="292" spans="3:23">
      <c r="C292" s="65">
        <v>25</v>
      </c>
      <c r="D292" s="145">
        <v>0</v>
      </c>
      <c r="E292" s="154">
        <v>0</v>
      </c>
      <c r="F292" s="155">
        <v>1</v>
      </c>
      <c r="G292" s="39">
        <f t="shared" si="70"/>
        <v>0</v>
      </c>
      <c r="H292" s="40">
        <f t="shared" si="71"/>
        <v>0</v>
      </c>
      <c r="I292" s="40"/>
      <c r="J292" s="36">
        <f t="shared" si="72"/>
        <v>0</v>
      </c>
      <c r="K292" s="131">
        <f t="shared" si="81"/>
        <v>0</v>
      </c>
      <c r="L292" s="37">
        <f t="shared" si="74"/>
        <v>0</v>
      </c>
      <c r="M292" s="40"/>
      <c r="N292" s="153">
        <f t="shared" si="82"/>
        <v>0</v>
      </c>
      <c r="O292" s="44">
        <f t="shared" si="75"/>
        <v>0</v>
      </c>
      <c r="P292" s="24" t="str">
        <f t="shared" si="78"/>
        <v>.</v>
      </c>
      <c r="Q292" s="47"/>
      <c r="R292" s="32"/>
      <c r="S292" s="47"/>
      <c r="T292" s="245"/>
      <c r="U292" s="248">
        <f t="shared" si="83"/>
        <v>0</v>
      </c>
      <c r="V292" s="248">
        <f t="shared" si="84"/>
        <v>0</v>
      </c>
      <c r="W292" s="255">
        <f t="shared" si="76"/>
        <v>0</v>
      </c>
    </row>
    <row r="293" spans="3:23">
      <c r="C293" s="65">
        <v>26</v>
      </c>
      <c r="D293" s="145">
        <v>0</v>
      </c>
      <c r="E293" s="154">
        <v>0</v>
      </c>
      <c r="F293" s="155">
        <v>1</v>
      </c>
      <c r="G293" s="39">
        <f t="shared" si="70"/>
        <v>0</v>
      </c>
      <c r="H293" s="40">
        <f t="shared" si="71"/>
        <v>0</v>
      </c>
      <c r="I293" s="40"/>
      <c r="J293" s="36">
        <f t="shared" si="72"/>
        <v>0</v>
      </c>
      <c r="K293" s="131">
        <f t="shared" si="81"/>
        <v>0</v>
      </c>
      <c r="L293" s="37">
        <f t="shared" si="74"/>
        <v>0</v>
      </c>
      <c r="M293" s="40"/>
      <c r="N293" s="153">
        <f t="shared" si="82"/>
        <v>0</v>
      </c>
      <c r="O293" s="44">
        <f t="shared" si="75"/>
        <v>0</v>
      </c>
      <c r="P293" s="24" t="str">
        <f t="shared" si="78"/>
        <v>.</v>
      </c>
      <c r="Q293" s="47"/>
      <c r="R293" s="32"/>
      <c r="S293" s="47"/>
      <c r="T293" s="245"/>
      <c r="U293" s="248">
        <f t="shared" si="83"/>
        <v>0</v>
      </c>
      <c r="V293" s="248">
        <f t="shared" si="84"/>
        <v>0</v>
      </c>
      <c r="W293" s="255">
        <f t="shared" si="76"/>
        <v>0</v>
      </c>
    </row>
    <row r="294" spans="3:23">
      <c r="C294" s="65">
        <v>27</v>
      </c>
      <c r="D294" s="145">
        <v>0</v>
      </c>
      <c r="E294" s="154">
        <v>0</v>
      </c>
      <c r="F294" s="155">
        <v>1</v>
      </c>
      <c r="G294" s="39">
        <f t="shared" si="70"/>
        <v>0</v>
      </c>
      <c r="H294" s="40">
        <f t="shared" si="71"/>
        <v>0</v>
      </c>
      <c r="I294" s="40"/>
      <c r="J294" s="36">
        <f t="shared" si="72"/>
        <v>0</v>
      </c>
      <c r="K294" s="131">
        <f t="shared" si="81"/>
        <v>0</v>
      </c>
      <c r="L294" s="37">
        <f t="shared" si="74"/>
        <v>0</v>
      </c>
      <c r="M294" s="40"/>
      <c r="N294" s="153">
        <f t="shared" si="82"/>
        <v>0</v>
      </c>
      <c r="O294" s="44">
        <f t="shared" si="75"/>
        <v>0</v>
      </c>
      <c r="P294" s="24" t="str">
        <f t="shared" si="78"/>
        <v>.</v>
      </c>
      <c r="Q294" s="47"/>
      <c r="R294" s="32"/>
      <c r="S294" s="47"/>
      <c r="T294" s="245"/>
      <c r="U294" s="248">
        <f t="shared" si="83"/>
        <v>0</v>
      </c>
      <c r="V294" s="248">
        <f t="shared" si="84"/>
        <v>0</v>
      </c>
      <c r="W294" s="255">
        <f t="shared" si="76"/>
        <v>0</v>
      </c>
    </row>
    <row r="295" spans="3:23">
      <c r="C295" s="66">
        <v>28</v>
      </c>
      <c r="D295" s="145">
        <v>0</v>
      </c>
      <c r="E295" s="154">
        <v>0</v>
      </c>
      <c r="F295" s="155">
        <v>1</v>
      </c>
      <c r="G295" s="39">
        <f t="shared" si="70"/>
        <v>0</v>
      </c>
      <c r="H295" s="40">
        <f t="shared" si="71"/>
        <v>0</v>
      </c>
      <c r="I295" s="40"/>
      <c r="J295" s="36">
        <f t="shared" si="72"/>
        <v>0</v>
      </c>
      <c r="K295" s="131">
        <f t="shared" si="81"/>
        <v>0</v>
      </c>
      <c r="L295" s="37">
        <f t="shared" si="74"/>
        <v>0</v>
      </c>
      <c r="M295" s="40"/>
      <c r="N295" s="153">
        <f t="shared" si="82"/>
        <v>0</v>
      </c>
      <c r="O295" s="44">
        <f t="shared" si="75"/>
        <v>0</v>
      </c>
      <c r="P295" s="24" t="str">
        <f t="shared" si="78"/>
        <v>.</v>
      </c>
      <c r="Q295" s="47"/>
      <c r="R295" s="32"/>
      <c r="S295" s="47"/>
      <c r="T295" s="245"/>
      <c r="U295" s="248">
        <f t="shared" si="83"/>
        <v>0</v>
      </c>
      <c r="V295" s="248">
        <f t="shared" si="84"/>
        <v>0</v>
      </c>
      <c r="W295" s="255">
        <f t="shared" si="76"/>
        <v>0</v>
      </c>
    </row>
    <row r="296" spans="3:23">
      <c r="C296" s="65">
        <v>29</v>
      </c>
      <c r="D296" s="145">
        <v>0</v>
      </c>
      <c r="E296" s="154">
        <v>0</v>
      </c>
      <c r="F296" s="155">
        <v>1</v>
      </c>
      <c r="G296" s="39">
        <f t="shared" si="70"/>
        <v>0</v>
      </c>
      <c r="H296" s="40">
        <f t="shared" si="71"/>
        <v>0</v>
      </c>
      <c r="I296" s="40"/>
      <c r="J296" s="36">
        <f t="shared" si="72"/>
        <v>0</v>
      </c>
      <c r="K296" s="131">
        <f t="shared" si="81"/>
        <v>0</v>
      </c>
      <c r="L296" s="37">
        <f t="shared" si="74"/>
        <v>0</v>
      </c>
      <c r="M296" s="40"/>
      <c r="N296" s="153">
        <f t="shared" si="82"/>
        <v>0</v>
      </c>
      <c r="O296" s="44">
        <f t="shared" si="75"/>
        <v>0</v>
      </c>
      <c r="P296" s="24" t="str">
        <f t="shared" si="78"/>
        <v>.</v>
      </c>
      <c r="Q296" s="47"/>
      <c r="R296" s="32"/>
      <c r="S296" s="47"/>
      <c r="T296" s="245"/>
      <c r="U296" s="248">
        <f t="shared" si="83"/>
        <v>0</v>
      </c>
      <c r="V296" s="248">
        <f t="shared" si="84"/>
        <v>0</v>
      </c>
      <c r="W296" s="255">
        <f t="shared" si="76"/>
        <v>0</v>
      </c>
    </row>
    <row r="297" spans="3:23">
      <c r="C297" s="65">
        <v>30</v>
      </c>
      <c r="D297" s="145">
        <v>0</v>
      </c>
      <c r="E297" s="154">
        <v>0</v>
      </c>
      <c r="F297" s="155">
        <v>1</v>
      </c>
      <c r="G297" s="39">
        <f t="shared" si="70"/>
        <v>0</v>
      </c>
      <c r="H297" s="40">
        <f t="shared" si="71"/>
        <v>0</v>
      </c>
      <c r="I297" s="40"/>
      <c r="J297" s="36">
        <f t="shared" si="72"/>
        <v>0</v>
      </c>
      <c r="K297" s="131">
        <f t="shared" si="81"/>
        <v>0</v>
      </c>
      <c r="L297" s="37">
        <f t="shared" si="74"/>
        <v>0</v>
      </c>
      <c r="M297" s="40"/>
      <c r="N297" s="153">
        <f t="shared" si="82"/>
        <v>0</v>
      </c>
      <c r="O297" s="44">
        <f t="shared" si="75"/>
        <v>0</v>
      </c>
      <c r="P297" s="24" t="str">
        <f t="shared" si="78"/>
        <v>.</v>
      </c>
      <c r="Q297" s="47"/>
      <c r="R297" s="32"/>
      <c r="S297" s="47"/>
      <c r="T297" s="245"/>
      <c r="U297" s="248">
        <f t="shared" si="83"/>
        <v>0</v>
      </c>
      <c r="V297" s="248">
        <f t="shared" si="84"/>
        <v>0</v>
      </c>
      <c r="W297" s="255">
        <f t="shared" si="76"/>
        <v>0</v>
      </c>
    </row>
    <row r="298" spans="3:23">
      <c r="C298" s="65">
        <v>31</v>
      </c>
      <c r="D298" s="145">
        <v>0</v>
      </c>
      <c r="E298" s="154">
        <v>0</v>
      </c>
      <c r="F298" s="155">
        <v>1</v>
      </c>
      <c r="G298" s="39">
        <f t="shared" si="70"/>
        <v>0</v>
      </c>
      <c r="H298" s="40">
        <f t="shared" si="71"/>
        <v>0</v>
      </c>
      <c r="I298" s="40"/>
      <c r="J298" s="36">
        <f t="shared" si="72"/>
        <v>0</v>
      </c>
      <c r="K298" s="131">
        <f t="shared" si="81"/>
        <v>0</v>
      </c>
      <c r="L298" s="37">
        <f t="shared" si="74"/>
        <v>0</v>
      </c>
      <c r="M298" s="40"/>
      <c r="N298" s="153">
        <f t="shared" si="82"/>
        <v>0</v>
      </c>
      <c r="O298" s="44">
        <f t="shared" si="75"/>
        <v>0</v>
      </c>
      <c r="P298" s="24" t="str">
        <f t="shared" si="78"/>
        <v>.</v>
      </c>
      <c r="Q298" s="47"/>
      <c r="R298" s="32"/>
      <c r="S298" s="47"/>
      <c r="T298" s="245"/>
      <c r="U298" s="248">
        <f t="shared" si="83"/>
        <v>0</v>
      </c>
      <c r="V298" s="248">
        <f t="shared" si="84"/>
        <v>0</v>
      </c>
      <c r="W298" s="255">
        <f t="shared" si="76"/>
        <v>0</v>
      </c>
    </row>
    <row r="299" spans="3:23">
      <c r="C299" s="66">
        <v>32</v>
      </c>
      <c r="D299" s="145">
        <v>0</v>
      </c>
      <c r="E299" s="154">
        <v>0</v>
      </c>
      <c r="F299" s="155">
        <v>1</v>
      </c>
      <c r="G299" s="39">
        <f t="shared" si="70"/>
        <v>0</v>
      </c>
      <c r="H299" s="40">
        <f t="shared" si="71"/>
        <v>0</v>
      </c>
      <c r="I299" s="40"/>
      <c r="J299" s="36">
        <f t="shared" si="72"/>
        <v>0</v>
      </c>
      <c r="K299" s="131">
        <f t="shared" si="81"/>
        <v>0</v>
      </c>
      <c r="L299" s="37">
        <f t="shared" si="74"/>
        <v>0</v>
      </c>
      <c r="M299" s="40"/>
      <c r="N299" s="153">
        <f t="shared" si="82"/>
        <v>0</v>
      </c>
      <c r="O299" s="44">
        <f t="shared" si="75"/>
        <v>0</v>
      </c>
      <c r="P299" s="24" t="str">
        <f t="shared" si="78"/>
        <v>.</v>
      </c>
      <c r="Q299" s="47"/>
      <c r="R299" s="32"/>
      <c r="S299" s="47"/>
      <c r="T299" s="245"/>
      <c r="U299" s="248">
        <f t="shared" si="83"/>
        <v>0</v>
      </c>
      <c r="V299" s="248">
        <f t="shared" si="84"/>
        <v>0</v>
      </c>
      <c r="W299" s="255">
        <f t="shared" si="76"/>
        <v>0</v>
      </c>
    </row>
    <row r="300" spans="3:23">
      <c r="C300" s="65">
        <v>33</v>
      </c>
      <c r="D300" s="145">
        <v>0</v>
      </c>
      <c r="E300" s="154">
        <v>0</v>
      </c>
      <c r="F300" s="155">
        <v>1</v>
      </c>
      <c r="G300" s="39">
        <f t="shared" si="70"/>
        <v>0</v>
      </c>
      <c r="H300" s="40">
        <f t="shared" si="71"/>
        <v>0</v>
      </c>
      <c r="I300" s="40"/>
      <c r="J300" s="36">
        <f t="shared" si="72"/>
        <v>0</v>
      </c>
      <c r="K300" s="131">
        <f t="shared" si="81"/>
        <v>0</v>
      </c>
      <c r="L300" s="37">
        <f t="shared" si="74"/>
        <v>0</v>
      </c>
      <c r="M300" s="40"/>
      <c r="N300" s="153">
        <f t="shared" si="82"/>
        <v>0</v>
      </c>
      <c r="O300" s="44">
        <f t="shared" si="75"/>
        <v>0</v>
      </c>
      <c r="P300" s="24" t="str">
        <f t="shared" si="78"/>
        <v>.</v>
      </c>
      <c r="Q300" s="47"/>
      <c r="R300" s="32"/>
      <c r="S300" s="47"/>
      <c r="T300" s="245"/>
      <c r="U300" s="248">
        <f t="shared" si="83"/>
        <v>0</v>
      </c>
      <c r="V300" s="248">
        <f t="shared" si="84"/>
        <v>0</v>
      </c>
      <c r="W300" s="255">
        <f t="shared" si="76"/>
        <v>0</v>
      </c>
    </row>
    <row r="301" spans="3:23">
      <c r="C301" s="65">
        <v>34</v>
      </c>
      <c r="D301" s="145">
        <v>0</v>
      </c>
      <c r="E301" s="154">
        <v>0</v>
      </c>
      <c r="F301" s="155">
        <v>1</v>
      </c>
      <c r="G301" s="39">
        <f t="shared" si="70"/>
        <v>0</v>
      </c>
      <c r="H301" s="40">
        <f t="shared" si="71"/>
        <v>0</v>
      </c>
      <c r="I301" s="40"/>
      <c r="J301" s="36">
        <f t="shared" si="72"/>
        <v>0</v>
      </c>
      <c r="K301" s="131">
        <f t="shared" si="81"/>
        <v>0</v>
      </c>
      <c r="L301" s="37">
        <f t="shared" si="74"/>
        <v>0</v>
      </c>
      <c r="M301" s="40"/>
      <c r="N301" s="153">
        <f t="shared" si="82"/>
        <v>0</v>
      </c>
      <c r="O301" s="44">
        <f t="shared" si="75"/>
        <v>0</v>
      </c>
      <c r="P301" s="24" t="str">
        <f t="shared" si="78"/>
        <v>.</v>
      </c>
      <c r="Q301" s="47"/>
      <c r="R301" s="32"/>
      <c r="S301" s="47"/>
      <c r="T301" s="245"/>
      <c r="U301" s="248">
        <f t="shared" si="83"/>
        <v>0</v>
      </c>
      <c r="V301" s="248">
        <f t="shared" si="84"/>
        <v>0</v>
      </c>
      <c r="W301" s="255">
        <f t="shared" si="76"/>
        <v>0</v>
      </c>
    </row>
    <row r="302" spans="3:23">
      <c r="C302" s="65">
        <v>35</v>
      </c>
      <c r="D302" s="145">
        <v>0</v>
      </c>
      <c r="E302" s="154">
        <v>0</v>
      </c>
      <c r="F302" s="155">
        <v>1</v>
      </c>
      <c r="G302" s="39">
        <f t="shared" si="70"/>
        <v>0</v>
      </c>
      <c r="H302" s="40">
        <f t="shared" si="71"/>
        <v>0</v>
      </c>
      <c r="I302" s="40"/>
      <c r="J302" s="36">
        <f t="shared" si="72"/>
        <v>0</v>
      </c>
      <c r="K302" s="131">
        <f t="shared" si="81"/>
        <v>0</v>
      </c>
      <c r="L302" s="37">
        <f t="shared" si="74"/>
        <v>0</v>
      </c>
      <c r="M302" s="40"/>
      <c r="N302" s="153">
        <f t="shared" si="82"/>
        <v>0</v>
      </c>
      <c r="O302" s="44">
        <f t="shared" si="75"/>
        <v>0</v>
      </c>
      <c r="P302" s="24" t="str">
        <f t="shared" si="78"/>
        <v>.</v>
      </c>
      <c r="Q302" s="47"/>
      <c r="R302" s="32"/>
      <c r="S302" s="47"/>
      <c r="T302" s="245"/>
      <c r="U302" s="248">
        <f t="shared" si="83"/>
        <v>0</v>
      </c>
      <c r="V302" s="248">
        <f t="shared" si="84"/>
        <v>0</v>
      </c>
      <c r="W302" s="255">
        <f t="shared" si="76"/>
        <v>0</v>
      </c>
    </row>
    <row r="303" spans="3:23">
      <c r="C303" s="66">
        <v>36</v>
      </c>
      <c r="D303" s="145">
        <v>0</v>
      </c>
      <c r="E303" s="154">
        <v>0</v>
      </c>
      <c r="F303" s="155">
        <v>1</v>
      </c>
      <c r="G303" s="39">
        <f t="shared" si="70"/>
        <v>0</v>
      </c>
      <c r="H303" s="40">
        <f t="shared" si="71"/>
        <v>0</v>
      </c>
      <c r="I303" s="40"/>
      <c r="J303" s="36">
        <f t="shared" si="72"/>
        <v>0</v>
      </c>
      <c r="K303" s="131">
        <f t="shared" si="81"/>
        <v>0</v>
      </c>
      <c r="L303" s="37">
        <f t="shared" si="74"/>
        <v>0</v>
      </c>
      <c r="M303" s="40"/>
      <c r="N303" s="153">
        <f t="shared" si="82"/>
        <v>0</v>
      </c>
      <c r="O303" s="44">
        <f t="shared" si="75"/>
        <v>0</v>
      </c>
      <c r="P303" s="24" t="str">
        <f t="shared" si="78"/>
        <v>.</v>
      </c>
      <c r="Q303" s="47"/>
      <c r="R303" s="32"/>
      <c r="S303" s="47"/>
      <c r="T303" s="245"/>
      <c r="U303" s="248">
        <f t="shared" si="83"/>
        <v>0</v>
      </c>
      <c r="V303" s="248">
        <f t="shared" si="84"/>
        <v>0</v>
      </c>
      <c r="W303" s="255">
        <f t="shared" si="76"/>
        <v>0</v>
      </c>
    </row>
    <row r="304" spans="3:23">
      <c r="C304" s="65">
        <v>37</v>
      </c>
      <c r="D304" s="145">
        <v>0</v>
      </c>
      <c r="E304" s="154">
        <v>0</v>
      </c>
      <c r="F304" s="155">
        <v>1</v>
      </c>
      <c r="G304" s="39">
        <f t="shared" si="70"/>
        <v>0</v>
      </c>
      <c r="H304" s="40">
        <f t="shared" si="71"/>
        <v>0</v>
      </c>
      <c r="I304" s="40"/>
      <c r="J304" s="36">
        <f t="shared" si="72"/>
        <v>0</v>
      </c>
      <c r="K304" s="131">
        <f t="shared" si="81"/>
        <v>0</v>
      </c>
      <c r="L304" s="37">
        <f t="shared" si="74"/>
        <v>0</v>
      </c>
      <c r="M304" s="40"/>
      <c r="N304" s="153">
        <f t="shared" si="82"/>
        <v>0</v>
      </c>
      <c r="O304" s="44">
        <f t="shared" si="75"/>
        <v>0</v>
      </c>
      <c r="P304" s="24" t="str">
        <f t="shared" si="78"/>
        <v>.</v>
      </c>
      <c r="Q304" s="47"/>
      <c r="R304" s="32"/>
      <c r="S304" s="47"/>
      <c r="T304" s="245"/>
      <c r="U304" s="248">
        <f t="shared" si="83"/>
        <v>0</v>
      </c>
      <c r="V304" s="248">
        <f t="shared" si="84"/>
        <v>0</v>
      </c>
      <c r="W304" s="255">
        <f t="shared" si="76"/>
        <v>0</v>
      </c>
    </row>
    <row r="305" spans="3:23">
      <c r="C305" s="65">
        <v>38</v>
      </c>
      <c r="D305" s="145">
        <v>0</v>
      </c>
      <c r="E305" s="154">
        <v>0</v>
      </c>
      <c r="F305" s="155">
        <v>1</v>
      </c>
      <c r="G305" s="39">
        <f t="shared" si="70"/>
        <v>0</v>
      </c>
      <c r="H305" s="40">
        <f t="shared" si="71"/>
        <v>0</v>
      </c>
      <c r="I305" s="40"/>
      <c r="J305" s="36">
        <f t="shared" si="72"/>
        <v>0</v>
      </c>
      <c r="K305" s="131">
        <f t="shared" si="81"/>
        <v>0</v>
      </c>
      <c r="L305" s="37">
        <f t="shared" si="74"/>
        <v>0</v>
      </c>
      <c r="M305" s="40"/>
      <c r="N305" s="153">
        <f t="shared" si="82"/>
        <v>0</v>
      </c>
      <c r="O305" s="44">
        <f t="shared" si="75"/>
        <v>0</v>
      </c>
      <c r="P305" s="24" t="str">
        <f t="shared" si="78"/>
        <v>.</v>
      </c>
      <c r="Q305" s="47"/>
      <c r="R305" s="32"/>
      <c r="S305" s="47"/>
      <c r="T305" s="245"/>
      <c r="U305" s="248">
        <f t="shared" si="83"/>
        <v>0</v>
      </c>
      <c r="V305" s="248">
        <f t="shared" si="84"/>
        <v>0</v>
      </c>
      <c r="W305" s="255">
        <f t="shared" si="76"/>
        <v>0</v>
      </c>
    </row>
    <row r="306" spans="3:23">
      <c r="C306" s="65">
        <v>39</v>
      </c>
      <c r="D306" s="145">
        <v>0</v>
      </c>
      <c r="E306" s="154">
        <v>0</v>
      </c>
      <c r="F306" s="155">
        <v>1</v>
      </c>
      <c r="G306" s="39">
        <f t="shared" si="70"/>
        <v>0</v>
      </c>
      <c r="H306" s="40">
        <f t="shared" si="71"/>
        <v>0</v>
      </c>
      <c r="I306" s="40"/>
      <c r="J306" s="36">
        <f t="shared" si="72"/>
        <v>0</v>
      </c>
      <c r="K306" s="131">
        <f t="shared" si="81"/>
        <v>0</v>
      </c>
      <c r="L306" s="37">
        <f t="shared" si="74"/>
        <v>0</v>
      </c>
      <c r="M306" s="40"/>
      <c r="N306" s="153">
        <f t="shared" si="82"/>
        <v>0</v>
      </c>
      <c r="O306" s="44">
        <f t="shared" si="75"/>
        <v>0</v>
      </c>
      <c r="P306" s="24" t="str">
        <f t="shared" si="78"/>
        <v>.</v>
      </c>
      <c r="Q306" s="47"/>
      <c r="R306" s="32"/>
      <c r="S306" s="47"/>
      <c r="T306" s="245"/>
      <c r="U306" s="248">
        <f t="shared" si="83"/>
        <v>0</v>
      </c>
      <c r="V306" s="248">
        <f t="shared" si="84"/>
        <v>0</v>
      </c>
      <c r="W306" s="255">
        <f t="shared" si="76"/>
        <v>0</v>
      </c>
    </row>
    <row r="307" spans="3:23">
      <c r="C307" s="66">
        <v>40</v>
      </c>
      <c r="D307" s="145">
        <v>0</v>
      </c>
      <c r="E307" s="154">
        <v>0</v>
      </c>
      <c r="F307" s="155">
        <v>1</v>
      </c>
      <c r="G307" s="39">
        <f t="shared" si="70"/>
        <v>0</v>
      </c>
      <c r="H307" s="40">
        <f t="shared" si="71"/>
        <v>0</v>
      </c>
      <c r="I307" s="40"/>
      <c r="J307" s="36">
        <f t="shared" si="72"/>
        <v>0</v>
      </c>
      <c r="K307" s="131">
        <f t="shared" si="81"/>
        <v>0</v>
      </c>
      <c r="L307" s="37">
        <f t="shared" si="74"/>
        <v>0</v>
      </c>
      <c r="M307" s="40"/>
      <c r="N307" s="153">
        <f t="shared" si="82"/>
        <v>0</v>
      </c>
      <c r="O307" s="44">
        <f t="shared" si="75"/>
        <v>0</v>
      </c>
      <c r="P307" s="24" t="str">
        <f t="shared" si="78"/>
        <v>.</v>
      </c>
      <c r="Q307" s="47"/>
      <c r="R307" s="32"/>
      <c r="S307" s="47"/>
      <c r="T307" s="245"/>
      <c r="U307" s="248">
        <f t="shared" si="83"/>
        <v>0</v>
      </c>
      <c r="V307" s="248">
        <f t="shared" si="84"/>
        <v>0</v>
      </c>
      <c r="W307" s="255">
        <f t="shared" si="76"/>
        <v>0</v>
      </c>
    </row>
    <row r="308" spans="3:23">
      <c r="C308" s="65">
        <v>41</v>
      </c>
      <c r="D308" s="145">
        <v>0</v>
      </c>
      <c r="E308" s="154">
        <v>0</v>
      </c>
      <c r="F308" s="155">
        <v>1</v>
      </c>
      <c r="G308" s="39">
        <f t="shared" si="70"/>
        <v>0</v>
      </c>
      <c r="H308" s="40">
        <f t="shared" si="71"/>
        <v>0</v>
      </c>
      <c r="I308" s="40"/>
      <c r="J308" s="36">
        <f t="shared" si="72"/>
        <v>0</v>
      </c>
      <c r="K308" s="131">
        <f t="shared" si="81"/>
        <v>0</v>
      </c>
      <c r="L308" s="37">
        <f t="shared" si="74"/>
        <v>0</v>
      </c>
      <c r="M308" s="40"/>
      <c r="N308" s="153">
        <f t="shared" si="82"/>
        <v>0</v>
      </c>
      <c r="O308" s="44">
        <f t="shared" si="75"/>
        <v>0</v>
      </c>
      <c r="P308" s="24" t="str">
        <f t="shared" si="78"/>
        <v>.</v>
      </c>
      <c r="Q308" s="47"/>
      <c r="R308" s="32"/>
      <c r="S308" s="47"/>
      <c r="T308" s="245"/>
      <c r="U308" s="248">
        <f t="shared" si="83"/>
        <v>0</v>
      </c>
      <c r="V308" s="248">
        <f t="shared" si="84"/>
        <v>0</v>
      </c>
      <c r="W308" s="255">
        <f t="shared" si="76"/>
        <v>0</v>
      </c>
    </row>
    <row r="309" spans="3:23">
      <c r="C309" s="65">
        <v>42</v>
      </c>
      <c r="D309" s="145">
        <v>0</v>
      </c>
      <c r="E309" s="154">
        <v>0</v>
      </c>
      <c r="F309" s="155">
        <v>1</v>
      </c>
      <c r="G309" s="39">
        <f t="shared" si="70"/>
        <v>0</v>
      </c>
      <c r="H309" s="40">
        <f t="shared" si="71"/>
        <v>0</v>
      </c>
      <c r="I309" s="40"/>
      <c r="J309" s="36">
        <f t="shared" si="72"/>
        <v>0</v>
      </c>
      <c r="K309" s="131">
        <f t="shared" si="81"/>
        <v>0</v>
      </c>
      <c r="L309" s="37">
        <f t="shared" si="74"/>
        <v>0</v>
      </c>
      <c r="M309" s="40"/>
      <c r="N309" s="153">
        <f t="shared" si="82"/>
        <v>0</v>
      </c>
      <c r="O309" s="44">
        <f t="shared" si="75"/>
        <v>0</v>
      </c>
      <c r="P309" s="24" t="str">
        <f t="shared" si="78"/>
        <v>.</v>
      </c>
      <c r="Q309" s="47"/>
      <c r="R309" s="32"/>
      <c r="S309" s="47"/>
      <c r="T309" s="245"/>
      <c r="U309" s="248">
        <f t="shared" si="83"/>
        <v>0</v>
      </c>
      <c r="V309" s="248">
        <f t="shared" si="84"/>
        <v>0</v>
      </c>
      <c r="W309" s="255">
        <f t="shared" si="76"/>
        <v>0</v>
      </c>
    </row>
    <row r="310" spans="3:23">
      <c r="C310" s="65">
        <v>43</v>
      </c>
      <c r="D310" s="145">
        <v>0</v>
      </c>
      <c r="E310" s="154">
        <v>0</v>
      </c>
      <c r="F310" s="155">
        <v>1</v>
      </c>
      <c r="G310" s="39">
        <f t="shared" si="70"/>
        <v>0</v>
      </c>
      <c r="H310" s="40">
        <f t="shared" si="71"/>
        <v>0</v>
      </c>
      <c r="I310" s="40"/>
      <c r="J310" s="36">
        <f t="shared" si="72"/>
        <v>0</v>
      </c>
      <c r="K310" s="131">
        <f t="shared" si="81"/>
        <v>0</v>
      </c>
      <c r="L310" s="37">
        <f t="shared" si="74"/>
        <v>0</v>
      </c>
      <c r="M310" s="40"/>
      <c r="N310" s="153">
        <f t="shared" si="82"/>
        <v>0</v>
      </c>
      <c r="O310" s="44">
        <f t="shared" si="75"/>
        <v>0</v>
      </c>
      <c r="P310" s="24" t="str">
        <f t="shared" si="78"/>
        <v>.</v>
      </c>
      <c r="Q310" s="47"/>
      <c r="R310" s="32"/>
      <c r="S310" s="47"/>
      <c r="T310" s="245"/>
      <c r="U310" s="248">
        <f t="shared" si="83"/>
        <v>0</v>
      </c>
      <c r="V310" s="248">
        <f t="shared" si="84"/>
        <v>0</v>
      </c>
      <c r="W310" s="255">
        <f t="shared" si="76"/>
        <v>0</v>
      </c>
    </row>
    <row r="311" spans="3:23">
      <c r="C311" s="66">
        <v>44</v>
      </c>
      <c r="D311" s="145">
        <v>0</v>
      </c>
      <c r="E311" s="154">
        <v>0</v>
      </c>
      <c r="F311" s="155">
        <v>1</v>
      </c>
      <c r="G311" s="39">
        <f t="shared" si="70"/>
        <v>0</v>
      </c>
      <c r="H311" s="40">
        <f t="shared" si="71"/>
        <v>0</v>
      </c>
      <c r="I311" s="40"/>
      <c r="J311" s="36">
        <f t="shared" si="72"/>
        <v>0</v>
      </c>
      <c r="K311" s="131">
        <f t="shared" si="81"/>
        <v>0</v>
      </c>
      <c r="L311" s="37">
        <f t="shared" si="74"/>
        <v>0</v>
      </c>
      <c r="M311" s="40"/>
      <c r="N311" s="153">
        <f t="shared" si="82"/>
        <v>0</v>
      </c>
      <c r="O311" s="44">
        <f t="shared" si="75"/>
        <v>0</v>
      </c>
      <c r="P311" s="24" t="str">
        <f t="shared" si="78"/>
        <v>.</v>
      </c>
      <c r="Q311" s="47"/>
      <c r="R311" s="32"/>
      <c r="S311" s="47"/>
      <c r="T311" s="245"/>
      <c r="U311" s="248">
        <f t="shared" si="83"/>
        <v>0</v>
      </c>
      <c r="V311" s="248">
        <f t="shared" si="84"/>
        <v>0</v>
      </c>
      <c r="W311" s="255">
        <f t="shared" si="76"/>
        <v>0</v>
      </c>
    </row>
    <row r="312" spans="3:23">
      <c r="C312" s="65">
        <v>45</v>
      </c>
      <c r="D312" s="145">
        <v>0</v>
      </c>
      <c r="E312" s="154">
        <v>0</v>
      </c>
      <c r="F312" s="155">
        <v>1</v>
      </c>
      <c r="G312" s="39">
        <f t="shared" si="70"/>
        <v>0</v>
      </c>
      <c r="H312" s="40">
        <f t="shared" si="71"/>
        <v>0</v>
      </c>
      <c r="I312" s="40"/>
      <c r="J312" s="36">
        <f t="shared" si="72"/>
        <v>0</v>
      </c>
      <c r="K312" s="131">
        <f t="shared" si="81"/>
        <v>0</v>
      </c>
      <c r="L312" s="37">
        <f t="shared" si="74"/>
        <v>0</v>
      </c>
      <c r="M312" s="40"/>
      <c r="N312" s="153">
        <f t="shared" si="82"/>
        <v>0</v>
      </c>
      <c r="O312" s="44">
        <f t="shared" si="75"/>
        <v>0</v>
      </c>
      <c r="P312" s="24" t="str">
        <f t="shared" si="78"/>
        <v>.</v>
      </c>
      <c r="Q312" s="47"/>
      <c r="R312" s="32"/>
      <c r="S312" s="47"/>
      <c r="T312" s="245"/>
      <c r="U312" s="248">
        <f t="shared" si="83"/>
        <v>0</v>
      </c>
      <c r="V312" s="248">
        <f t="shared" si="84"/>
        <v>0</v>
      </c>
      <c r="W312" s="255">
        <f t="shared" si="76"/>
        <v>0</v>
      </c>
    </row>
    <row r="313" spans="3:23">
      <c r="C313" s="65">
        <v>46</v>
      </c>
      <c r="D313" s="145">
        <v>0</v>
      </c>
      <c r="E313" s="154">
        <v>0</v>
      </c>
      <c r="F313" s="155">
        <v>1</v>
      </c>
      <c r="G313" s="39">
        <f t="shared" si="70"/>
        <v>0</v>
      </c>
      <c r="H313" s="40">
        <f t="shared" si="71"/>
        <v>0</v>
      </c>
      <c r="I313" s="40"/>
      <c r="J313" s="36">
        <f t="shared" si="72"/>
        <v>0</v>
      </c>
      <c r="K313" s="131">
        <f t="shared" si="81"/>
        <v>0</v>
      </c>
      <c r="L313" s="37">
        <f t="shared" si="74"/>
        <v>0</v>
      </c>
      <c r="M313" s="40"/>
      <c r="N313" s="153">
        <f t="shared" si="82"/>
        <v>0</v>
      </c>
      <c r="O313" s="44">
        <f t="shared" si="75"/>
        <v>0</v>
      </c>
      <c r="P313" s="24" t="str">
        <f t="shared" si="78"/>
        <v>.</v>
      </c>
      <c r="Q313" s="47"/>
      <c r="R313" s="32"/>
      <c r="S313" s="47"/>
      <c r="T313" s="245"/>
      <c r="U313" s="248">
        <f t="shared" si="83"/>
        <v>0</v>
      </c>
      <c r="V313" s="248">
        <f t="shared" si="84"/>
        <v>0</v>
      </c>
      <c r="W313" s="255">
        <f t="shared" si="76"/>
        <v>0</v>
      </c>
    </row>
    <row r="314" spans="3:23">
      <c r="C314" s="65">
        <v>47</v>
      </c>
      <c r="D314" s="145">
        <v>0</v>
      </c>
      <c r="E314" s="154">
        <v>0</v>
      </c>
      <c r="F314" s="155">
        <v>1</v>
      </c>
      <c r="G314" s="39">
        <f t="shared" si="70"/>
        <v>0</v>
      </c>
      <c r="H314" s="40">
        <f t="shared" si="71"/>
        <v>0</v>
      </c>
      <c r="I314" s="40"/>
      <c r="J314" s="36">
        <f t="shared" si="72"/>
        <v>0</v>
      </c>
      <c r="K314" s="131">
        <f t="shared" si="81"/>
        <v>0</v>
      </c>
      <c r="L314" s="37">
        <f t="shared" si="74"/>
        <v>0</v>
      </c>
      <c r="M314" s="40"/>
      <c r="N314" s="153">
        <f t="shared" si="82"/>
        <v>0</v>
      </c>
      <c r="O314" s="44">
        <f t="shared" si="75"/>
        <v>0</v>
      </c>
      <c r="P314" s="24" t="str">
        <f t="shared" si="78"/>
        <v>.</v>
      </c>
      <c r="Q314" s="47"/>
      <c r="R314" s="32"/>
      <c r="S314" s="47"/>
      <c r="T314" s="245"/>
      <c r="U314" s="248">
        <f t="shared" si="83"/>
        <v>0</v>
      </c>
      <c r="V314" s="248">
        <f t="shared" si="84"/>
        <v>0</v>
      </c>
      <c r="W314" s="255">
        <f t="shared" si="76"/>
        <v>0</v>
      </c>
    </row>
    <row r="315" spans="3:23">
      <c r="C315" s="66">
        <v>48</v>
      </c>
      <c r="D315" s="145">
        <v>0</v>
      </c>
      <c r="E315" s="154">
        <v>0</v>
      </c>
      <c r="F315" s="155">
        <v>1</v>
      </c>
      <c r="G315" s="39">
        <f t="shared" si="70"/>
        <v>0</v>
      </c>
      <c r="H315" s="40">
        <f t="shared" si="71"/>
        <v>0</v>
      </c>
      <c r="I315" s="40"/>
      <c r="J315" s="36">
        <f t="shared" si="72"/>
        <v>0</v>
      </c>
      <c r="K315" s="131">
        <f t="shared" si="81"/>
        <v>0</v>
      </c>
      <c r="L315" s="37">
        <f t="shared" si="74"/>
        <v>0</v>
      </c>
      <c r="M315" s="40"/>
      <c r="N315" s="153">
        <f t="shared" si="82"/>
        <v>0</v>
      </c>
      <c r="O315" s="44">
        <f t="shared" si="75"/>
        <v>0</v>
      </c>
      <c r="P315" s="24" t="str">
        <f t="shared" si="78"/>
        <v>.</v>
      </c>
      <c r="Q315" s="47"/>
      <c r="R315" s="32"/>
      <c r="S315" s="47"/>
      <c r="T315" s="245"/>
      <c r="U315" s="248">
        <f t="shared" si="83"/>
        <v>0</v>
      </c>
      <c r="V315" s="248">
        <f t="shared" si="84"/>
        <v>0</v>
      </c>
      <c r="W315" s="255">
        <f t="shared" si="76"/>
        <v>0</v>
      </c>
    </row>
    <row r="316" spans="3:23">
      <c r="C316" s="65">
        <v>49</v>
      </c>
      <c r="D316" s="145">
        <v>0</v>
      </c>
      <c r="E316" s="154">
        <v>0</v>
      </c>
      <c r="F316" s="155">
        <v>1</v>
      </c>
      <c r="G316" s="39">
        <f t="shared" si="70"/>
        <v>0</v>
      </c>
      <c r="H316" s="40">
        <f t="shared" si="71"/>
        <v>0</v>
      </c>
      <c r="I316" s="40"/>
      <c r="J316" s="36">
        <f t="shared" si="72"/>
        <v>0</v>
      </c>
      <c r="K316" s="131">
        <f t="shared" si="81"/>
        <v>0</v>
      </c>
      <c r="L316" s="37">
        <f t="shared" si="74"/>
        <v>0</v>
      </c>
      <c r="M316" s="40"/>
      <c r="N316" s="153">
        <f t="shared" si="82"/>
        <v>0</v>
      </c>
      <c r="O316" s="44">
        <f t="shared" si="75"/>
        <v>0</v>
      </c>
      <c r="P316" s="24" t="str">
        <f t="shared" si="78"/>
        <v>.</v>
      </c>
      <c r="Q316" s="47"/>
      <c r="R316" s="32"/>
      <c r="S316" s="47"/>
      <c r="T316" s="245"/>
      <c r="U316" s="248">
        <f t="shared" si="83"/>
        <v>0</v>
      </c>
      <c r="V316" s="248">
        <f t="shared" si="84"/>
        <v>0</v>
      </c>
      <c r="W316" s="255">
        <f t="shared" si="76"/>
        <v>0</v>
      </c>
    </row>
    <row r="317" spans="3:23">
      <c r="C317" s="65">
        <v>50</v>
      </c>
      <c r="D317" s="145">
        <v>0</v>
      </c>
      <c r="E317" s="154">
        <v>0</v>
      </c>
      <c r="F317" s="155">
        <v>1</v>
      </c>
      <c r="G317" s="39">
        <f t="shared" si="70"/>
        <v>0</v>
      </c>
      <c r="H317" s="40">
        <f t="shared" si="71"/>
        <v>0</v>
      </c>
      <c r="I317" s="40"/>
      <c r="J317" s="36">
        <f t="shared" si="72"/>
        <v>0</v>
      </c>
      <c r="K317" s="131">
        <f t="shared" si="81"/>
        <v>0</v>
      </c>
      <c r="L317" s="37">
        <f t="shared" si="74"/>
        <v>0</v>
      </c>
      <c r="M317" s="40"/>
      <c r="N317" s="153">
        <f t="shared" si="82"/>
        <v>0</v>
      </c>
      <c r="O317" s="44">
        <f t="shared" si="75"/>
        <v>0</v>
      </c>
      <c r="P317" s="24" t="str">
        <f t="shared" si="78"/>
        <v>.</v>
      </c>
      <c r="Q317" s="47"/>
      <c r="R317" s="32"/>
      <c r="S317" s="47"/>
      <c r="T317" s="245"/>
      <c r="U317" s="248">
        <f t="shared" si="83"/>
        <v>0</v>
      </c>
      <c r="V317" s="248">
        <f t="shared" si="84"/>
        <v>0</v>
      </c>
      <c r="W317" s="255">
        <f t="shared" si="76"/>
        <v>0</v>
      </c>
    </row>
    <row r="318" spans="3:23">
      <c r="C318" s="65">
        <v>51</v>
      </c>
      <c r="D318" s="145">
        <v>0</v>
      </c>
      <c r="E318" s="154">
        <v>0</v>
      </c>
      <c r="F318" s="155">
        <v>1</v>
      </c>
      <c r="G318" s="39">
        <f t="shared" si="70"/>
        <v>0</v>
      </c>
      <c r="H318" s="40">
        <f t="shared" si="71"/>
        <v>0</v>
      </c>
      <c r="I318" s="40"/>
      <c r="J318" s="36">
        <f t="shared" si="72"/>
        <v>0</v>
      </c>
      <c r="K318" s="131">
        <f t="shared" si="81"/>
        <v>0</v>
      </c>
      <c r="L318" s="37">
        <f t="shared" si="74"/>
        <v>0</v>
      </c>
      <c r="M318" s="40"/>
      <c r="N318" s="153">
        <f t="shared" si="82"/>
        <v>0</v>
      </c>
      <c r="O318" s="44">
        <f t="shared" si="75"/>
        <v>0</v>
      </c>
      <c r="P318" s="24" t="str">
        <f t="shared" si="78"/>
        <v>.</v>
      </c>
      <c r="Q318" s="47"/>
      <c r="R318" s="32"/>
      <c r="S318" s="47"/>
      <c r="T318" s="245"/>
      <c r="U318" s="248">
        <f t="shared" si="83"/>
        <v>0</v>
      </c>
      <c r="V318" s="248">
        <f t="shared" si="84"/>
        <v>0</v>
      </c>
      <c r="W318" s="255">
        <f t="shared" si="76"/>
        <v>0</v>
      </c>
    </row>
    <row r="319" spans="3:23">
      <c r="C319" s="66">
        <v>52</v>
      </c>
      <c r="D319" s="145">
        <v>0</v>
      </c>
      <c r="E319" s="154">
        <v>0</v>
      </c>
      <c r="F319" s="155">
        <v>1</v>
      </c>
      <c r="G319" s="156">
        <f t="shared" si="70"/>
        <v>0</v>
      </c>
      <c r="H319" s="157">
        <f t="shared" si="71"/>
        <v>0</v>
      </c>
      <c r="I319" s="157"/>
      <c r="J319" s="159">
        <f t="shared" si="72"/>
        <v>0</v>
      </c>
      <c r="K319" s="131">
        <f t="shared" si="81"/>
        <v>0</v>
      </c>
      <c r="L319" s="160">
        <f t="shared" si="74"/>
        <v>0</v>
      </c>
      <c r="M319" s="157"/>
      <c r="N319" s="153">
        <f t="shared" si="82"/>
        <v>0</v>
      </c>
      <c r="O319" s="162">
        <f t="shared" si="75"/>
        <v>0</v>
      </c>
      <c r="P319" s="24" t="str">
        <f t="shared" si="78"/>
        <v>.</v>
      </c>
      <c r="Q319" s="47"/>
      <c r="R319" s="32"/>
      <c r="S319" s="47"/>
      <c r="T319" s="245"/>
      <c r="U319" s="248">
        <f t="shared" si="83"/>
        <v>0</v>
      </c>
      <c r="V319" s="248">
        <f t="shared" si="84"/>
        <v>0</v>
      </c>
      <c r="W319" s="255">
        <f t="shared" si="76"/>
        <v>0</v>
      </c>
    </row>
    <row r="320" spans="3:23">
      <c r="C320" s="66"/>
      <c r="D320" s="40"/>
      <c r="E320" s="40"/>
      <c r="F320" s="177" t="s">
        <v>51</v>
      </c>
      <c r="G320" s="40">
        <f>SUM(G268:G319)</f>
        <v>0</v>
      </c>
      <c r="H320" s="40">
        <f>SUM(H268:H319)</f>
        <v>0</v>
      </c>
      <c r="I320" s="40"/>
      <c r="J320" s="36">
        <f>SUM(J268:J319)</f>
        <v>0</v>
      </c>
      <c r="K320" s="36">
        <f>SUM(K268:K319)</f>
        <v>0</v>
      </c>
      <c r="L320" s="37">
        <f>SUM(L268:L319)</f>
        <v>0</v>
      </c>
      <c r="M320" s="40"/>
      <c r="N320" s="38">
        <f>SUM(N268:N319)</f>
        <v>0</v>
      </c>
      <c r="O320" s="38">
        <f>SUM(O268:O319)</f>
        <v>0</v>
      </c>
      <c r="P320" s="24" t="str">
        <f t="shared" si="78"/>
        <v>.</v>
      </c>
      <c r="S320" s="43"/>
      <c r="T320" s="245"/>
      <c r="U320" s="250">
        <f>SUM(U268:U319)</f>
        <v>0</v>
      </c>
      <c r="V320" s="250">
        <f>SUM(V268:V319)</f>
        <v>0</v>
      </c>
      <c r="W320" s="258">
        <f>SUM(W268:W319)</f>
        <v>0</v>
      </c>
    </row>
    <row r="321" spans="3:23" s="9" customFormat="1" ht="13.5" thickBot="1">
      <c r="C321" s="66"/>
      <c r="D321" s="43"/>
      <c r="E321" s="43"/>
      <c r="F321" s="43"/>
      <c r="G321" s="43"/>
      <c r="H321" s="43"/>
      <c r="I321" s="43"/>
      <c r="J321" s="43"/>
      <c r="K321" s="43"/>
      <c r="L321" s="58"/>
      <c r="M321" s="43"/>
      <c r="N321" s="58"/>
      <c r="O321" s="58"/>
      <c r="P321" s="69"/>
      <c r="Q321" s="47"/>
      <c r="R321" s="43"/>
      <c r="S321" s="43"/>
      <c r="T321" s="245"/>
      <c r="U321" s="248"/>
      <c r="V321" s="248"/>
      <c r="W321" s="248"/>
    </row>
    <row r="322" spans="3:23" ht="52.5" customHeight="1">
      <c r="C322" s="68"/>
      <c r="D322" s="43"/>
      <c r="E322" s="43"/>
      <c r="F322" s="43"/>
      <c r="G322" s="43"/>
      <c r="H322" s="43"/>
      <c r="I322" s="43"/>
      <c r="J322" s="43"/>
      <c r="K322" s="300" t="s">
        <v>130</v>
      </c>
      <c r="L322" s="301"/>
      <c r="M322" s="11" t="s">
        <v>16</v>
      </c>
      <c r="N322" s="12" t="s">
        <v>8</v>
      </c>
      <c r="O322" s="13" t="s">
        <v>9</v>
      </c>
      <c r="P322" s="69"/>
      <c r="Q322" s="47"/>
      <c r="R322" s="43"/>
      <c r="S322" s="43"/>
      <c r="T322" s="245"/>
      <c r="U322" s="248"/>
      <c r="V322" s="248"/>
      <c r="W322" s="255"/>
    </row>
    <row r="323" spans="3:23">
      <c r="C323" s="68"/>
      <c r="D323" s="43"/>
      <c r="E323" s="43"/>
      <c r="F323" s="43"/>
      <c r="G323" s="43"/>
      <c r="H323" s="43"/>
      <c r="I323" s="43"/>
      <c r="J323" s="43"/>
      <c r="K323" s="223" t="s">
        <v>100</v>
      </c>
      <c r="L323" s="222"/>
      <c r="M323" s="225">
        <v>7.0000000000000001E-3</v>
      </c>
      <c r="N323" s="51">
        <f>ROUND(N320*(1+M323),2)</f>
        <v>0</v>
      </c>
      <c r="O323" s="54">
        <f>ROUND(O320*(1+M323),2)</f>
        <v>0</v>
      </c>
      <c r="P323" s="69"/>
      <c r="Q323" s="47"/>
      <c r="R323" s="43"/>
      <c r="S323" s="43"/>
      <c r="T323" s="245"/>
      <c r="U323" s="248"/>
      <c r="V323" s="248"/>
      <c r="W323" s="255"/>
    </row>
    <row r="324" spans="3:23" ht="13.5" thickBot="1">
      <c r="C324" s="68"/>
      <c r="D324" s="43"/>
      <c r="E324" s="43"/>
      <c r="F324" s="43"/>
      <c r="G324" s="43"/>
      <c r="H324" s="43"/>
      <c r="I324" s="43"/>
      <c r="J324" s="43"/>
      <c r="K324" s="211" t="s">
        <v>111</v>
      </c>
      <c r="L324" s="212"/>
      <c r="M324" s="226">
        <v>1.2999999999999999E-2</v>
      </c>
      <c r="N324" s="214">
        <f>ROUND(N323*(1+M324),2)</f>
        <v>0</v>
      </c>
      <c r="O324" s="215">
        <f>ROUND(O323*(1+M324),2)</f>
        <v>0</v>
      </c>
      <c r="P324" s="69"/>
      <c r="Q324" s="47"/>
      <c r="R324" s="43"/>
      <c r="S324" s="43"/>
      <c r="T324" s="245"/>
      <c r="U324" s="248"/>
      <c r="V324" s="248"/>
      <c r="W324" s="255"/>
    </row>
    <row r="325" spans="3:23" ht="13.5" thickBot="1">
      <c r="C325" s="68"/>
      <c r="D325" s="43"/>
      <c r="E325" s="43"/>
      <c r="F325" s="43"/>
      <c r="G325" s="43"/>
      <c r="H325" s="43"/>
      <c r="I325" s="43"/>
      <c r="J325" s="43"/>
      <c r="K325" s="43"/>
      <c r="L325" s="58"/>
      <c r="M325" s="43"/>
      <c r="N325" s="58"/>
      <c r="O325" s="58"/>
      <c r="P325" s="69"/>
      <c r="Q325" s="47"/>
      <c r="R325" s="43"/>
      <c r="S325" s="43"/>
      <c r="T325" s="245"/>
      <c r="U325" s="248"/>
      <c r="V325" s="248"/>
      <c r="W325" s="255"/>
    </row>
    <row r="326" spans="3:23" ht="14.25">
      <c r="C326" s="189">
        <v>2018</v>
      </c>
      <c r="D326" s="60"/>
      <c r="E326" s="60"/>
      <c r="F326" s="60"/>
      <c r="G326" s="60"/>
      <c r="H326" s="60"/>
      <c r="I326" s="60"/>
      <c r="J326" s="60"/>
      <c r="K326" s="60"/>
      <c r="L326" s="60"/>
      <c r="M326" s="60"/>
      <c r="N326" s="60"/>
      <c r="O326" s="60"/>
      <c r="P326" s="61"/>
      <c r="Q326" s="60"/>
      <c r="R326" s="60"/>
      <c r="S326" s="83"/>
      <c r="T326" s="252"/>
      <c r="U326" s="252"/>
      <c r="V326" s="252"/>
      <c r="W326" s="253"/>
    </row>
    <row r="327" spans="3:23" ht="13.5" thickBot="1">
      <c r="C327" s="62"/>
      <c r="D327" s="9"/>
      <c r="E327" s="9"/>
      <c r="F327" s="9"/>
      <c r="G327" s="9"/>
      <c r="H327" s="9"/>
      <c r="I327" s="9"/>
      <c r="J327" s="9"/>
      <c r="K327" s="9"/>
      <c r="L327" s="9"/>
      <c r="M327" s="9"/>
      <c r="N327" s="9"/>
      <c r="O327" s="9"/>
      <c r="P327" s="24"/>
      <c r="Q327" s="9"/>
      <c r="R327" s="9"/>
      <c r="S327" s="47"/>
      <c r="T327" s="245"/>
      <c r="U327" s="245"/>
      <c r="V327" s="245"/>
      <c r="W327" s="254"/>
    </row>
    <row r="328" spans="3:23" ht="13.5" thickBot="1">
      <c r="C328" s="63"/>
      <c r="D328" s="291" t="s">
        <v>1</v>
      </c>
      <c r="E328" s="292"/>
      <c r="F328" s="293"/>
      <c r="G328" s="5"/>
      <c r="H328" s="6"/>
      <c r="I328" s="6"/>
      <c r="J328" s="294" t="s">
        <v>2</v>
      </c>
      <c r="K328" s="295"/>
      <c r="L328" s="295"/>
      <c r="M328" s="7"/>
      <c r="N328" s="296" t="s">
        <v>3</v>
      </c>
      <c r="O328" s="297"/>
      <c r="P328" s="24"/>
      <c r="Q328" s="9"/>
      <c r="R328" s="9"/>
      <c r="S328" s="47"/>
      <c r="T328" s="245"/>
      <c r="U328" s="245"/>
      <c r="V328" s="245"/>
      <c r="W328" s="254"/>
    </row>
    <row r="329" spans="3:23" ht="51">
      <c r="C329" s="64" t="s">
        <v>4</v>
      </c>
      <c r="D329" s="148" t="s">
        <v>66</v>
      </c>
      <c r="E329" s="149" t="s">
        <v>67</v>
      </c>
      <c r="F329" s="141" t="s">
        <v>28</v>
      </c>
      <c r="G329" s="14" t="s">
        <v>68</v>
      </c>
      <c r="H329" s="15" t="s">
        <v>69</v>
      </c>
      <c r="I329" s="15"/>
      <c r="J329" s="16" t="s">
        <v>5</v>
      </c>
      <c r="K329" s="16" t="s">
        <v>6</v>
      </c>
      <c r="L329" s="17" t="s">
        <v>7</v>
      </c>
      <c r="M329" s="15"/>
      <c r="N329" s="18" t="s">
        <v>8</v>
      </c>
      <c r="O329" s="18" t="s">
        <v>9</v>
      </c>
      <c r="P329" s="24"/>
      <c r="Q329" s="298" t="s">
        <v>78</v>
      </c>
      <c r="R329" s="299"/>
      <c r="S329" s="115"/>
      <c r="T329" s="245"/>
      <c r="U329" s="240" t="s">
        <v>120</v>
      </c>
      <c r="V329" s="240" t="s">
        <v>121</v>
      </c>
      <c r="W329" s="247" t="s">
        <v>18</v>
      </c>
    </row>
    <row r="330" spans="3:23">
      <c r="C330" s="65">
        <v>1</v>
      </c>
      <c r="D330" s="145">
        <v>0</v>
      </c>
      <c r="E330" s="146">
        <v>0</v>
      </c>
      <c r="F330" s="147">
        <v>1</v>
      </c>
      <c r="G330" s="39">
        <f>D330+E330</f>
        <v>0</v>
      </c>
      <c r="H330" s="40">
        <f>ROUND((G330/F330),2)</f>
        <v>0</v>
      </c>
      <c r="I330" s="40"/>
      <c r="J330" s="36">
        <f>ROUND((H330*3%)*F330,2)</f>
        <v>0</v>
      </c>
      <c r="K330" s="36">
        <f>ROUND((IF(H330-$R$332&lt;0,0,(H330-$R$332))*3.5%)*F330,2)</f>
        <v>0</v>
      </c>
      <c r="L330" s="37">
        <f>J330+K330</f>
        <v>0</v>
      </c>
      <c r="M330" s="40"/>
      <c r="N330" s="44">
        <f t="shared" ref="N330:N341" si="85">((MIN(H330,$R$333)*0.58%)+IF(H330&gt;$R$333,(H330-$R$333)*1.25%,0))*F330</f>
        <v>0</v>
      </c>
      <c r="O330" s="44">
        <f t="shared" ref="O330:O381" si="86">(H330*3.75%)*F330</f>
        <v>0</v>
      </c>
      <c r="P330" s="24" t="str">
        <f>IF(W330&lt;&gt;0, "Error - review!",".")</f>
        <v>.</v>
      </c>
      <c r="Q330" s="87" t="s">
        <v>74</v>
      </c>
      <c r="R330" s="88"/>
      <c r="S330" s="47"/>
      <c r="T330" s="245"/>
      <c r="U330" s="248">
        <f t="shared" ref="U330:U341" si="87">((MIN(H330,$R$333)*0.58%))*F330</f>
        <v>0</v>
      </c>
      <c r="V330" s="248">
        <f t="shared" ref="V330:V341" si="88">(IF(H330&gt;$R$333,(H330-$R$333)*1.25%,0))*F330</f>
        <v>0</v>
      </c>
      <c r="W330" s="255">
        <f>(U330+V330)-N330</f>
        <v>0</v>
      </c>
    </row>
    <row r="331" spans="3:23">
      <c r="C331" s="65">
        <v>2</v>
      </c>
      <c r="D331" s="145">
        <v>0</v>
      </c>
      <c r="E331" s="146">
        <v>0</v>
      </c>
      <c r="F331" s="147">
        <v>1</v>
      </c>
      <c r="G331" s="39">
        <f t="shared" ref="G331:G381" si="89">D331+E331</f>
        <v>0</v>
      </c>
      <c r="H331" s="40">
        <f t="shared" ref="H331:H381" si="90">ROUND((G331/F331),2)</f>
        <v>0</v>
      </c>
      <c r="I331" s="40"/>
      <c r="J331" s="36">
        <f t="shared" ref="J331:J381" si="91">ROUND((H331*3%)*F331,2)</f>
        <v>0</v>
      </c>
      <c r="K331" s="36">
        <f t="shared" ref="K331:K341" si="92">ROUND((IF(H331-$R$332&lt;0,0,(H331-$R$332))*3.5%)*F331,2)</f>
        <v>0</v>
      </c>
      <c r="L331" s="37">
        <f t="shared" ref="L331:L381" si="93">J331+K331</f>
        <v>0</v>
      </c>
      <c r="M331" s="40"/>
      <c r="N331" s="44">
        <f t="shared" si="85"/>
        <v>0</v>
      </c>
      <c r="O331" s="44">
        <f t="shared" si="86"/>
        <v>0</v>
      </c>
      <c r="P331" s="24" t="str">
        <f t="shared" ref="P331:P382" si="94">IF(W331&lt;&gt;0, "Error - review!",".")</f>
        <v>.</v>
      </c>
      <c r="Q331" s="89" t="s">
        <v>11</v>
      </c>
      <c r="R331" s="125">
        <v>238.3</v>
      </c>
      <c r="S331" s="47"/>
      <c r="T331" s="245"/>
      <c r="U331" s="248">
        <f t="shared" si="87"/>
        <v>0</v>
      </c>
      <c r="V331" s="248">
        <f t="shared" si="88"/>
        <v>0</v>
      </c>
      <c r="W331" s="255">
        <f t="shared" ref="W331:W341" si="95">(U331+V331)-N331</f>
        <v>0</v>
      </c>
    </row>
    <row r="332" spans="3:23">
      <c r="C332" s="65">
        <v>3</v>
      </c>
      <c r="D332" s="145">
        <v>0</v>
      </c>
      <c r="E332" s="146">
        <v>0</v>
      </c>
      <c r="F332" s="147">
        <v>1</v>
      </c>
      <c r="G332" s="39">
        <f t="shared" si="89"/>
        <v>0</v>
      </c>
      <c r="H332" s="40">
        <f t="shared" si="90"/>
        <v>0</v>
      </c>
      <c r="I332" s="40"/>
      <c r="J332" s="36">
        <f t="shared" si="91"/>
        <v>0</v>
      </c>
      <c r="K332" s="36">
        <f t="shared" si="92"/>
        <v>0</v>
      </c>
      <c r="L332" s="37">
        <f t="shared" si="93"/>
        <v>0</v>
      </c>
      <c r="M332" s="40"/>
      <c r="N332" s="44">
        <f t="shared" si="85"/>
        <v>0</v>
      </c>
      <c r="O332" s="44">
        <f t="shared" si="86"/>
        <v>0</v>
      </c>
      <c r="P332" s="24" t="str">
        <f t="shared" si="94"/>
        <v>.</v>
      </c>
      <c r="Q332" s="89" t="s">
        <v>38</v>
      </c>
      <c r="R332" s="125">
        <f>SUM(R331*52.18*2)/52.18</f>
        <v>476.6</v>
      </c>
      <c r="S332" s="47"/>
      <c r="T332" s="245"/>
      <c r="U332" s="248">
        <f t="shared" si="87"/>
        <v>0</v>
      </c>
      <c r="V332" s="248">
        <f t="shared" si="88"/>
        <v>0</v>
      </c>
      <c r="W332" s="255">
        <f t="shared" si="95"/>
        <v>0</v>
      </c>
    </row>
    <row r="333" spans="3:23">
      <c r="C333" s="65">
        <v>4</v>
      </c>
      <c r="D333" s="145">
        <v>0</v>
      </c>
      <c r="E333" s="146">
        <v>0</v>
      </c>
      <c r="F333" s="147">
        <v>1</v>
      </c>
      <c r="G333" s="39">
        <f t="shared" si="89"/>
        <v>0</v>
      </c>
      <c r="H333" s="40">
        <f t="shared" si="90"/>
        <v>0</v>
      </c>
      <c r="I333" s="40"/>
      <c r="J333" s="36">
        <f t="shared" si="91"/>
        <v>0</v>
      </c>
      <c r="K333" s="36">
        <f t="shared" si="92"/>
        <v>0</v>
      </c>
      <c r="L333" s="37">
        <f t="shared" si="93"/>
        <v>0</v>
      </c>
      <c r="M333" s="40"/>
      <c r="N333" s="44">
        <f t="shared" si="85"/>
        <v>0</v>
      </c>
      <c r="O333" s="44">
        <f t="shared" si="86"/>
        <v>0</v>
      </c>
      <c r="P333" s="24" t="str">
        <f t="shared" si="94"/>
        <v>.</v>
      </c>
      <c r="Q333" s="89" t="s">
        <v>30</v>
      </c>
      <c r="R333" s="125">
        <f>SUM(R331*3.74*52.18)/52.18</f>
        <v>891.24200000000008</v>
      </c>
      <c r="S333" s="47"/>
      <c r="T333" s="245"/>
      <c r="U333" s="248">
        <f t="shared" si="87"/>
        <v>0</v>
      </c>
      <c r="V333" s="248">
        <f t="shared" si="88"/>
        <v>0</v>
      </c>
      <c r="W333" s="255">
        <f t="shared" si="95"/>
        <v>0</v>
      </c>
    </row>
    <row r="334" spans="3:23">
      <c r="C334" s="65">
        <v>5</v>
      </c>
      <c r="D334" s="145">
        <v>0</v>
      </c>
      <c r="E334" s="146">
        <v>0</v>
      </c>
      <c r="F334" s="147">
        <v>1</v>
      </c>
      <c r="G334" s="39">
        <f t="shared" si="89"/>
        <v>0</v>
      </c>
      <c r="H334" s="40">
        <f t="shared" si="90"/>
        <v>0</v>
      </c>
      <c r="I334" s="40"/>
      <c r="J334" s="36">
        <f t="shared" si="91"/>
        <v>0</v>
      </c>
      <c r="K334" s="36">
        <f t="shared" si="92"/>
        <v>0</v>
      </c>
      <c r="L334" s="37">
        <f t="shared" si="93"/>
        <v>0</v>
      </c>
      <c r="M334" s="40"/>
      <c r="N334" s="44">
        <f t="shared" si="85"/>
        <v>0</v>
      </c>
      <c r="O334" s="44">
        <f t="shared" si="86"/>
        <v>0</v>
      </c>
      <c r="P334" s="24" t="str">
        <f t="shared" si="94"/>
        <v>.</v>
      </c>
      <c r="Q334" s="175">
        <v>43160</v>
      </c>
      <c r="R334" s="125"/>
      <c r="S334" s="47"/>
      <c r="T334" s="245"/>
      <c r="U334" s="248">
        <f t="shared" si="87"/>
        <v>0</v>
      </c>
      <c r="V334" s="248">
        <f t="shared" si="88"/>
        <v>0</v>
      </c>
      <c r="W334" s="255">
        <f t="shared" si="95"/>
        <v>0</v>
      </c>
    </row>
    <row r="335" spans="3:23">
      <c r="C335" s="65">
        <v>6</v>
      </c>
      <c r="D335" s="145">
        <v>0</v>
      </c>
      <c r="E335" s="146">
        <v>0</v>
      </c>
      <c r="F335" s="147">
        <v>1</v>
      </c>
      <c r="G335" s="39">
        <f t="shared" si="89"/>
        <v>0</v>
      </c>
      <c r="H335" s="40">
        <f t="shared" si="90"/>
        <v>0</v>
      </c>
      <c r="I335" s="40"/>
      <c r="J335" s="36">
        <f t="shared" si="91"/>
        <v>0</v>
      </c>
      <c r="K335" s="36">
        <f t="shared" si="92"/>
        <v>0</v>
      </c>
      <c r="L335" s="37">
        <f t="shared" si="93"/>
        <v>0</v>
      </c>
      <c r="M335" s="40"/>
      <c r="N335" s="44">
        <f t="shared" si="85"/>
        <v>0</v>
      </c>
      <c r="O335" s="44">
        <f t="shared" si="86"/>
        <v>0</v>
      </c>
      <c r="P335" s="24" t="str">
        <f t="shared" si="94"/>
        <v>.</v>
      </c>
      <c r="Q335" s="89" t="s">
        <v>72</v>
      </c>
      <c r="R335" s="125">
        <f>R331</f>
        <v>238.3</v>
      </c>
      <c r="S335" s="47"/>
      <c r="T335" s="245"/>
      <c r="U335" s="248">
        <f t="shared" si="87"/>
        <v>0</v>
      </c>
      <c r="V335" s="248">
        <f t="shared" si="88"/>
        <v>0</v>
      </c>
      <c r="W335" s="255">
        <f t="shared" si="95"/>
        <v>0</v>
      </c>
    </row>
    <row r="336" spans="3:23">
      <c r="C336" s="65">
        <v>7</v>
      </c>
      <c r="D336" s="145">
        <v>0</v>
      </c>
      <c r="E336" s="146">
        <v>0</v>
      </c>
      <c r="F336" s="147">
        <v>1</v>
      </c>
      <c r="G336" s="39">
        <f t="shared" si="89"/>
        <v>0</v>
      </c>
      <c r="H336" s="40">
        <f t="shared" si="90"/>
        <v>0</v>
      </c>
      <c r="I336" s="40"/>
      <c r="J336" s="36">
        <f t="shared" si="91"/>
        <v>0</v>
      </c>
      <c r="K336" s="36">
        <f t="shared" si="92"/>
        <v>0</v>
      </c>
      <c r="L336" s="37">
        <f t="shared" si="93"/>
        <v>0</v>
      </c>
      <c r="M336" s="40"/>
      <c r="N336" s="44">
        <f t="shared" si="85"/>
        <v>0</v>
      </c>
      <c r="O336" s="44">
        <f t="shared" si="86"/>
        <v>0</v>
      </c>
      <c r="P336" s="24" t="str">
        <f t="shared" si="94"/>
        <v>.</v>
      </c>
      <c r="Q336" s="89" t="s">
        <v>73</v>
      </c>
      <c r="R336" s="125">
        <v>243.3</v>
      </c>
      <c r="S336" s="47"/>
      <c r="T336" s="245"/>
      <c r="U336" s="248">
        <f t="shared" si="87"/>
        <v>0</v>
      </c>
      <c r="V336" s="248">
        <f t="shared" si="88"/>
        <v>0</v>
      </c>
      <c r="W336" s="255">
        <f t="shared" si="95"/>
        <v>0</v>
      </c>
    </row>
    <row r="337" spans="3:23">
      <c r="C337" s="65">
        <v>8</v>
      </c>
      <c r="D337" s="145">
        <v>0</v>
      </c>
      <c r="E337" s="146">
        <v>0</v>
      </c>
      <c r="F337" s="147">
        <v>1</v>
      </c>
      <c r="G337" s="39">
        <f t="shared" si="89"/>
        <v>0</v>
      </c>
      <c r="H337" s="40">
        <f t="shared" si="90"/>
        <v>0</v>
      </c>
      <c r="I337" s="40"/>
      <c r="J337" s="36">
        <f t="shared" si="91"/>
        <v>0</v>
      </c>
      <c r="K337" s="36">
        <f t="shared" si="92"/>
        <v>0</v>
      </c>
      <c r="L337" s="132">
        <f t="shared" si="93"/>
        <v>0</v>
      </c>
      <c r="M337" s="133"/>
      <c r="N337" s="44">
        <f t="shared" si="85"/>
        <v>0</v>
      </c>
      <c r="O337" s="44">
        <f t="shared" si="86"/>
        <v>0</v>
      </c>
      <c r="P337" s="24" t="str">
        <f t="shared" si="94"/>
        <v>.</v>
      </c>
      <c r="Q337" s="89" t="s">
        <v>80</v>
      </c>
      <c r="R337" s="125">
        <f>ROUND(((((($R$335*(2/7))+($R$336*(5/7)))*52.18)/52.18)*2),2)</f>
        <v>483.74</v>
      </c>
      <c r="S337" s="47"/>
      <c r="T337" s="245"/>
      <c r="U337" s="248">
        <f t="shared" si="87"/>
        <v>0</v>
      </c>
      <c r="V337" s="248">
        <f t="shared" si="88"/>
        <v>0</v>
      </c>
      <c r="W337" s="255">
        <f t="shared" si="95"/>
        <v>0</v>
      </c>
    </row>
    <row r="338" spans="3:23">
      <c r="C338" s="65">
        <v>9</v>
      </c>
      <c r="D338" s="145">
        <v>0</v>
      </c>
      <c r="E338" s="146">
        <v>0</v>
      </c>
      <c r="F338" s="147">
        <v>1</v>
      </c>
      <c r="G338" s="39">
        <f t="shared" si="89"/>
        <v>0</v>
      </c>
      <c r="H338" s="40">
        <f t="shared" si="90"/>
        <v>0</v>
      </c>
      <c r="I338" s="40"/>
      <c r="J338" s="36">
        <f t="shared" si="91"/>
        <v>0</v>
      </c>
      <c r="K338" s="36">
        <f t="shared" si="92"/>
        <v>0</v>
      </c>
      <c r="L338" s="132">
        <f t="shared" si="93"/>
        <v>0</v>
      </c>
      <c r="M338" s="133"/>
      <c r="N338" s="44">
        <f t="shared" si="85"/>
        <v>0</v>
      </c>
      <c r="O338" s="44">
        <f t="shared" si="86"/>
        <v>0</v>
      </c>
      <c r="P338" s="24" t="str">
        <f t="shared" si="94"/>
        <v>.</v>
      </c>
      <c r="Q338" s="89" t="s">
        <v>36</v>
      </c>
      <c r="R338" s="125">
        <f>ROUND(((((($R$335*(2/7))+($R$336*(5/7)))*52.18)/52.189)*3.74),2)</f>
        <v>904.44</v>
      </c>
      <c r="S338" s="47"/>
      <c r="T338" s="245"/>
      <c r="U338" s="248">
        <f t="shared" si="87"/>
        <v>0</v>
      </c>
      <c r="V338" s="248">
        <f t="shared" si="88"/>
        <v>0</v>
      </c>
      <c r="W338" s="255">
        <f t="shared" si="95"/>
        <v>0</v>
      </c>
    </row>
    <row r="339" spans="3:23">
      <c r="C339" s="65">
        <v>10</v>
      </c>
      <c r="D339" s="145">
        <v>0</v>
      </c>
      <c r="E339" s="146">
        <v>0</v>
      </c>
      <c r="F339" s="147">
        <v>1</v>
      </c>
      <c r="G339" s="39">
        <f t="shared" si="89"/>
        <v>0</v>
      </c>
      <c r="H339" s="40">
        <f t="shared" si="90"/>
        <v>0</v>
      </c>
      <c r="I339" s="40"/>
      <c r="J339" s="36">
        <f t="shared" si="91"/>
        <v>0</v>
      </c>
      <c r="K339" s="36">
        <f t="shared" si="92"/>
        <v>0</v>
      </c>
      <c r="L339" s="132">
        <f t="shared" si="93"/>
        <v>0</v>
      </c>
      <c r="M339" s="133"/>
      <c r="N339" s="44">
        <f t="shared" si="85"/>
        <v>0</v>
      </c>
      <c r="O339" s="44">
        <f t="shared" si="86"/>
        <v>0</v>
      </c>
      <c r="P339" s="24" t="str">
        <f t="shared" si="94"/>
        <v>.</v>
      </c>
      <c r="Q339" s="87" t="s">
        <v>75</v>
      </c>
      <c r="R339" s="125"/>
      <c r="S339" s="47"/>
      <c r="T339" s="245"/>
      <c r="U339" s="248">
        <f t="shared" si="87"/>
        <v>0</v>
      </c>
      <c r="V339" s="248">
        <f t="shared" si="88"/>
        <v>0</v>
      </c>
      <c r="W339" s="255">
        <f t="shared" si="95"/>
        <v>0</v>
      </c>
    </row>
    <row r="340" spans="3:23">
      <c r="C340" s="65">
        <v>11</v>
      </c>
      <c r="D340" s="145">
        <v>0</v>
      </c>
      <c r="E340" s="146">
        <v>0</v>
      </c>
      <c r="F340" s="147">
        <v>1</v>
      </c>
      <c r="G340" s="39">
        <f t="shared" si="89"/>
        <v>0</v>
      </c>
      <c r="H340" s="40">
        <f t="shared" si="90"/>
        <v>0</v>
      </c>
      <c r="I340" s="40"/>
      <c r="J340" s="36">
        <f t="shared" si="91"/>
        <v>0</v>
      </c>
      <c r="K340" s="36">
        <f t="shared" si="92"/>
        <v>0</v>
      </c>
      <c r="L340" s="132">
        <f t="shared" si="93"/>
        <v>0</v>
      </c>
      <c r="M340" s="133"/>
      <c r="N340" s="44">
        <f t="shared" si="85"/>
        <v>0</v>
      </c>
      <c r="O340" s="44">
        <f t="shared" si="86"/>
        <v>0</v>
      </c>
      <c r="P340" s="24" t="str">
        <f t="shared" si="94"/>
        <v>.</v>
      </c>
      <c r="Q340" s="89" t="s">
        <v>73</v>
      </c>
      <c r="R340" s="125">
        <v>243.3</v>
      </c>
      <c r="S340" s="47"/>
      <c r="T340" s="245"/>
      <c r="U340" s="248">
        <f t="shared" si="87"/>
        <v>0</v>
      </c>
      <c r="V340" s="248">
        <f t="shared" si="88"/>
        <v>0</v>
      </c>
      <c r="W340" s="255">
        <f t="shared" si="95"/>
        <v>0</v>
      </c>
    </row>
    <row r="341" spans="3:23">
      <c r="C341" s="66">
        <v>12</v>
      </c>
      <c r="D341" s="145">
        <v>0</v>
      </c>
      <c r="E341" s="146">
        <v>0</v>
      </c>
      <c r="F341" s="147">
        <v>1</v>
      </c>
      <c r="G341" s="39">
        <f t="shared" si="89"/>
        <v>0</v>
      </c>
      <c r="H341" s="40">
        <f t="shared" si="90"/>
        <v>0</v>
      </c>
      <c r="I341" s="40"/>
      <c r="J341" s="36">
        <f t="shared" si="91"/>
        <v>0</v>
      </c>
      <c r="K341" s="36">
        <f t="shared" si="92"/>
        <v>0</v>
      </c>
      <c r="L341" s="132">
        <f t="shared" si="93"/>
        <v>0</v>
      </c>
      <c r="M341" s="133"/>
      <c r="N341" s="44">
        <f t="shared" si="85"/>
        <v>0</v>
      </c>
      <c r="O341" s="44">
        <f t="shared" si="86"/>
        <v>0</v>
      </c>
      <c r="P341" s="24" t="str">
        <f t="shared" si="94"/>
        <v>.</v>
      </c>
      <c r="Q341" s="89" t="s">
        <v>81</v>
      </c>
      <c r="R341" s="125">
        <f>ROUND(($R$340*52.18*2)/52.18,2)</f>
        <v>486.6</v>
      </c>
      <c r="S341" s="47"/>
      <c r="T341" s="245"/>
      <c r="U341" s="248">
        <f t="shared" si="87"/>
        <v>0</v>
      </c>
      <c r="V341" s="248">
        <f t="shared" si="88"/>
        <v>0</v>
      </c>
      <c r="W341" s="255">
        <f t="shared" si="95"/>
        <v>0</v>
      </c>
    </row>
    <row r="342" spans="3:23" ht="13.5" thickBot="1">
      <c r="C342" s="179">
        <v>13</v>
      </c>
      <c r="D342" s="145">
        <v>0</v>
      </c>
      <c r="E342" s="146">
        <v>0</v>
      </c>
      <c r="F342" s="147">
        <v>1</v>
      </c>
      <c r="G342" s="39">
        <f t="shared" si="89"/>
        <v>0</v>
      </c>
      <c r="H342" s="40">
        <f t="shared" si="90"/>
        <v>0</v>
      </c>
      <c r="I342" s="40"/>
      <c r="J342" s="36">
        <f>ROUND((H342*3%)*F342,2)</f>
        <v>0</v>
      </c>
      <c r="K342" s="131">
        <f>ROUND((IF(H342-$R$337&lt;0,0,(H342-$R$337))*3.5%)*F342,2)</f>
        <v>0</v>
      </c>
      <c r="L342" s="37">
        <f>J342+K342</f>
        <v>0</v>
      </c>
      <c r="M342" s="40"/>
      <c r="N342" s="44">
        <f>((MIN(H342,$R$338)*0.58%)+IF(H342&gt;$R$338,(H342-$R$338)*1.25%,0))*F342</f>
        <v>0</v>
      </c>
      <c r="O342" s="44">
        <f t="shared" si="86"/>
        <v>0</v>
      </c>
      <c r="P342" s="24" t="str">
        <f t="shared" si="94"/>
        <v>.</v>
      </c>
      <c r="Q342" s="90" t="s">
        <v>26</v>
      </c>
      <c r="R342" s="126">
        <f>ROUND(($R$340*52.18*3.74)/52.18,2)</f>
        <v>909.94</v>
      </c>
      <c r="S342" s="47"/>
      <c r="T342" s="245"/>
      <c r="U342" s="248">
        <f>((MIN(H342,$R$338)*0.58%))*F342</f>
        <v>0</v>
      </c>
      <c r="V342" s="248">
        <f>(IF(H342&gt;$R$338,(H342-$R$338)*1.25%,0))*F342</f>
        <v>0</v>
      </c>
      <c r="W342" s="255">
        <f>(U342+V342)-N342</f>
        <v>0</v>
      </c>
    </row>
    <row r="343" spans="3:23">
      <c r="C343" s="65">
        <v>14</v>
      </c>
      <c r="D343" s="145">
        <v>0</v>
      </c>
      <c r="E343" s="146">
        <v>0</v>
      </c>
      <c r="F343" s="147">
        <v>1</v>
      </c>
      <c r="G343" s="39">
        <f t="shared" si="89"/>
        <v>0</v>
      </c>
      <c r="H343" s="40">
        <f t="shared" si="90"/>
        <v>0</v>
      </c>
      <c r="I343" s="40"/>
      <c r="J343" s="36">
        <f t="shared" si="91"/>
        <v>0</v>
      </c>
      <c r="K343" s="131">
        <f t="shared" ref="K343:K354" si="96">ROUND((IF(H343-$R$341&lt;0,0,(H343-$R$341))*3.5%)*F343,2)</f>
        <v>0</v>
      </c>
      <c r="L343" s="37">
        <f t="shared" si="93"/>
        <v>0</v>
      </c>
      <c r="M343" s="40"/>
      <c r="N343" s="44">
        <f t="shared" ref="N343:N348" si="97">((MIN(H343,$R$342)*0.58%)+IF(H343&gt;$R$342,(H343-$R$342)*1.25%,0))*F343</f>
        <v>0</v>
      </c>
      <c r="O343" s="44">
        <f t="shared" si="86"/>
        <v>0</v>
      </c>
      <c r="P343" s="24" t="str">
        <f t="shared" si="94"/>
        <v>.</v>
      </c>
      <c r="Q343" s="47"/>
      <c r="R343" s="32"/>
      <c r="S343" s="47"/>
      <c r="T343" s="245"/>
      <c r="U343" s="248">
        <f>((MIN(H343,$R$342)*0.58%))*F343</f>
        <v>0</v>
      </c>
      <c r="V343" s="248">
        <f>(IF(H343&gt;$R$342,(H343-$R$342)*1.25%,0))*F343</f>
        <v>0</v>
      </c>
      <c r="W343" s="255">
        <f t="shared" ref="W343:W381" si="98">(U343+V343)-N343</f>
        <v>0</v>
      </c>
    </row>
    <row r="344" spans="3:23">
      <c r="C344" s="65">
        <v>15</v>
      </c>
      <c r="D344" s="145">
        <v>0</v>
      </c>
      <c r="E344" s="146">
        <v>0</v>
      </c>
      <c r="F344" s="147">
        <v>1</v>
      </c>
      <c r="G344" s="39">
        <f t="shared" si="89"/>
        <v>0</v>
      </c>
      <c r="H344" s="40">
        <f t="shared" si="90"/>
        <v>0</v>
      </c>
      <c r="I344" s="40"/>
      <c r="J344" s="36">
        <f t="shared" si="91"/>
        <v>0</v>
      </c>
      <c r="K344" s="131">
        <f t="shared" si="96"/>
        <v>0</v>
      </c>
      <c r="L344" s="37">
        <f t="shared" si="93"/>
        <v>0</v>
      </c>
      <c r="M344" s="40"/>
      <c r="N344" s="44">
        <f t="shared" si="97"/>
        <v>0</v>
      </c>
      <c r="O344" s="44">
        <f t="shared" si="86"/>
        <v>0</v>
      </c>
      <c r="P344" s="24" t="str">
        <f t="shared" si="94"/>
        <v>.</v>
      </c>
      <c r="Q344" s="47"/>
      <c r="R344" s="32"/>
      <c r="S344" s="47"/>
      <c r="T344" s="245"/>
      <c r="U344" s="248">
        <f>((MIN(H344,$R$342)*0.58%))*F344</f>
        <v>0</v>
      </c>
      <c r="V344" s="248">
        <f>(IF(H344&gt;$R$342,(H344-$R$342)*1.25%,0))*F344</f>
        <v>0</v>
      </c>
      <c r="W344" s="255">
        <f t="shared" si="98"/>
        <v>0</v>
      </c>
    </row>
    <row r="345" spans="3:23">
      <c r="C345" s="66">
        <v>16</v>
      </c>
      <c r="D345" s="145">
        <v>0</v>
      </c>
      <c r="E345" s="146">
        <v>0</v>
      </c>
      <c r="F345" s="147">
        <v>1</v>
      </c>
      <c r="G345" s="39">
        <f t="shared" si="89"/>
        <v>0</v>
      </c>
      <c r="H345" s="40">
        <f t="shared" si="90"/>
        <v>0</v>
      </c>
      <c r="I345" s="40"/>
      <c r="J345" s="36">
        <f t="shared" si="91"/>
        <v>0</v>
      </c>
      <c r="K345" s="131">
        <f t="shared" si="96"/>
        <v>0</v>
      </c>
      <c r="L345" s="37">
        <f t="shared" si="93"/>
        <v>0</v>
      </c>
      <c r="M345" s="40"/>
      <c r="N345" s="44">
        <f t="shared" si="97"/>
        <v>0</v>
      </c>
      <c r="O345" s="44">
        <f t="shared" si="86"/>
        <v>0</v>
      </c>
      <c r="P345" s="24" t="str">
        <f t="shared" si="94"/>
        <v>.</v>
      </c>
      <c r="Q345" s="47"/>
      <c r="R345" s="32"/>
      <c r="S345" s="47"/>
      <c r="T345" s="245"/>
      <c r="U345" s="248">
        <f t="shared" ref="U345:U381" si="99">((MIN(H345,$R$342)*0.58%))*F345</f>
        <v>0</v>
      </c>
      <c r="V345" s="248">
        <f>(IF(H345&gt;$R$342,(H345-$R$342)*1.25%,0))*F345</f>
        <v>0</v>
      </c>
      <c r="W345" s="255">
        <f t="shared" si="98"/>
        <v>0</v>
      </c>
    </row>
    <row r="346" spans="3:23">
      <c r="C346" s="65">
        <v>17</v>
      </c>
      <c r="D346" s="145">
        <v>0</v>
      </c>
      <c r="E346" s="146">
        <v>0</v>
      </c>
      <c r="F346" s="147">
        <v>1</v>
      </c>
      <c r="G346" s="39">
        <f t="shared" si="89"/>
        <v>0</v>
      </c>
      <c r="H346" s="40">
        <f t="shared" si="90"/>
        <v>0</v>
      </c>
      <c r="I346" s="40"/>
      <c r="J346" s="36">
        <f>ROUND((H346*3%)*F346,2)</f>
        <v>0</v>
      </c>
      <c r="K346" s="131">
        <f t="shared" si="96"/>
        <v>0</v>
      </c>
      <c r="L346" s="37">
        <f t="shared" si="93"/>
        <v>0</v>
      </c>
      <c r="M346" s="40"/>
      <c r="N346" s="44">
        <f t="shared" si="97"/>
        <v>0</v>
      </c>
      <c r="O346" s="44">
        <f t="shared" si="86"/>
        <v>0</v>
      </c>
      <c r="P346" s="24" t="str">
        <f t="shared" si="94"/>
        <v>.</v>
      </c>
      <c r="Q346" s="47"/>
      <c r="R346" s="32"/>
      <c r="S346" s="47"/>
      <c r="T346" s="245"/>
      <c r="U346" s="248">
        <f t="shared" si="99"/>
        <v>0</v>
      </c>
      <c r="V346" s="248">
        <f>(IF(H346&gt;$R$342,(H346-$R$342)*1.25%,0))*F346</f>
        <v>0</v>
      </c>
      <c r="W346" s="255">
        <f t="shared" si="98"/>
        <v>0</v>
      </c>
    </row>
    <row r="347" spans="3:23">
      <c r="C347" s="65">
        <v>18</v>
      </c>
      <c r="D347" s="145">
        <v>0</v>
      </c>
      <c r="E347" s="146">
        <v>0</v>
      </c>
      <c r="F347" s="147">
        <v>1</v>
      </c>
      <c r="G347" s="39">
        <f t="shared" si="89"/>
        <v>0</v>
      </c>
      <c r="H347" s="40">
        <f t="shared" si="90"/>
        <v>0</v>
      </c>
      <c r="I347" s="40"/>
      <c r="J347" s="36">
        <f t="shared" si="91"/>
        <v>0</v>
      </c>
      <c r="K347" s="131">
        <f t="shared" si="96"/>
        <v>0</v>
      </c>
      <c r="L347" s="37">
        <f t="shared" si="93"/>
        <v>0</v>
      </c>
      <c r="M347" s="40"/>
      <c r="N347" s="44">
        <f t="shared" si="97"/>
        <v>0</v>
      </c>
      <c r="O347" s="44">
        <f t="shared" si="86"/>
        <v>0</v>
      </c>
      <c r="P347" s="24" t="str">
        <f t="shared" si="94"/>
        <v>.</v>
      </c>
      <c r="Q347" s="47"/>
      <c r="R347" s="32"/>
      <c r="S347" s="47"/>
      <c r="T347" s="245"/>
      <c r="U347" s="248">
        <f t="shared" si="99"/>
        <v>0</v>
      </c>
      <c r="V347" s="248">
        <f t="shared" ref="V347:V381" si="100">(IF(H347&gt;$R$342,(H347-$R$342)*1.25%,0))*F347</f>
        <v>0</v>
      </c>
      <c r="W347" s="255">
        <f t="shared" si="98"/>
        <v>0</v>
      </c>
    </row>
    <row r="348" spans="3:23">
      <c r="C348" s="65">
        <v>19</v>
      </c>
      <c r="D348" s="145">
        <v>0</v>
      </c>
      <c r="E348" s="146">
        <v>0</v>
      </c>
      <c r="F348" s="147">
        <v>1</v>
      </c>
      <c r="G348" s="39">
        <f t="shared" si="89"/>
        <v>0</v>
      </c>
      <c r="H348" s="40">
        <f t="shared" si="90"/>
        <v>0</v>
      </c>
      <c r="I348" s="40"/>
      <c r="J348" s="36">
        <f t="shared" si="91"/>
        <v>0</v>
      </c>
      <c r="K348" s="131">
        <f t="shared" si="96"/>
        <v>0</v>
      </c>
      <c r="L348" s="37">
        <f t="shared" si="93"/>
        <v>0</v>
      </c>
      <c r="M348" s="40"/>
      <c r="N348" s="44">
        <f t="shared" si="97"/>
        <v>0</v>
      </c>
      <c r="O348" s="44">
        <f t="shared" si="86"/>
        <v>0</v>
      </c>
      <c r="P348" s="24" t="str">
        <f t="shared" si="94"/>
        <v>.</v>
      </c>
      <c r="Q348" s="47"/>
      <c r="R348" s="32"/>
      <c r="S348" s="47"/>
      <c r="T348" s="245"/>
      <c r="U348" s="248">
        <f t="shared" si="99"/>
        <v>0</v>
      </c>
      <c r="V348" s="248">
        <f t="shared" si="100"/>
        <v>0</v>
      </c>
      <c r="W348" s="255">
        <f t="shared" si="98"/>
        <v>0</v>
      </c>
    </row>
    <row r="349" spans="3:23">
      <c r="C349" s="66">
        <v>20</v>
      </c>
      <c r="D349" s="145">
        <v>0</v>
      </c>
      <c r="E349" s="146">
        <v>0</v>
      </c>
      <c r="F349" s="147">
        <v>1</v>
      </c>
      <c r="G349" s="39">
        <f t="shared" si="89"/>
        <v>0</v>
      </c>
      <c r="H349" s="40">
        <f t="shared" si="90"/>
        <v>0</v>
      </c>
      <c r="I349" s="40"/>
      <c r="J349" s="36">
        <f t="shared" si="91"/>
        <v>0</v>
      </c>
      <c r="K349" s="131">
        <f t="shared" si="96"/>
        <v>0</v>
      </c>
      <c r="L349" s="37">
        <f t="shared" si="93"/>
        <v>0</v>
      </c>
      <c r="M349" s="40"/>
      <c r="N349" s="44">
        <f t="shared" ref="N349:N381" si="101">((MIN(H349,$R$342)*0.58%)+IF(H349&gt;$R$342,(H349-$R$342)*1.25%,0))*F349</f>
        <v>0</v>
      </c>
      <c r="O349" s="44">
        <f t="shared" si="86"/>
        <v>0</v>
      </c>
      <c r="P349" s="24" t="str">
        <f t="shared" si="94"/>
        <v>.</v>
      </c>
      <c r="Q349" s="47"/>
      <c r="R349" s="32"/>
      <c r="S349" s="47"/>
      <c r="T349" s="245"/>
      <c r="U349" s="248">
        <f t="shared" si="99"/>
        <v>0</v>
      </c>
      <c r="V349" s="248">
        <f t="shared" si="100"/>
        <v>0</v>
      </c>
      <c r="W349" s="255">
        <f t="shared" si="98"/>
        <v>0</v>
      </c>
    </row>
    <row r="350" spans="3:23">
      <c r="C350" s="65">
        <v>21</v>
      </c>
      <c r="D350" s="145">
        <v>0</v>
      </c>
      <c r="E350" s="146">
        <v>0</v>
      </c>
      <c r="F350" s="147">
        <v>1</v>
      </c>
      <c r="G350" s="39">
        <f t="shared" si="89"/>
        <v>0</v>
      </c>
      <c r="H350" s="40">
        <f t="shared" si="90"/>
        <v>0</v>
      </c>
      <c r="I350" s="40"/>
      <c r="J350" s="36">
        <f t="shared" si="91"/>
        <v>0</v>
      </c>
      <c r="K350" s="131">
        <f t="shared" si="96"/>
        <v>0</v>
      </c>
      <c r="L350" s="37">
        <f t="shared" si="93"/>
        <v>0</v>
      </c>
      <c r="M350" s="40"/>
      <c r="N350" s="44">
        <f>((MIN(H350,$R$342)*0.58%)+IF(H350&gt;$R$342,(H350-$R$342)*1.25%,0))*F350</f>
        <v>0</v>
      </c>
      <c r="O350" s="44">
        <f t="shared" si="86"/>
        <v>0</v>
      </c>
      <c r="P350" s="24" t="str">
        <f t="shared" si="94"/>
        <v>.</v>
      </c>
      <c r="Q350" s="47"/>
      <c r="R350" s="32"/>
      <c r="S350" s="47"/>
      <c r="T350" s="245"/>
      <c r="U350" s="248">
        <f t="shared" si="99"/>
        <v>0</v>
      </c>
      <c r="V350" s="248">
        <f t="shared" si="100"/>
        <v>0</v>
      </c>
      <c r="W350" s="255">
        <f t="shared" si="98"/>
        <v>0</v>
      </c>
    </row>
    <row r="351" spans="3:23">
      <c r="C351" s="65">
        <v>22</v>
      </c>
      <c r="D351" s="145">
        <v>0</v>
      </c>
      <c r="E351" s="146">
        <v>0</v>
      </c>
      <c r="F351" s="147">
        <v>1</v>
      </c>
      <c r="G351" s="39">
        <f t="shared" si="89"/>
        <v>0</v>
      </c>
      <c r="H351" s="40">
        <f t="shared" si="90"/>
        <v>0</v>
      </c>
      <c r="I351" s="40"/>
      <c r="J351" s="36">
        <f t="shared" si="91"/>
        <v>0</v>
      </c>
      <c r="K351" s="131">
        <f t="shared" si="96"/>
        <v>0</v>
      </c>
      <c r="L351" s="37">
        <f t="shared" si="93"/>
        <v>0</v>
      </c>
      <c r="M351" s="40"/>
      <c r="N351" s="44">
        <f t="shared" si="101"/>
        <v>0</v>
      </c>
      <c r="O351" s="44">
        <f t="shared" si="86"/>
        <v>0</v>
      </c>
      <c r="P351" s="24" t="str">
        <f t="shared" si="94"/>
        <v>.</v>
      </c>
      <c r="Q351" s="47"/>
      <c r="R351" s="32"/>
      <c r="S351" s="47"/>
      <c r="T351" s="245"/>
      <c r="U351" s="248">
        <f t="shared" si="99"/>
        <v>0</v>
      </c>
      <c r="V351" s="248">
        <f t="shared" si="100"/>
        <v>0</v>
      </c>
      <c r="W351" s="255">
        <f t="shared" si="98"/>
        <v>0</v>
      </c>
    </row>
    <row r="352" spans="3:23">
      <c r="C352" s="65">
        <v>23</v>
      </c>
      <c r="D352" s="145">
        <v>0</v>
      </c>
      <c r="E352" s="146">
        <v>0</v>
      </c>
      <c r="F352" s="147">
        <v>1</v>
      </c>
      <c r="G352" s="39">
        <f t="shared" si="89"/>
        <v>0</v>
      </c>
      <c r="H352" s="40">
        <f t="shared" si="90"/>
        <v>0</v>
      </c>
      <c r="I352" s="40"/>
      <c r="J352" s="36">
        <f t="shared" si="91"/>
        <v>0</v>
      </c>
      <c r="K352" s="131">
        <f t="shared" si="96"/>
        <v>0</v>
      </c>
      <c r="L352" s="37">
        <f t="shared" si="93"/>
        <v>0</v>
      </c>
      <c r="M352" s="40"/>
      <c r="N352" s="44">
        <f t="shared" si="101"/>
        <v>0</v>
      </c>
      <c r="O352" s="44">
        <f t="shared" si="86"/>
        <v>0</v>
      </c>
      <c r="P352" s="24" t="str">
        <f t="shared" si="94"/>
        <v>.</v>
      </c>
      <c r="Q352" s="47"/>
      <c r="R352" s="32"/>
      <c r="S352" s="47"/>
      <c r="T352" s="245"/>
      <c r="U352" s="248">
        <f t="shared" si="99"/>
        <v>0</v>
      </c>
      <c r="V352" s="248">
        <f t="shared" si="100"/>
        <v>0</v>
      </c>
      <c r="W352" s="255">
        <f t="shared" si="98"/>
        <v>0</v>
      </c>
    </row>
    <row r="353" spans="3:23">
      <c r="C353" s="66">
        <v>24</v>
      </c>
      <c r="D353" s="145">
        <v>0</v>
      </c>
      <c r="E353" s="146">
        <v>0</v>
      </c>
      <c r="F353" s="147">
        <v>1</v>
      </c>
      <c r="G353" s="39">
        <f t="shared" si="89"/>
        <v>0</v>
      </c>
      <c r="H353" s="40">
        <f t="shared" si="90"/>
        <v>0</v>
      </c>
      <c r="I353" s="40"/>
      <c r="J353" s="36">
        <f t="shared" si="91"/>
        <v>0</v>
      </c>
      <c r="K353" s="131">
        <f t="shared" si="96"/>
        <v>0</v>
      </c>
      <c r="L353" s="37">
        <f t="shared" si="93"/>
        <v>0</v>
      </c>
      <c r="M353" s="40"/>
      <c r="N353" s="44">
        <f t="shared" si="101"/>
        <v>0</v>
      </c>
      <c r="O353" s="44">
        <f t="shared" si="86"/>
        <v>0</v>
      </c>
      <c r="P353" s="24" t="str">
        <f t="shared" si="94"/>
        <v>.</v>
      </c>
      <c r="Q353" s="47"/>
      <c r="R353" s="32"/>
      <c r="S353" s="47"/>
      <c r="T353" s="245"/>
      <c r="U353" s="248">
        <f t="shared" si="99"/>
        <v>0</v>
      </c>
      <c r="V353" s="248">
        <f t="shared" si="100"/>
        <v>0</v>
      </c>
      <c r="W353" s="255">
        <f t="shared" si="98"/>
        <v>0</v>
      </c>
    </row>
    <row r="354" spans="3:23">
      <c r="C354" s="65">
        <v>25</v>
      </c>
      <c r="D354" s="145">
        <v>0</v>
      </c>
      <c r="E354" s="146">
        <v>0</v>
      </c>
      <c r="F354" s="147">
        <v>1</v>
      </c>
      <c r="G354" s="39">
        <f t="shared" si="89"/>
        <v>0</v>
      </c>
      <c r="H354" s="40">
        <f t="shared" si="90"/>
        <v>0</v>
      </c>
      <c r="I354" s="40"/>
      <c r="J354" s="36">
        <f t="shared" si="91"/>
        <v>0</v>
      </c>
      <c r="K354" s="131">
        <f t="shared" si="96"/>
        <v>0</v>
      </c>
      <c r="L354" s="37">
        <f t="shared" si="93"/>
        <v>0</v>
      </c>
      <c r="M354" s="40"/>
      <c r="N354" s="44">
        <f t="shared" si="101"/>
        <v>0</v>
      </c>
      <c r="O354" s="44">
        <f t="shared" si="86"/>
        <v>0</v>
      </c>
      <c r="P354" s="24" t="str">
        <f t="shared" si="94"/>
        <v>.</v>
      </c>
      <c r="Q354" s="47"/>
      <c r="R354" s="32"/>
      <c r="S354" s="47"/>
      <c r="T354" s="245"/>
      <c r="U354" s="248">
        <f t="shared" si="99"/>
        <v>0</v>
      </c>
      <c r="V354" s="248">
        <f t="shared" si="100"/>
        <v>0</v>
      </c>
      <c r="W354" s="255">
        <f t="shared" si="98"/>
        <v>0</v>
      </c>
    </row>
    <row r="355" spans="3:23">
      <c r="C355" s="65">
        <v>26</v>
      </c>
      <c r="D355" s="145">
        <v>0</v>
      </c>
      <c r="E355" s="146">
        <v>0</v>
      </c>
      <c r="F355" s="147">
        <v>1</v>
      </c>
      <c r="G355" s="39">
        <f t="shared" si="89"/>
        <v>0</v>
      </c>
      <c r="H355" s="40">
        <f t="shared" si="90"/>
        <v>0</v>
      </c>
      <c r="I355" s="40"/>
      <c r="J355" s="36">
        <f t="shared" si="91"/>
        <v>0</v>
      </c>
      <c r="K355" s="131">
        <f t="shared" ref="K355:K381" si="102">ROUND((IF(H355-$R$341&lt;0,0,(H355-$R$341))*3.5%)*F355,2)</f>
        <v>0</v>
      </c>
      <c r="L355" s="37">
        <f t="shared" si="93"/>
        <v>0</v>
      </c>
      <c r="M355" s="40"/>
      <c r="N355" s="44">
        <f t="shared" si="101"/>
        <v>0</v>
      </c>
      <c r="O355" s="44">
        <f t="shared" si="86"/>
        <v>0</v>
      </c>
      <c r="P355" s="24" t="str">
        <f t="shared" si="94"/>
        <v>.</v>
      </c>
      <c r="Q355" s="47"/>
      <c r="R355" s="32"/>
      <c r="S355" s="47"/>
      <c r="T355" s="245"/>
      <c r="U355" s="248">
        <f t="shared" si="99"/>
        <v>0</v>
      </c>
      <c r="V355" s="248">
        <f t="shared" si="100"/>
        <v>0</v>
      </c>
      <c r="W355" s="255">
        <f t="shared" si="98"/>
        <v>0</v>
      </c>
    </row>
    <row r="356" spans="3:23">
      <c r="C356" s="65">
        <v>27</v>
      </c>
      <c r="D356" s="145">
        <v>0</v>
      </c>
      <c r="E356" s="146">
        <v>0</v>
      </c>
      <c r="F356" s="147">
        <v>1</v>
      </c>
      <c r="G356" s="39">
        <f t="shared" si="89"/>
        <v>0</v>
      </c>
      <c r="H356" s="40">
        <f t="shared" si="90"/>
        <v>0</v>
      </c>
      <c r="I356" s="40"/>
      <c r="J356" s="36">
        <f t="shared" si="91"/>
        <v>0</v>
      </c>
      <c r="K356" s="131">
        <f>ROUND((IF(H356-$R$341&lt;0,0,(H356-$R$341))*3.5%)*F356,2)</f>
        <v>0</v>
      </c>
      <c r="L356" s="37">
        <f t="shared" si="93"/>
        <v>0</v>
      </c>
      <c r="M356" s="40"/>
      <c r="N356" s="44">
        <f t="shared" si="101"/>
        <v>0</v>
      </c>
      <c r="O356" s="44">
        <f t="shared" si="86"/>
        <v>0</v>
      </c>
      <c r="P356" s="24" t="str">
        <f t="shared" si="94"/>
        <v>.</v>
      </c>
      <c r="Q356" s="47"/>
      <c r="R356" s="32"/>
      <c r="S356" s="47"/>
      <c r="T356" s="245"/>
      <c r="U356" s="248">
        <f t="shared" si="99"/>
        <v>0</v>
      </c>
      <c r="V356" s="248">
        <f t="shared" si="100"/>
        <v>0</v>
      </c>
      <c r="W356" s="255">
        <f t="shared" si="98"/>
        <v>0</v>
      </c>
    </row>
    <row r="357" spans="3:23">
      <c r="C357" s="66">
        <v>28</v>
      </c>
      <c r="D357" s="145">
        <v>0</v>
      </c>
      <c r="E357" s="146">
        <v>0</v>
      </c>
      <c r="F357" s="147">
        <v>1</v>
      </c>
      <c r="G357" s="39">
        <f t="shared" si="89"/>
        <v>0</v>
      </c>
      <c r="H357" s="40">
        <f t="shared" si="90"/>
        <v>0</v>
      </c>
      <c r="I357" s="40"/>
      <c r="J357" s="36">
        <f t="shared" si="91"/>
        <v>0</v>
      </c>
      <c r="K357" s="131">
        <f t="shared" si="102"/>
        <v>0</v>
      </c>
      <c r="L357" s="37">
        <f t="shared" si="93"/>
        <v>0</v>
      </c>
      <c r="M357" s="40"/>
      <c r="N357" s="44">
        <f t="shared" si="101"/>
        <v>0</v>
      </c>
      <c r="O357" s="44">
        <f t="shared" si="86"/>
        <v>0</v>
      </c>
      <c r="P357" s="24" t="str">
        <f t="shared" si="94"/>
        <v>.</v>
      </c>
      <c r="Q357" s="47"/>
      <c r="R357" s="32"/>
      <c r="S357" s="47"/>
      <c r="T357" s="245"/>
      <c r="U357" s="248">
        <f t="shared" si="99"/>
        <v>0</v>
      </c>
      <c r="V357" s="248">
        <f t="shared" si="100"/>
        <v>0</v>
      </c>
      <c r="W357" s="255">
        <f t="shared" si="98"/>
        <v>0</v>
      </c>
    </row>
    <row r="358" spans="3:23">
      <c r="C358" s="65">
        <v>29</v>
      </c>
      <c r="D358" s="145">
        <v>0</v>
      </c>
      <c r="E358" s="146">
        <v>0</v>
      </c>
      <c r="F358" s="147">
        <v>1</v>
      </c>
      <c r="G358" s="39">
        <f t="shared" si="89"/>
        <v>0</v>
      </c>
      <c r="H358" s="40">
        <f t="shared" si="90"/>
        <v>0</v>
      </c>
      <c r="I358" s="40"/>
      <c r="J358" s="36">
        <f t="shared" si="91"/>
        <v>0</v>
      </c>
      <c r="K358" s="131">
        <f>ROUND((IF(H358-$R$341&lt;0,0,(H358-$R$341))*3.5%)*F358,2)</f>
        <v>0</v>
      </c>
      <c r="L358" s="37">
        <f t="shared" si="93"/>
        <v>0</v>
      </c>
      <c r="M358" s="40"/>
      <c r="N358" s="44">
        <f t="shared" si="101"/>
        <v>0</v>
      </c>
      <c r="O358" s="44">
        <f t="shared" si="86"/>
        <v>0</v>
      </c>
      <c r="P358" s="24" t="str">
        <f t="shared" si="94"/>
        <v>.</v>
      </c>
      <c r="Q358" s="47"/>
      <c r="R358" s="32"/>
      <c r="S358" s="47"/>
      <c r="T358" s="245"/>
      <c r="U358" s="248">
        <f t="shared" si="99"/>
        <v>0</v>
      </c>
      <c r="V358" s="248">
        <f t="shared" si="100"/>
        <v>0</v>
      </c>
      <c r="W358" s="255">
        <f t="shared" si="98"/>
        <v>0</v>
      </c>
    </row>
    <row r="359" spans="3:23">
      <c r="C359" s="65">
        <v>30</v>
      </c>
      <c r="D359" s="145">
        <v>0</v>
      </c>
      <c r="E359" s="146">
        <v>0</v>
      </c>
      <c r="F359" s="147">
        <v>1</v>
      </c>
      <c r="G359" s="39">
        <f t="shared" si="89"/>
        <v>0</v>
      </c>
      <c r="H359" s="40">
        <f t="shared" si="90"/>
        <v>0</v>
      </c>
      <c r="I359" s="40"/>
      <c r="J359" s="36">
        <f t="shared" si="91"/>
        <v>0</v>
      </c>
      <c r="K359" s="131">
        <f t="shared" si="102"/>
        <v>0</v>
      </c>
      <c r="L359" s="37">
        <f t="shared" si="93"/>
        <v>0</v>
      </c>
      <c r="M359" s="40"/>
      <c r="N359" s="44">
        <f t="shared" si="101"/>
        <v>0</v>
      </c>
      <c r="O359" s="44">
        <f t="shared" si="86"/>
        <v>0</v>
      </c>
      <c r="P359" s="24" t="str">
        <f t="shared" si="94"/>
        <v>.</v>
      </c>
      <c r="Q359" s="47"/>
      <c r="R359" s="32"/>
      <c r="S359" s="47"/>
      <c r="T359" s="245"/>
      <c r="U359" s="248">
        <f t="shared" si="99"/>
        <v>0</v>
      </c>
      <c r="V359" s="248">
        <f t="shared" si="100"/>
        <v>0</v>
      </c>
      <c r="W359" s="255">
        <f t="shared" si="98"/>
        <v>0</v>
      </c>
    </row>
    <row r="360" spans="3:23">
      <c r="C360" s="65">
        <v>31</v>
      </c>
      <c r="D360" s="145">
        <v>0</v>
      </c>
      <c r="E360" s="146">
        <v>0</v>
      </c>
      <c r="F360" s="147">
        <v>1</v>
      </c>
      <c r="G360" s="39">
        <f t="shared" si="89"/>
        <v>0</v>
      </c>
      <c r="H360" s="40">
        <f t="shared" si="90"/>
        <v>0</v>
      </c>
      <c r="I360" s="40"/>
      <c r="J360" s="36">
        <f t="shared" si="91"/>
        <v>0</v>
      </c>
      <c r="K360" s="131">
        <f>ROUND((IF(H360-$R$341&lt;0,0,(H360-$R$341))*3.5%)*F360,2)</f>
        <v>0</v>
      </c>
      <c r="L360" s="37">
        <f t="shared" si="93"/>
        <v>0</v>
      </c>
      <c r="M360" s="40"/>
      <c r="N360" s="44">
        <f t="shared" si="101"/>
        <v>0</v>
      </c>
      <c r="O360" s="44">
        <f t="shared" si="86"/>
        <v>0</v>
      </c>
      <c r="P360" s="24" t="str">
        <f t="shared" si="94"/>
        <v>.</v>
      </c>
      <c r="Q360" s="47"/>
      <c r="R360" s="32"/>
      <c r="S360" s="47"/>
      <c r="T360" s="245"/>
      <c r="U360" s="248">
        <f t="shared" si="99"/>
        <v>0</v>
      </c>
      <c r="V360" s="248">
        <f t="shared" si="100"/>
        <v>0</v>
      </c>
      <c r="W360" s="255">
        <f t="shared" si="98"/>
        <v>0</v>
      </c>
    </row>
    <row r="361" spans="3:23">
      <c r="C361" s="66">
        <v>32</v>
      </c>
      <c r="D361" s="145">
        <v>0</v>
      </c>
      <c r="E361" s="146">
        <v>0</v>
      </c>
      <c r="F361" s="147">
        <v>1</v>
      </c>
      <c r="G361" s="39">
        <f t="shared" si="89"/>
        <v>0</v>
      </c>
      <c r="H361" s="40">
        <f t="shared" si="90"/>
        <v>0</v>
      </c>
      <c r="I361" s="40"/>
      <c r="J361" s="36">
        <f t="shared" si="91"/>
        <v>0</v>
      </c>
      <c r="K361" s="131">
        <f t="shared" si="102"/>
        <v>0</v>
      </c>
      <c r="L361" s="37">
        <f t="shared" si="93"/>
        <v>0</v>
      </c>
      <c r="M361" s="40"/>
      <c r="N361" s="44">
        <f t="shared" si="101"/>
        <v>0</v>
      </c>
      <c r="O361" s="44">
        <f t="shared" si="86"/>
        <v>0</v>
      </c>
      <c r="P361" s="24" t="str">
        <f t="shared" si="94"/>
        <v>.</v>
      </c>
      <c r="Q361" s="47"/>
      <c r="R361" s="32"/>
      <c r="S361" s="47"/>
      <c r="T361" s="245"/>
      <c r="U361" s="248">
        <f t="shared" si="99"/>
        <v>0</v>
      </c>
      <c r="V361" s="248">
        <f t="shared" si="100"/>
        <v>0</v>
      </c>
      <c r="W361" s="255">
        <f t="shared" si="98"/>
        <v>0</v>
      </c>
    </row>
    <row r="362" spans="3:23">
      <c r="C362" s="65">
        <v>33</v>
      </c>
      <c r="D362" s="145">
        <v>0</v>
      </c>
      <c r="E362" s="146">
        <v>0</v>
      </c>
      <c r="F362" s="147">
        <v>1</v>
      </c>
      <c r="G362" s="39">
        <f t="shared" si="89"/>
        <v>0</v>
      </c>
      <c r="H362" s="40">
        <f t="shared" si="90"/>
        <v>0</v>
      </c>
      <c r="I362" s="40"/>
      <c r="J362" s="36">
        <f t="shared" si="91"/>
        <v>0</v>
      </c>
      <c r="K362" s="131">
        <f>ROUND((IF(H362-$R$341&lt;0,0,(H362-$R$341))*3.5%)*F362,2)</f>
        <v>0</v>
      </c>
      <c r="L362" s="37">
        <f t="shared" si="93"/>
        <v>0</v>
      </c>
      <c r="M362" s="40"/>
      <c r="N362" s="44">
        <f t="shared" si="101"/>
        <v>0</v>
      </c>
      <c r="O362" s="44">
        <f t="shared" si="86"/>
        <v>0</v>
      </c>
      <c r="P362" s="24" t="str">
        <f t="shared" si="94"/>
        <v>.</v>
      </c>
      <c r="Q362" s="47"/>
      <c r="R362" s="32"/>
      <c r="S362" s="47"/>
      <c r="T362" s="245"/>
      <c r="U362" s="248">
        <f t="shared" si="99"/>
        <v>0</v>
      </c>
      <c r="V362" s="248">
        <f t="shared" si="100"/>
        <v>0</v>
      </c>
      <c r="W362" s="255">
        <f t="shared" si="98"/>
        <v>0</v>
      </c>
    </row>
    <row r="363" spans="3:23">
      <c r="C363" s="65">
        <v>34</v>
      </c>
      <c r="D363" s="145">
        <v>0</v>
      </c>
      <c r="E363" s="146">
        <v>0</v>
      </c>
      <c r="F363" s="147">
        <v>1</v>
      </c>
      <c r="G363" s="39">
        <f t="shared" si="89"/>
        <v>0</v>
      </c>
      <c r="H363" s="40">
        <f t="shared" si="90"/>
        <v>0</v>
      </c>
      <c r="I363" s="40"/>
      <c r="J363" s="36">
        <f t="shared" si="91"/>
        <v>0</v>
      </c>
      <c r="K363" s="131">
        <f t="shared" si="102"/>
        <v>0</v>
      </c>
      <c r="L363" s="37">
        <f t="shared" si="93"/>
        <v>0</v>
      </c>
      <c r="M363" s="40"/>
      <c r="N363" s="44">
        <f t="shared" si="101"/>
        <v>0</v>
      </c>
      <c r="O363" s="44">
        <f t="shared" si="86"/>
        <v>0</v>
      </c>
      <c r="P363" s="24" t="str">
        <f t="shared" si="94"/>
        <v>.</v>
      </c>
      <c r="Q363" s="47"/>
      <c r="R363" s="32"/>
      <c r="S363" s="47"/>
      <c r="T363" s="245"/>
      <c r="U363" s="248">
        <f t="shared" si="99"/>
        <v>0</v>
      </c>
      <c r="V363" s="248">
        <f t="shared" si="100"/>
        <v>0</v>
      </c>
      <c r="W363" s="255">
        <f t="shared" si="98"/>
        <v>0</v>
      </c>
    </row>
    <row r="364" spans="3:23">
      <c r="C364" s="65">
        <v>35</v>
      </c>
      <c r="D364" s="145">
        <v>0</v>
      </c>
      <c r="E364" s="146">
        <v>0</v>
      </c>
      <c r="F364" s="147">
        <v>1</v>
      </c>
      <c r="G364" s="39">
        <f t="shared" si="89"/>
        <v>0</v>
      </c>
      <c r="H364" s="40">
        <f t="shared" si="90"/>
        <v>0</v>
      </c>
      <c r="I364" s="40"/>
      <c r="J364" s="36">
        <f t="shared" si="91"/>
        <v>0</v>
      </c>
      <c r="K364" s="131">
        <f>ROUND((IF(H364-$R$341&lt;0,0,(H364-$R$341))*3.5%)*F364,2)</f>
        <v>0</v>
      </c>
      <c r="L364" s="37">
        <f t="shared" si="93"/>
        <v>0</v>
      </c>
      <c r="M364" s="40"/>
      <c r="N364" s="44">
        <f t="shared" si="101"/>
        <v>0</v>
      </c>
      <c r="O364" s="44">
        <f t="shared" si="86"/>
        <v>0</v>
      </c>
      <c r="P364" s="24" t="str">
        <f t="shared" si="94"/>
        <v>.</v>
      </c>
      <c r="Q364" s="47"/>
      <c r="R364" s="32"/>
      <c r="S364" s="47"/>
      <c r="T364" s="245"/>
      <c r="U364" s="248">
        <f t="shared" si="99"/>
        <v>0</v>
      </c>
      <c r="V364" s="248">
        <f t="shared" si="100"/>
        <v>0</v>
      </c>
      <c r="W364" s="255">
        <f t="shared" si="98"/>
        <v>0</v>
      </c>
    </row>
    <row r="365" spans="3:23">
      <c r="C365" s="66">
        <v>36</v>
      </c>
      <c r="D365" s="145">
        <v>0</v>
      </c>
      <c r="E365" s="146">
        <v>0</v>
      </c>
      <c r="F365" s="147">
        <v>1</v>
      </c>
      <c r="G365" s="39">
        <f t="shared" si="89"/>
        <v>0</v>
      </c>
      <c r="H365" s="40">
        <f t="shared" si="90"/>
        <v>0</v>
      </c>
      <c r="I365" s="40"/>
      <c r="J365" s="36">
        <f t="shared" si="91"/>
        <v>0</v>
      </c>
      <c r="K365" s="131">
        <f t="shared" si="102"/>
        <v>0</v>
      </c>
      <c r="L365" s="37">
        <f t="shared" si="93"/>
        <v>0</v>
      </c>
      <c r="M365" s="40"/>
      <c r="N365" s="44">
        <f t="shared" si="101"/>
        <v>0</v>
      </c>
      <c r="O365" s="44">
        <f t="shared" si="86"/>
        <v>0</v>
      </c>
      <c r="P365" s="24" t="str">
        <f t="shared" si="94"/>
        <v>.</v>
      </c>
      <c r="Q365" s="47"/>
      <c r="R365" s="32"/>
      <c r="S365" s="47"/>
      <c r="T365" s="245"/>
      <c r="U365" s="248">
        <f t="shared" si="99"/>
        <v>0</v>
      </c>
      <c r="V365" s="248">
        <f t="shared" si="100"/>
        <v>0</v>
      </c>
      <c r="W365" s="255">
        <f t="shared" si="98"/>
        <v>0</v>
      </c>
    </row>
    <row r="366" spans="3:23">
      <c r="C366" s="65">
        <v>37</v>
      </c>
      <c r="D366" s="145">
        <v>0</v>
      </c>
      <c r="E366" s="146">
        <v>0</v>
      </c>
      <c r="F366" s="147">
        <v>1</v>
      </c>
      <c r="G366" s="39">
        <f t="shared" si="89"/>
        <v>0</v>
      </c>
      <c r="H366" s="40">
        <f t="shared" si="90"/>
        <v>0</v>
      </c>
      <c r="I366" s="40"/>
      <c r="J366" s="36">
        <f t="shared" si="91"/>
        <v>0</v>
      </c>
      <c r="K366" s="131">
        <f>ROUND((IF(H366-$R$341&lt;0,0,(H366-$R$341))*3.5%)*F366,2)</f>
        <v>0</v>
      </c>
      <c r="L366" s="37">
        <f t="shared" si="93"/>
        <v>0</v>
      </c>
      <c r="M366" s="40"/>
      <c r="N366" s="44">
        <f t="shared" si="101"/>
        <v>0</v>
      </c>
      <c r="O366" s="44">
        <f t="shared" si="86"/>
        <v>0</v>
      </c>
      <c r="P366" s="24" t="str">
        <f t="shared" si="94"/>
        <v>.</v>
      </c>
      <c r="Q366" s="47"/>
      <c r="R366" s="32"/>
      <c r="S366" s="47"/>
      <c r="T366" s="245"/>
      <c r="U366" s="248">
        <f t="shared" si="99"/>
        <v>0</v>
      </c>
      <c r="V366" s="248">
        <f t="shared" si="100"/>
        <v>0</v>
      </c>
      <c r="W366" s="255">
        <f t="shared" si="98"/>
        <v>0</v>
      </c>
    </row>
    <row r="367" spans="3:23">
      <c r="C367" s="65">
        <v>38</v>
      </c>
      <c r="D367" s="145">
        <v>0</v>
      </c>
      <c r="E367" s="146">
        <v>0</v>
      </c>
      <c r="F367" s="147">
        <v>1</v>
      </c>
      <c r="G367" s="39">
        <f t="shared" si="89"/>
        <v>0</v>
      </c>
      <c r="H367" s="40">
        <f t="shared" si="90"/>
        <v>0</v>
      </c>
      <c r="I367" s="40"/>
      <c r="J367" s="36">
        <f t="shared" si="91"/>
        <v>0</v>
      </c>
      <c r="K367" s="131">
        <f t="shared" si="102"/>
        <v>0</v>
      </c>
      <c r="L367" s="37">
        <f t="shared" si="93"/>
        <v>0</v>
      </c>
      <c r="M367" s="40"/>
      <c r="N367" s="44">
        <f t="shared" si="101"/>
        <v>0</v>
      </c>
      <c r="O367" s="44">
        <f t="shared" si="86"/>
        <v>0</v>
      </c>
      <c r="P367" s="24" t="str">
        <f t="shared" si="94"/>
        <v>.</v>
      </c>
      <c r="Q367" s="47"/>
      <c r="R367" s="32"/>
      <c r="S367" s="47"/>
      <c r="T367" s="245"/>
      <c r="U367" s="248">
        <f t="shared" si="99"/>
        <v>0</v>
      </c>
      <c r="V367" s="248">
        <f t="shared" si="100"/>
        <v>0</v>
      </c>
      <c r="W367" s="255">
        <f t="shared" si="98"/>
        <v>0</v>
      </c>
    </row>
    <row r="368" spans="3:23">
      <c r="C368" s="65">
        <v>39</v>
      </c>
      <c r="D368" s="145">
        <v>0</v>
      </c>
      <c r="E368" s="146">
        <v>0</v>
      </c>
      <c r="F368" s="147">
        <v>1</v>
      </c>
      <c r="G368" s="39">
        <f t="shared" si="89"/>
        <v>0</v>
      </c>
      <c r="H368" s="40">
        <f t="shared" si="90"/>
        <v>0</v>
      </c>
      <c r="I368" s="40"/>
      <c r="J368" s="36">
        <f t="shared" si="91"/>
        <v>0</v>
      </c>
      <c r="K368" s="131">
        <f>ROUND((IF(H368-$R$341&lt;0,0,(H368-$R$341))*3.5%)*F368,2)</f>
        <v>0</v>
      </c>
      <c r="L368" s="37">
        <f t="shared" si="93"/>
        <v>0</v>
      </c>
      <c r="M368" s="40"/>
      <c r="N368" s="44">
        <f t="shared" si="101"/>
        <v>0</v>
      </c>
      <c r="O368" s="44">
        <f t="shared" si="86"/>
        <v>0</v>
      </c>
      <c r="P368" s="24" t="str">
        <f t="shared" si="94"/>
        <v>.</v>
      </c>
      <c r="Q368" s="47"/>
      <c r="R368" s="32"/>
      <c r="S368" s="47"/>
      <c r="T368" s="245"/>
      <c r="U368" s="248">
        <f t="shared" si="99"/>
        <v>0</v>
      </c>
      <c r="V368" s="248">
        <f t="shared" si="100"/>
        <v>0</v>
      </c>
      <c r="W368" s="255">
        <f t="shared" si="98"/>
        <v>0</v>
      </c>
    </row>
    <row r="369" spans="3:23">
      <c r="C369" s="66">
        <v>40</v>
      </c>
      <c r="D369" s="145">
        <v>0</v>
      </c>
      <c r="E369" s="146">
        <v>0</v>
      </c>
      <c r="F369" s="147">
        <v>1</v>
      </c>
      <c r="G369" s="39">
        <f t="shared" si="89"/>
        <v>0</v>
      </c>
      <c r="H369" s="40">
        <f t="shared" si="90"/>
        <v>0</v>
      </c>
      <c r="I369" s="40"/>
      <c r="J369" s="36">
        <f t="shared" si="91"/>
        <v>0</v>
      </c>
      <c r="K369" s="131">
        <f t="shared" si="102"/>
        <v>0</v>
      </c>
      <c r="L369" s="37">
        <f t="shared" si="93"/>
        <v>0</v>
      </c>
      <c r="M369" s="40"/>
      <c r="N369" s="44">
        <f t="shared" si="101"/>
        <v>0</v>
      </c>
      <c r="O369" s="44">
        <f t="shared" si="86"/>
        <v>0</v>
      </c>
      <c r="P369" s="24" t="str">
        <f t="shared" si="94"/>
        <v>.</v>
      </c>
      <c r="Q369" s="47"/>
      <c r="R369" s="32"/>
      <c r="S369" s="47"/>
      <c r="T369" s="245"/>
      <c r="U369" s="248">
        <f t="shared" si="99"/>
        <v>0</v>
      </c>
      <c r="V369" s="248">
        <f t="shared" si="100"/>
        <v>0</v>
      </c>
      <c r="W369" s="255">
        <f t="shared" si="98"/>
        <v>0</v>
      </c>
    </row>
    <row r="370" spans="3:23">
      <c r="C370" s="65">
        <v>41</v>
      </c>
      <c r="D370" s="145">
        <v>0</v>
      </c>
      <c r="E370" s="146">
        <v>0</v>
      </c>
      <c r="F370" s="147">
        <v>1</v>
      </c>
      <c r="G370" s="39">
        <f t="shared" si="89"/>
        <v>0</v>
      </c>
      <c r="H370" s="40">
        <f t="shared" si="90"/>
        <v>0</v>
      </c>
      <c r="I370" s="40"/>
      <c r="J370" s="36">
        <f t="shared" si="91"/>
        <v>0</v>
      </c>
      <c r="K370" s="131">
        <f>ROUND((IF(H370-$R$341&lt;0,0,(H370-$R$341))*3.5%)*F370,2)</f>
        <v>0</v>
      </c>
      <c r="L370" s="37">
        <f t="shared" si="93"/>
        <v>0</v>
      </c>
      <c r="M370" s="40"/>
      <c r="N370" s="44">
        <f t="shared" si="101"/>
        <v>0</v>
      </c>
      <c r="O370" s="44">
        <f t="shared" si="86"/>
        <v>0</v>
      </c>
      <c r="P370" s="24" t="str">
        <f t="shared" si="94"/>
        <v>.</v>
      </c>
      <c r="Q370" s="47"/>
      <c r="R370" s="32"/>
      <c r="S370" s="47"/>
      <c r="T370" s="245"/>
      <c r="U370" s="248">
        <f t="shared" si="99"/>
        <v>0</v>
      </c>
      <c r="V370" s="248">
        <f t="shared" si="100"/>
        <v>0</v>
      </c>
      <c r="W370" s="255">
        <f t="shared" si="98"/>
        <v>0</v>
      </c>
    </row>
    <row r="371" spans="3:23">
      <c r="C371" s="65">
        <v>42</v>
      </c>
      <c r="D371" s="145">
        <v>0</v>
      </c>
      <c r="E371" s="146">
        <v>0</v>
      </c>
      <c r="F371" s="147">
        <v>1</v>
      </c>
      <c r="G371" s="39">
        <f t="shared" si="89"/>
        <v>0</v>
      </c>
      <c r="H371" s="40">
        <f t="shared" si="90"/>
        <v>0</v>
      </c>
      <c r="I371" s="40"/>
      <c r="J371" s="36">
        <f t="shared" si="91"/>
        <v>0</v>
      </c>
      <c r="K371" s="131">
        <f>ROUND((IF(H371-$R$341&lt;0,0,(H371-$R$341))*3.5%)*F371,2)</f>
        <v>0</v>
      </c>
      <c r="L371" s="37">
        <f t="shared" si="93"/>
        <v>0</v>
      </c>
      <c r="M371" s="40"/>
      <c r="N371" s="44">
        <f t="shared" si="101"/>
        <v>0</v>
      </c>
      <c r="O371" s="44">
        <f t="shared" si="86"/>
        <v>0</v>
      </c>
      <c r="P371" s="24" t="str">
        <f t="shared" si="94"/>
        <v>.</v>
      </c>
      <c r="Q371" s="47"/>
      <c r="R371" s="32"/>
      <c r="S371" s="47"/>
      <c r="T371" s="245"/>
      <c r="U371" s="248">
        <f t="shared" si="99"/>
        <v>0</v>
      </c>
      <c r="V371" s="248">
        <f t="shared" si="100"/>
        <v>0</v>
      </c>
      <c r="W371" s="255">
        <f t="shared" si="98"/>
        <v>0</v>
      </c>
    </row>
    <row r="372" spans="3:23">
      <c r="C372" s="65">
        <v>43</v>
      </c>
      <c r="D372" s="145">
        <v>0</v>
      </c>
      <c r="E372" s="146">
        <v>0</v>
      </c>
      <c r="F372" s="147">
        <v>1</v>
      </c>
      <c r="G372" s="39">
        <f t="shared" si="89"/>
        <v>0</v>
      </c>
      <c r="H372" s="40">
        <f t="shared" si="90"/>
        <v>0</v>
      </c>
      <c r="I372" s="40"/>
      <c r="J372" s="36">
        <f t="shared" si="91"/>
        <v>0</v>
      </c>
      <c r="K372" s="131">
        <f t="shared" si="102"/>
        <v>0</v>
      </c>
      <c r="L372" s="37">
        <f t="shared" si="93"/>
        <v>0</v>
      </c>
      <c r="M372" s="40"/>
      <c r="N372" s="44">
        <f t="shared" si="101"/>
        <v>0</v>
      </c>
      <c r="O372" s="44">
        <f t="shared" si="86"/>
        <v>0</v>
      </c>
      <c r="P372" s="24" t="str">
        <f t="shared" si="94"/>
        <v>.</v>
      </c>
      <c r="Q372" s="47"/>
      <c r="R372" s="32"/>
      <c r="S372" s="47"/>
      <c r="T372" s="245"/>
      <c r="U372" s="248">
        <f t="shared" si="99"/>
        <v>0</v>
      </c>
      <c r="V372" s="248">
        <f t="shared" si="100"/>
        <v>0</v>
      </c>
      <c r="W372" s="255">
        <f t="shared" si="98"/>
        <v>0</v>
      </c>
    </row>
    <row r="373" spans="3:23">
      <c r="C373" s="66">
        <v>44</v>
      </c>
      <c r="D373" s="145">
        <v>0</v>
      </c>
      <c r="E373" s="146">
        <v>0</v>
      </c>
      <c r="F373" s="147">
        <v>1</v>
      </c>
      <c r="G373" s="39">
        <f t="shared" si="89"/>
        <v>0</v>
      </c>
      <c r="H373" s="40">
        <f t="shared" si="90"/>
        <v>0</v>
      </c>
      <c r="I373" s="40"/>
      <c r="J373" s="36">
        <f t="shared" si="91"/>
        <v>0</v>
      </c>
      <c r="K373" s="131">
        <f t="shared" si="102"/>
        <v>0</v>
      </c>
      <c r="L373" s="37">
        <f t="shared" si="93"/>
        <v>0</v>
      </c>
      <c r="M373" s="40"/>
      <c r="N373" s="44">
        <f t="shared" si="101"/>
        <v>0</v>
      </c>
      <c r="O373" s="44">
        <f t="shared" si="86"/>
        <v>0</v>
      </c>
      <c r="P373" s="24" t="str">
        <f t="shared" si="94"/>
        <v>.</v>
      </c>
      <c r="Q373" s="47"/>
      <c r="R373" s="32"/>
      <c r="S373" s="47"/>
      <c r="T373" s="245"/>
      <c r="U373" s="248">
        <f>((MIN(H373,$R$342)*0.58%))*F373</f>
        <v>0</v>
      </c>
      <c r="V373" s="248">
        <f t="shared" si="100"/>
        <v>0</v>
      </c>
      <c r="W373" s="255">
        <f t="shared" si="98"/>
        <v>0</v>
      </c>
    </row>
    <row r="374" spans="3:23">
      <c r="C374" s="65">
        <v>45</v>
      </c>
      <c r="D374" s="145">
        <v>0</v>
      </c>
      <c r="E374" s="146">
        <v>0</v>
      </c>
      <c r="F374" s="147">
        <v>1</v>
      </c>
      <c r="G374" s="39">
        <f t="shared" si="89"/>
        <v>0</v>
      </c>
      <c r="H374" s="40">
        <f t="shared" si="90"/>
        <v>0</v>
      </c>
      <c r="I374" s="40"/>
      <c r="J374" s="36">
        <f t="shared" si="91"/>
        <v>0</v>
      </c>
      <c r="K374" s="131">
        <f t="shared" si="102"/>
        <v>0</v>
      </c>
      <c r="L374" s="37">
        <f t="shared" si="93"/>
        <v>0</v>
      </c>
      <c r="M374" s="40"/>
      <c r="N374" s="44">
        <f t="shared" si="101"/>
        <v>0</v>
      </c>
      <c r="O374" s="44">
        <f t="shared" si="86"/>
        <v>0</v>
      </c>
      <c r="P374" s="24" t="str">
        <f t="shared" si="94"/>
        <v>.</v>
      </c>
      <c r="Q374" s="47"/>
      <c r="R374" s="32"/>
      <c r="S374" s="47"/>
      <c r="T374" s="245"/>
      <c r="U374" s="248">
        <f t="shared" si="99"/>
        <v>0</v>
      </c>
      <c r="V374" s="248">
        <f t="shared" si="100"/>
        <v>0</v>
      </c>
      <c r="W374" s="255">
        <f t="shared" si="98"/>
        <v>0</v>
      </c>
    </row>
    <row r="375" spans="3:23">
      <c r="C375" s="65">
        <v>46</v>
      </c>
      <c r="D375" s="145">
        <v>0</v>
      </c>
      <c r="E375" s="146">
        <v>0</v>
      </c>
      <c r="F375" s="147">
        <v>1</v>
      </c>
      <c r="G375" s="39">
        <f t="shared" si="89"/>
        <v>0</v>
      </c>
      <c r="H375" s="40">
        <f t="shared" si="90"/>
        <v>0</v>
      </c>
      <c r="I375" s="40"/>
      <c r="J375" s="36">
        <f t="shared" si="91"/>
        <v>0</v>
      </c>
      <c r="K375" s="131">
        <f t="shared" si="102"/>
        <v>0</v>
      </c>
      <c r="L375" s="37">
        <f t="shared" si="93"/>
        <v>0</v>
      </c>
      <c r="M375" s="40"/>
      <c r="N375" s="44">
        <f t="shared" si="101"/>
        <v>0</v>
      </c>
      <c r="O375" s="44">
        <f t="shared" si="86"/>
        <v>0</v>
      </c>
      <c r="P375" s="24" t="str">
        <f t="shared" si="94"/>
        <v>.</v>
      </c>
      <c r="Q375" s="47"/>
      <c r="R375" s="32"/>
      <c r="S375" s="47"/>
      <c r="T375" s="245"/>
      <c r="U375" s="248">
        <f t="shared" si="99"/>
        <v>0</v>
      </c>
      <c r="V375" s="248">
        <f t="shared" si="100"/>
        <v>0</v>
      </c>
      <c r="W375" s="255">
        <f t="shared" si="98"/>
        <v>0</v>
      </c>
    </row>
    <row r="376" spans="3:23">
      <c r="C376" s="65">
        <v>47</v>
      </c>
      <c r="D376" s="145">
        <v>0</v>
      </c>
      <c r="E376" s="146">
        <v>0</v>
      </c>
      <c r="F376" s="147">
        <v>1</v>
      </c>
      <c r="G376" s="39">
        <f t="shared" si="89"/>
        <v>0</v>
      </c>
      <c r="H376" s="40">
        <f t="shared" si="90"/>
        <v>0</v>
      </c>
      <c r="I376" s="40"/>
      <c r="J376" s="36">
        <f t="shared" si="91"/>
        <v>0</v>
      </c>
      <c r="K376" s="131">
        <f t="shared" si="102"/>
        <v>0</v>
      </c>
      <c r="L376" s="37">
        <f t="shared" si="93"/>
        <v>0</v>
      </c>
      <c r="M376" s="40"/>
      <c r="N376" s="44">
        <f t="shared" si="101"/>
        <v>0</v>
      </c>
      <c r="O376" s="44">
        <f t="shared" si="86"/>
        <v>0</v>
      </c>
      <c r="P376" s="24" t="str">
        <f t="shared" si="94"/>
        <v>.</v>
      </c>
      <c r="Q376" s="47"/>
      <c r="R376" s="32"/>
      <c r="S376" s="47"/>
      <c r="T376" s="245"/>
      <c r="U376" s="248">
        <f t="shared" si="99"/>
        <v>0</v>
      </c>
      <c r="V376" s="248">
        <f t="shared" si="100"/>
        <v>0</v>
      </c>
      <c r="W376" s="255">
        <f t="shared" si="98"/>
        <v>0</v>
      </c>
    </row>
    <row r="377" spans="3:23">
      <c r="C377" s="66">
        <v>48</v>
      </c>
      <c r="D377" s="145">
        <v>0</v>
      </c>
      <c r="E377" s="146">
        <v>0</v>
      </c>
      <c r="F377" s="147">
        <v>1</v>
      </c>
      <c r="G377" s="39">
        <f t="shared" si="89"/>
        <v>0</v>
      </c>
      <c r="H377" s="40">
        <f t="shared" si="90"/>
        <v>0</v>
      </c>
      <c r="I377" s="40"/>
      <c r="J377" s="36">
        <f t="shared" si="91"/>
        <v>0</v>
      </c>
      <c r="K377" s="131">
        <f t="shared" si="102"/>
        <v>0</v>
      </c>
      <c r="L377" s="37">
        <f t="shared" si="93"/>
        <v>0</v>
      </c>
      <c r="M377" s="40"/>
      <c r="N377" s="44">
        <f t="shared" si="101"/>
        <v>0</v>
      </c>
      <c r="O377" s="44">
        <f t="shared" si="86"/>
        <v>0</v>
      </c>
      <c r="P377" s="24" t="str">
        <f t="shared" si="94"/>
        <v>.</v>
      </c>
      <c r="Q377" s="47"/>
      <c r="R377" s="32"/>
      <c r="S377" s="47"/>
      <c r="T377" s="245"/>
      <c r="U377" s="248">
        <f t="shared" si="99"/>
        <v>0</v>
      </c>
      <c r="V377" s="248">
        <f t="shared" si="100"/>
        <v>0</v>
      </c>
      <c r="W377" s="255">
        <f t="shared" si="98"/>
        <v>0</v>
      </c>
    </row>
    <row r="378" spans="3:23">
      <c r="C378" s="65">
        <v>49</v>
      </c>
      <c r="D378" s="145">
        <v>0</v>
      </c>
      <c r="E378" s="146">
        <v>0</v>
      </c>
      <c r="F378" s="147">
        <v>1</v>
      </c>
      <c r="G378" s="39">
        <f t="shared" si="89"/>
        <v>0</v>
      </c>
      <c r="H378" s="40">
        <f t="shared" si="90"/>
        <v>0</v>
      </c>
      <c r="I378" s="40"/>
      <c r="J378" s="36">
        <f t="shared" si="91"/>
        <v>0</v>
      </c>
      <c r="K378" s="131">
        <f t="shared" si="102"/>
        <v>0</v>
      </c>
      <c r="L378" s="37">
        <f t="shared" si="93"/>
        <v>0</v>
      </c>
      <c r="M378" s="40"/>
      <c r="N378" s="44">
        <f t="shared" si="101"/>
        <v>0</v>
      </c>
      <c r="O378" s="44">
        <f t="shared" si="86"/>
        <v>0</v>
      </c>
      <c r="P378" s="24" t="str">
        <f t="shared" si="94"/>
        <v>.</v>
      </c>
      <c r="Q378" s="47"/>
      <c r="R378" s="32"/>
      <c r="S378" s="47"/>
      <c r="T378" s="245"/>
      <c r="U378" s="248">
        <f t="shared" si="99"/>
        <v>0</v>
      </c>
      <c r="V378" s="248">
        <f t="shared" si="100"/>
        <v>0</v>
      </c>
      <c r="W378" s="255">
        <f t="shared" si="98"/>
        <v>0</v>
      </c>
    </row>
    <row r="379" spans="3:23">
      <c r="C379" s="65">
        <v>50</v>
      </c>
      <c r="D379" s="145">
        <v>0</v>
      </c>
      <c r="E379" s="146">
        <v>0</v>
      </c>
      <c r="F379" s="147">
        <v>1</v>
      </c>
      <c r="G379" s="39">
        <f t="shared" si="89"/>
        <v>0</v>
      </c>
      <c r="H379" s="40">
        <f t="shared" si="90"/>
        <v>0</v>
      </c>
      <c r="I379" s="40"/>
      <c r="J379" s="36">
        <f t="shared" si="91"/>
        <v>0</v>
      </c>
      <c r="K379" s="131">
        <f t="shared" si="102"/>
        <v>0</v>
      </c>
      <c r="L379" s="37">
        <f t="shared" si="93"/>
        <v>0</v>
      </c>
      <c r="M379" s="40"/>
      <c r="N379" s="44">
        <f t="shared" si="101"/>
        <v>0</v>
      </c>
      <c r="O379" s="44">
        <f t="shared" si="86"/>
        <v>0</v>
      </c>
      <c r="P379" s="24" t="str">
        <f t="shared" si="94"/>
        <v>.</v>
      </c>
      <c r="Q379" s="47"/>
      <c r="R379" s="32"/>
      <c r="S379" s="47"/>
      <c r="T379" s="245"/>
      <c r="U379" s="248">
        <f t="shared" si="99"/>
        <v>0</v>
      </c>
      <c r="V379" s="248">
        <f t="shared" si="100"/>
        <v>0</v>
      </c>
      <c r="W379" s="255">
        <f t="shared" si="98"/>
        <v>0</v>
      </c>
    </row>
    <row r="380" spans="3:23">
      <c r="C380" s="65">
        <v>51</v>
      </c>
      <c r="D380" s="145">
        <v>0</v>
      </c>
      <c r="E380" s="146">
        <v>0</v>
      </c>
      <c r="F380" s="147">
        <v>1</v>
      </c>
      <c r="G380" s="39">
        <f t="shared" si="89"/>
        <v>0</v>
      </c>
      <c r="H380" s="40">
        <f t="shared" si="90"/>
        <v>0</v>
      </c>
      <c r="I380" s="40"/>
      <c r="J380" s="36">
        <f t="shared" si="91"/>
        <v>0</v>
      </c>
      <c r="K380" s="131">
        <f t="shared" si="102"/>
        <v>0</v>
      </c>
      <c r="L380" s="37">
        <f t="shared" si="93"/>
        <v>0</v>
      </c>
      <c r="M380" s="40"/>
      <c r="N380" s="44">
        <f t="shared" si="101"/>
        <v>0</v>
      </c>
      <c r="O380" s="44">
        <f t="shared" si="86"/>
        <v>0</v>
      </c>
      <c r="P380" s="24" t="str">
        <f t="shared" si="94"/>
        <v>.</v>
      </c>
      <c r="Q380" s="47"/>
      <c r="R380" s="32"/>
      <c r="S380" s="47"/>
      <c r="T380" s="245"/>
      <c r="U380" s="248">
        <f t="shared" si="99"/>
        <v>0</v>
      </c>
      <c r="V380" s="248">
        <f t="shared" si="100"/>
        <v>0</v>
      </c>
      <c r="W380" s="255">
        <f t="shared" si="98"/>
        <v>0</v>
      </c>
    </row>
    <row r="381" spans="3:23">
      <c r="C381" s="66">
        <v>52</v>
      </c>
      <c r="D381" s="145">
        <v>0</v>
      </c>
      <c r="E381" s="146">
        <v>0</v>
      </c>
      <c r="F381" s="147">
        <v>1</v>
      </c>
      <c r="G381" s="39">
        <f t="shared" si="89"/>
        <v>0</v>
      </c>
      <c r="H381" s="40">
        <f t="shared" si="90"/>
        <v>0</v>
      </c>
      <c r="I381" s="40"/>
      <c r="J381" s="36">
        <f t="shared" si="91"/>
        <v>0</v>
      </c>
      <c r="K381" s="131">
        <f t="shared" si="102"/>
        <v>0</v>
      </c>
      <c r="L381" s="37">
        <f t="shared" si="93"/>
        <v>0</v>
      </c>
      <c r="M381" s="40"/>
      <c r="N381" s="44">
        <f t="shared" si="101"/>
        <v>0</v>
      </c>
      <c r="O381" s="44">
        <f t="shared" si="86"/>
        <v>0</v>
      </c>
      <c r="P381" s="24" t="str">
        <f t="shared" si="94"/>
        <v>.</v>
      </c>
      <c r="Q381" s="47"/>
      <c r="R381" s="32"/>
      <c r="S381" s="47"/>
      <c r="T381" s="245"/>
      <c r="U381" s="248">
        <f t="shared" si="99"/>
        <v>0</v>
      </c>
      <c r="V381" s="248">
        <f t="shared" si="100"/>
        <v>0</v>
      </c>
      <c r="W381" s="255">
        <f t="shared" si="98"/>
        <v>0</v>
      </c>
    </row>
    <row r="382" spans="3:23">
      <c r="C382" s="67"/>
      <c r="D382" s="41"/>
      <c r="E382" s="41"/>
      <c r="F382" s="164" t="s">
        <v>51</v>
      </c>
      <c r="G382" s="40">
        <f>SUM(G330:G381)</f>
        <v>0</v>
      </c>
      <c r="H382" s="40">
        <f>SUM(H330:H381)</f>
        <v>0</v>
      </c>
      <c r="I382" s="40"/>
      <c r="J382" s="36">
        <f>SUM(J330:J381)</f>
        <v>0</v>
      </c>
      <c r="K382" s="36">
        <f>SUM(K330:K381)</f>
        <v>0</v>
      </c>
      <c r="L382" s="37">
        <f>SUM(L330:L381)</f>
        <v>0</v>
      </c>
      <c r="M382" s="40"/>
      <c r="N382" s="38">
        <f>SUM(N330:N381)</f>
        <v>0</v>
      </c>
      <c r="O382" s="38">
        <f>SUM(O330:O381)</f>
        <v>0</v>
      </c>
      <c r="P382" s="24" t="str">
        <f t="shared" si="94"/>
        <v>.</v>
      </c>
      <c r="S382" s="43"/>
      <c r="T382" s="245"/>
      <c r="U382" s="250">
        <f>SUM(U330:U381)</f>
        <v>0</v>
      </c>
      <c r="V382" s="250">
        <f>SUM(V330:V381)</f>
        <v>0</v>
      </c>
      <c r="W382" s="258">
        <f>SUM(W330:W381)</f>
        <v>0</v>
      </c>
    </row>
    <row r="383" spans="3:23" ht="13.5" thickBot="1">
      <c r="C383" s="62"/>
      <c r="D383" s="42"/>
      <c r="E383" s="42"/>
      <c r="F383" s="191"/>
      <c r="G383" s="42"/>
      <c r="H383" s="42"/>
      <c r="I383" s="42"/>
      <c r="J383" s="43"/>
      <c r="K383" s="43"/>
      <c r="L383" s="58"/>
      <c r="M383" s="43"/>
      <c r="N383" s="58"/>
      <c r="O383" s="58"/>
      <c r="P383" s="24"/>
      <c r="S383" s="43"/>
      <c r="T383" s="245"/>
      <c r="U383" s="248"/>
      <c r="V383" s="248"/>
      <c r="W383" s="255"/>
    </row>
    <row r="384" spans="3:23" ht="51.75" customHeight="1">
      <c r="C384" s="62"/>
      <c r="D384" s="42"/>
      <c r="E384" s="42"/>
      <c r="F384" s="191"/>
      <c r="G384" s="42"/>
      <c r="H384" s="42"/>
      <c r="I384" s="42"/>
      <c r="J384" s="43"/>
      <c r="K384" s="300" t="s">
        <v>136</v>
      </c>
      <c r="L384" s="301"/>
      <c r="M384" s="11" t="s">
        <v>16</v>
      </c>
      <c r="N384" s="12" t="s">
        <v>8</v>
      </c>
      <c r="O384" s="13" t="s">
        <v>9</v>
      </c>
      <c r="P384" s="24"/>
      <c r="S384" s="43"/>
      <c r="T384" s="245"/>
      <c r="U384" s="248"/>
      <c r="V384" s="248"/>
      <c r="W384" s="255"/>
    </row>
    <row r="385" spans="3:23" ht="13.5" thickBot="1">
      <c r="C385" s="62"/>
      <c r="D385" s="42"/>
      <c r="E385" s="42"/>
      <c r="F385" s="191"/>
      <c r="G385" s="42"/>
      <c r="H385" s="42"/>
      <c r="I385" s="42"/>
      <c r="J385" s="43"/>
      <c r="K385" s="129" t="s">
        <v>111</v>
      </c>
      <c r="L385" s="130"/>
      <c r="M385" s="269">
        <v>1.2999999999999999E-2</v>
      </c>
      <c r="N385" s="55">
        <f>ROUND(N382*(1+M385),2)</f>
        <v>0</v>
      </c>
      <c r="O385" s="55">
        <f>ROUND(O382*(1+M385),2)</f>
        <v>0</v>
      </c>
      <c r="P385" s="24"/>
      <c r="S385" s="43"/>
      <c r="T385" s="245"/>
      <c r="U385" s="248"/>
      <c r="V385" s="248"/>
      <c r="W385" s="255"/>
    </row>
    <row r="386" spans="3:23" ht="13.5" thickBot="1">
      <c r="C386" s="62"/>
      <c r="D386" s="42"/>
      <c r="E386" s="42"/>
      <c r="F386" s="191"/>
      <c r="G386" s="42"/>
      <c r="H386" s="42"/>
      <c r="I386" s="42"/>
      <c r="J386" s="43"/>
      <c r="K386" s="43"/>
      <c r="L386" s="58"/>
      <c r="M386" s="43"/>
      <c r="N386" s="58"/>
      <c r="O386" s="58"/>
      <c r="P386" s="24"/>
      <c r="S386" s="43"/>
      <c r="T386" s="245"/>
      <c r="U386" s="248"/>
      <c r="V386" s="248"/>
      <c r="W386" s="255"/>
    </row>
    <row r="387" spans="3:23" ht="14.25">
      <c r="C387" s="218">
        <v>2019</v>
      </c>
      <c r="D387" s="60"/>
      <c r="E387" s="60"/>
      <c r="F387" s="60"/>
      <c r="G387" s="60"/>
      <c r="H387" s="60"/>
      <c r="I387" s="60"/>
      <c r="J387" s="60"/>
      <c r="K387" s="60"/>
      <c r="L387" s="60"/>
      <c r="M387" s="60"/>
      <c r="N387" s="60"/>
      <c r="O387" s="60"/>
      <c r="P387" s="61"/>
      <c r="Q387" s="60"/>
      <c r="R387" s="60"/>
      <c r="S387" s="83"/>
      <c r="T387" s="252"/>
      <c r="U387" s="252"/>
      <c r="V387" s="252"/>
      <c r="W387" s="253"/>
    </row>
    <row r="388" spans="3:23" ht="13.5" thickBot="1">
      <c r="C388" s="62"/>
      <c r="D388" s="9"/>
      <c r="E388" s="9"/>
      <c r="F388" s="9"/>
      <c r="G388" s="9"/>
      <c r="H388" s="9"/>
      <c r="I388" s="9"/>
      <c r="J388" s="9"/>
      <c r="K388" s="9"/>
      <c r="L388" s="9"/>
      <c r="M388" s="9"/>
      <c r="N388" s="9"/>
      <c r="O388" s="9"/>
      <c r="P388" s="24"/>
      <c r="Q388" s="9"/>
      <c r="R388" s="9"/>
      <c r="S388" s="47"/>
      <c r="T388" s="245"/>
      <c r="U388" s="245"/>
      <c r="V388" s="245"/>
      <c r="W388" s="254"/>
    </row>
    <row r="389" spans="3:23" ht="13.5" thickBot="1">
      <c r="C389" s="63"/>
      <c r="D389" s="291" t="s">
        <v>1</v>
      </c>
      <c r="E389" s="292"/>
      <c r="F389" s="293"/>
      <c r="G389" s="5"/>
      <c r="H389" s="6"/>
      <c r="I389" s="6"/>
      <c r="J389" s="294" t="s">
        <v>2</v>
      </c>
      <c r="K389" s="295"/>
      <c r="L389" s="295"/>
      <c r="M389" s="7"/>
      <c r="N389" s="296" t="s">
        <v>3</v>
      </c>
      <c r="O389" s="297"/>
      <c r="P389" s="24"/>
      <c r="Q389" s="9"/>
      <c r="R389" s="9"/>
      <c r="S389" s="47"/>
      <c r="T389" s="245"/>
      <c r="U389" s="245"/>
      <c r="V389" s="245"/>
      <c r="W389" s="254"/>
    </row>
    <row r="390" spans="3:23" ht="51">
      <c r="C390" s="64" t="s">
        <v>4</v>
      </c>
      <c r="D390" s="148" t="s">
        <v>66</v>
      </c>
      <c r="E390" s="149" t="s">
        <v>67</v>
      </c>
      <c r="F390" s="141" t="s">
        <v>28</v>
      </c>
      <c r="G390" s="14" t="s">
        <v>68</v>
      </c>
      <c r="H390" s="15" t="s">
        <v>69</v>
      </c>
      <c r="I390" s="15"/>
      <c r="J390" s="16" t="s">
        <v>5</v>
      </c>
      <c r="K390" s="16" t="s">
        <v>6</v>
      </c>
      <c r="L390" s="17" t="s">
        <v>7</v>
      </c>
      <c r="M390" s="15"/>
      <c r="N390" s="18" t="s">
        <v>8</v>
      </c>
      <c r="O390" s="18" t="s">
        <v>9</v>
      </c>
      <c r="P390" s="24"/>
      <c r="Q390" s="298" t="s">
        <v>102</v>
      </c>
      <c r="R390" s="299"/>
      <c r="S390" s="115"/>
      <c r="T390" s="245"/>
      <c r="U390" s="240" t="s">
        <v>120</v>
      </c>
      <c r="V390" s="240" t="s">
        <v>121</v>
      </c>
      <c r="W390" s="247" t="s">
        <v>18</v>
      </c>
    </row>
    <row r="391" spans="3:23">
      <c r="C391" s="65">
        <v>1</v>
      </c>
      <c r="D391" s="145">
        <v>0</v>
      </c>
      <c r="E391" s="146">
        <v>0</v>
      </c>
      <c r="F391" s="147">
        <v>1</v>
      </c>
      <c r="G391" s="39">
        <f t="shared" ref="G391:G442" si="103">D391+E391</f>
        <v>0</v>
      </c>
      <c r="H391" s="40">
        <f t="shared" ref="H391:H442" si="104">ROUND((G391/F391),2)</f>
        <v>0</v>
      </c>
      <c r="I391" s="40"/>
      <c r="J391" s="36">
        <f t="shared" ref="J391:J402" si="105">ROUND((H391*3%)*F391,2)</f>
        <v>0</v>
      </c>
      <c r="K391" s="36">
        <f t="shared" ref="K391:K402" si="106">ROUND((IF(H391-$R$393&lt;0,0,(H391-$R$393))*3.5%)*F391,2)</f>
        <v>0</v>
      </c>
      <c r="L391" s="37">
        <f t="shared" ref="L391:L442" si="107">J391+K391</f>
        <v>0</v>
      </c>
      <c r="M391" s="40"/>
      <c r="N391" s="44">
        <f>((MIN(H391,$R$394)*0.58%)+IF(H391&gt;$R$394,(H391-$R$394)*1.25%,0))*F391</f>
        <v>0</v>
      </c>
      <c r="O391" s="44">
        <f>(H391*3.75%)*F391</f>
        <v>0</v>
      </c>
      <c r="P391" s="24" t="str">
        <f>IF(W391&lt;&gt;0, "Error - review!",".")</f>
        <v>.</v>
      </c>
      <c r="Q391" s="87" t="s">
        <v>96</v>
      </c>
      <c r="R391" s="88"/>
      <c r="S391" s="47"/>
      <c r="T391" s="245"/>
      <c r="U391" s="248">
        <f>((MIN(H391,$R$394)*0.58%))*F391</f>
        <v>0</v>
      </c>
      <c r="V391" s="248">
        <f>(IF(H391&gt;$R$394,(H391-$R$394)*1.25%,0))*F391</f>
        <v>0</v>
      </c>
      <c r="W391" s="255">
        <f>(U391+V391)-N391</f>
        <v>0</v>
      </c>
    </row>
    <row r="392" spans="3:23">
      <c r="C392" s="65">
        <v>2</v>
      </c>
      <c r="D392" s="145">
        <v>0</v>
      </c>
      <c r="E392" s="146">
        <v>0</v>
      </c>
      <c r="F392" s="147">
        <v>1</v>
      </c>
      <c r="G392" s="39">
        <f t="shared" si="103"/>
        <v>0</v>
      </c>
      <c r="H392" s="40">
        <f t="shared" si="104"/>
        <v>0</v>
      </c>
      <c r="I392" s="40"/>
      <c r="J392" s="36">
        <f t="shared" si="105"/>
        <v>0</v>
      </c>
      <c r="K392" s="36">
        <f t="shared" si="106"/>
        <v>0</v>
      </c>
      <c r="L392" s="37">
        <f t="shared" si="107"/>
        <v>0</v>
      </c>
      <c r="M392" s="40"/>
      <c r="N392" s="44">
        <f t="shared" ref="N392:N402" si="108">((MIN(H392,$R$394)*0.58%)+IF(H392&gt;$R$394,(H392-$R$394)*1.25%,0))*F392</f>
        <v>0</v>
      </c>
      <c r="O392" s="44">
        <f>(H392*3.75%)*F392</f>
        <v>0</v>
      </c>
      <c r="P392" s="24" t="str">
        <f t="shared" ref="P392:P443" si="109">IF(W392&lt;&gt;0, "Error - review!",".")</f>
        <v>.</v>
      </c>
      <c r="Q392" s="89" t="s">
        <v>11</v>
      </c>
      <c r="R392" s="125">
        <v>243.3</v>
      </c>
      <c r="S392" s="47"/>
      <c r="T392" s="245"/>
      <c r="U392" s="248">
        <f t="shared" ref="U392:U400" si="110">((MIN(H392,$R$394)*0.58%))*F392</f>
        <v>0</v>
      </c>
      <c r="V392" s="248">
        <f t="shared" ref="V392:V400" si="111">(IF(H392&gt;$R$394,(H392-$R$394)*1.25%,0))*F392</f>
        <v>0</v>
      </c>
      <c r="W392" s="255">
        <f t="shared" ref="W392:W401" si="112">(U392+V392)-N392</f>
        <v>0</v>
      </c>
    </row>
    <row r="393" spans="3:23">
      <c r="C393" s="65">
        <v>3</v>
      </c>
      <c r="D393" s="145">
        <v>0</v>
      </c>
      <c r="E393" s="146">
        <v>0</v>
      </c>
      <c r="F393" s="147">
        <v>1</v>
      </c>
      <c r="G393" s="39">
        <f t="shared" si="103"/>
        <v>0</v>
      </c>
      <c r="H393" s="40">
        <f t="shared" si="104"/>
        <v>0</v>
      </c>
      <c r="I393" s="40"/>
      <c r="J393" s="36">
        <f t="shared" si="105"/>
        <v>0</v>
      </c>
      <c r="K393" s="36">
        <f t="shared" si="106"/>
        <v>0</v>
      </c>
      <c r="L393" s="37">
        <f t="shared" si="107"/>
        <v>0</v>
      </c>
      <c r="M393" s="40"/>
      <c r="N393" s="44">
        <f t="shared" si="108"/>
        <v>0</v>
      </c>
      <c r="O393" s="44">
        <f>(H393*3.75%)*F393</f>
        <v>0</v>
      </c>
      <c r="P393" s="24" t="str">
        <f t="shared" si="109"/>
        <v>.</v>
      </c>
      <c r="Q393" s="89" t="s">
        <v>38</v>
      </c>
      <c r="R393" s="125">
        <f>SUM(R392*52.18*2)/52.18</f>
        <v>486.6</v>
      </c>
      <c r="S393" s="47"/>
      <c r="T393" s="245"/>
      <c r="U393" s="248">
        <f t="shared" si="110"/>
        <v>0</v>
      </c>
      <c r="V393" s="248">
        <f t="shared" si="111"/>
        <v>0</v>
      </c>
      <c r="W393" s="255">
        <f t="shared" si="112"/>
        <v>0</v>
      </c>
    </row>
    <row r="394" spans="3:23">
      <c r="C394" s="65">
        <v>4</v>
      </c>
      <c r="D394" s="145">
        <v>0</v>
      </c>
      <c r="E394" s="146">
        <v>0</v>
      </c>
      <c r="F394" s="147">
        <v>1</v>
      </c>
      <c r="G394" s="39">
        <f t="shared" si="103"/>
        <v>0</v>
      </c>
      <c r="H394" s="40">
        <f t="shared" si="104"/>
        <v>0</v>
      </c>
      <c r="I394" s="40"/>
      <c r="J394" s="36">
        <f t="shared" si="105"/>
        <v>0</v>
      </c>
      <c r="K394" s="36">
        <f t="shared" si="106"/>
        <v>0</v>
      </c>
      <c r="L394" s="37">
        <f t="shared" si="107"/>
        <v>0</v>
      </c>
      <c r="M394" s="40"/>
      <c r="N394" s="44">
        <f t="shared" si="108"/>
        <v>0</v>
      </c>
      <c r="O394" s="44">
        <f t="shared" ref="O394:O442" si="113">(H394*3.75%)*F394</f>
        <v>0</v>
      </c>
      <c r="P394" s="24" t="str">
        <f t="shared" si="109"/>
        <v>.</v>
      </c>
      <c r="Q394" s="89" t="s">
        <v>30</v>
      </c>
      <c r="R394" s="125">
        <f>SUM(R392*3.74*52.18)/52.18</f>
        <v>909.94200000000012</v>
      </c>
      <c r="S394" s="47"/>
      <c r="T394" s="245"/>
      <c r="U394" s="248">
        <f t="shared" si="110"/>
        <v>0</v>
      </c>
      <c r="V394" s="248">
        <f t="shared" si="111"/>
        <v>0</v>
      </c>
      <c r="W394" s="255">
        <f t="shared" si="112"/>
        <v>0</v>
      </c>
    </row>
    <row r="395" spans="3:23">
      <c r="C395" s="65">
        <v>5</v>
      </c>
      <c r="D395" s="145">
        <v>0</v>
      </c>
      <c r="E395" s="146">
        <v>0</v>
      </c>
      <c r="F395" s="147">
        <v>1</v>
      </c>
      <c r="G395" s="39">
        <f t="shared" si="103"/>
        <v>0</v>
      </c>
      <c r="H395" s="40">
        <f t="shared" si="104"/>
        <v>0</v>
      </c>
      <c r="I395" s="40"/>
      <c r="J395" s="36">
        <f t="shared" si="105"/>
        <v>0</v>
      </c>
      <c r="K395" s="36">
        <f t="shared" si="106"/>
        <v>0</v>
      </c>
      <c r="L395" s="37">
        <f t="shared" si="107"/>
        <v>0</v>
      </c>
      <c r="M395" s="40"/>
      <c r="N395" s="44">
        <f t="shared" si="108"/>
        <v>0</v>
      </c>
      <c r="O395" s="44">
        <f t="shared" si="113"/>
        <v>0</v>
      </c>
      <c r="P395" s="24" t="str">
        <f t="shared" si="109"/>
        <v>.</v>
      </c>
      <c r="Q395" s="175">
        <v>43525</v>
      </c>
      <c r="R395" s="125"/>
      <c r="S395" s="47"/>
      <c r="T395" s="245"/>
      <c r="U395" s="248">
        <f t="shared" si="110"/>
        <v>0</v>
      </c>
      <c r="V395" s="248">
        <f t="shared" si="111"/>
        <v>0</v>
      </c>
      <c r="W395" s="255">
        <f t="shared" si="112"/>
        <v>0</v>
      </c>
    </row>
    <row r="396" spans="3:23">
      <c r="C396" s="65">
        <v>6</v>
      </c>
      <c r="D396" s="145">
        <v>0</v>
      </c>
      <c r="E396" s="146">
        <v>0</v>
      </c>
      <c r="F396" s="147">
        <v>1</v>
      </c>
      <c r="G396" s="39">
        <f t="shared" si="103"/>
        <v>0</v>
      </c>
      <c r="H396" s="40">
        <f t="shared" si="104"/>
        <v>0</v>
      </c>
      <c r="I396" s="40"/>
      <c r="J396" s="36">
        <f t="shared" si="105"/>
        <v>0</v>
      </c>
      <c r="K396" s="36">
        <f t="shared" si="106"/>
        <v>0</v>
      </c>
      <c r="L396" s="37">
        <f t="shared" si="107"/>
        <v>0</v>
      </c>
      <c r="M396" s="40"/>
      <c r="N396" s="44">
        <f t="shared" si="108"/>
        <v>0</v>
      </c>
      <c r="O396" s="44">
        <f t="shared" si="113"/>
        <v>0</v>
      </c>
      <c r="P396" s="24" t="str">
        <f t="shared" si="109"/>
        <v>.</v>
      </c>
      <c r="Q396" s="89" t="s">
        <v>98</v>
      </c>
      <c r="R396" s="125">
        <v>243.3</v>
      </c>
      <c r="S396" s="47"/>
      <c r="T396" s="245"/>
      <c r="U396" s="248">
        <f t="shared" si="110"/>
        <v>0</v>
      </c>
      <c r="V396" s="248">
        <f t="shared" si="111"/>
        <v>0</v>
      </c>
      <c r="W396" s="255">
        <f t="shared" si="112"/>
        <v>0</v>
      </c>
    </row>
    <row r="397" spans="3:23">
      <c r="C397" s="65">
        <v>7</v>
      </c>
      <c r="D397" s="145">
        <v>0</v>
      </c>
      <c r="E397" s="146">
        <v>0</v>
      </c>
      <c r="F397" s="147">
        <v>1</v>
      </c>
      <c r="G397" s="39">
        <f t="shared" si="103"/>
        <v>0</v>
      </c>
      <c r="H397" s="40">
        <f t="shared" si="104"/>
        <v>0</v>
      </c>
      <c r="I397" s="40"/>
      <c r="J397" s="36">
        <f t="shared" si="105"/>
        <v>0</v>
      </c>
      <c r="K397" s="36">
        <f t="shared" si="106"/>
        <v>0</v>
      </c>
      <c r="L397" s="37">
        <f t="shared" si="107"/>
        <v>0</v>
      </c>
      <c r="M397" s="40"/>
      <c r="N397" s="44">
        <f t="shared" si="108"/>
        <v>0</v>
      </c>
      <c r="O397" s="44">
        <f t="shared" si="113"/>
        <v>0</v>
      </c>
      <c r="P397" s="24" t="str">
        <f t="shared" si="109"/>
        <v>.</v>
      </c>
      <c r="Q397" s="89" t="s">
        <v>99</v>
      </c>
      <c r="R397" s="125">
        <v>248.3</v>
      </c>
      <c r="S397" s="47"/>
      <c r="T397" s="245"/>
      <c r="U397" s="248">
        <f t="shared" si="110"/>
        <v>0</v>
      </c>
      <c r="V397" s="248">
        <f t="shared" si="111"/>
        <v>0</v>
      </c>
      <c r="W397" s="255">
        <f t="shared" si="112"/>
        <v>0</v>
      </c>
    </row>
    <row r="398" spans="3:23">
      <c r="C398" s="65">
        <v>8</v>
      </c>
      <c r="D398" s="145">
        <v>0</v>
      </c>
      <c r="E398" s="146">
        <v>0</v>
      </c>
      <c r="F398" s="147">
        <v>1</v>
      </c>
      <c r="G398" s="39">
        <f t="shared" si="103"/>
        <v>0</v>
      </c>
      <c r="H398" s="40">
        <f t="shared" si="104"/>
        <v>0</v>
      </c>
      <c r="I398" s="40"/>
      <c r="J398" s="36">
        <f t="shared" si="105"/>
        <v>0</v>
      </c>
      <c r="K398" s="36">
        <f t="shared" si="106"/>
        <v>0</v>
      </c>
      <c r="L398" s="132">
        <f t="shared" si="107"/>
        <v>0</v>
      </c>
      <c r="M398" s="133"/>
      <c r="N398" s="44">
        <f t="shared" si="108"/>
        <v>0</v>
      </c>
      <c r="O398" s="44">
        <f t="shared" si="113"/>
        <v>0</v>
      </c>
      <c r="P398" s="24" t="str">
        <f t="shared" si="109"/>
        <v>.</v>
      </c>
      <c r="Q398" s="89" t="s">
        <v>80</v>
      </c>
      <c r="R398" s="125">
        <f>ROUND(((((($R$396*(2/7))+($R$397*(5/7)))*52.18)/52.18)*2),2)</f>
        <v>493.74</v>
      </c>
      <c r="S398" s="47"/>
      <c r="T398" s="245"/>
      <c r="U398" s="248">
        <f t="shared" si="110"/>
        <v>0</v>
      </c>
      <c r="V398" s="248">
        <f t="shared" si="111"/>
        <v>0</v>
      </c>
      <c r="W398" s="255">
        <f t="shared" si="112"/>
        <v>0</v>
      </c>
    </row>
    <row r="399" spans="3:23">
      <c r="C399" s="65">
        <v>9</v>
      </c>
      <c r="D399" s="145">
        <v>0</v>
      </c>
      <c r="E399" s="146">
        <v>0</v>
      </c>
      <c r="F399" s="147">
        <v>1</v>
      </c>
      <c r="G399" s="39">
        <f t="shared" si="103"/>
        <v>0</v>
      </c>
      <c r="H399" s="40">
        <f t="shared" si="104"/>
        <v>0</v>
      </c>
      <c r="I399" s="40"/>
      <c r="J399" s="36">
        <f t="shared" si="105"/>
        <v>0</v>
      </c>
      <c r="K399" s="36">
        <f t="shared" si="106"/>
        <v>0</v>
      </c>
      <c r="L399" s="132">
        <f t="shared" si="107"/>
        <v>0</v>
      </c>
      <c r="M399" s="133"/>
      <c r="N399" s="44">
        <f t="shared" si="108"/>
        <v>0</v>
      </c>
      <c r="O399" s="44">
        <f t="shared" si="113"/>
        <v>0</v>
      </c>
      <c r="P399" s="24" t="str">
        <f t="shared" si="109"/>
        <v>.</v>
      </c>
      <c r="Q399" s="89" t="s">
        <v>36</v>
      </c>
      <c r="R399" s="125">
        <f>ROUND(((((($R$396*(2/7))+($R$397*(5/7)))*52.18)/52.189)*3.74),2)</f>
        <v>923.14</v>
      </c>
      <c r="S399" s="47"/>
      <c r="T399" s="245"/>
      <c r="U399" s="248">
        <f t="shared" si="110"/>
        <v>0</v>
      </c>
      <c r="V399" s="248">
        <f t="shared" si="111"/>
        <v>0</v>
      </c>
      <c r="W399" s="255">
        <f t="shared" si="112"/>
        <v>0</v>
      </c>
    </row>
    <row r="400" spans="3:23">
      <c r="C400" s="65">
        <v>10</v>
      </c>
      <c r="D400" s="145">
        <v>0</v>
      </c>
      <c r="E400" s="146">
        <v>0</v>
      </c>
      <c r="F400" s="147">
        <v>1</v>
      </c>
      <c r="G400" s="39">
        <f t="shared" si="103"/>
        <v>0</v>
      </c>
      <c r="H400" s="40">
        <f t="shared" si="104"/>
        <v>0</v>
      </c>
      <c r="I400" s="40"/>
      <c r="J400" s="36">
        <f t="shared" si="105"/>
        <v>0</v>
      </c>
      <c r="K400" s="36">
        <f t="shared" si="106"/>
        <v>0</v>
      </c>
      <c r="L400" s="132">
        <f t="shared" si="107"/>
        <v>0</v>
      </c>
      <c r="M400" s="133"/>
      <c r="N400" s="44">
        <f t="shared" si="108"/>
        <v>0</v>
      </c>
      <c r="O400" s="44">
        <f t="shared" si="113"/>
        <v>0</v>
      </c>
      <c r="P400" s="24" t="str">
        <f t="shared" si="109"/>
        <v>.</v>
      </c>
      <c r="Q400" s="87" t="s">
        <v>101</v>
      </c>
      <c r="R400" s="125"/>
      <c r="S400" s="47"/>
      <c r="T400" s="245"/>
      <c r="U400" s="248">
        <f t="shared" si="110"/>
        <v>0</v>
      </c>
      <c r="V400" s="248">
        <f t="shared" si="111"/>
        <v>0</v>
      </c>
      <c r="W400" s="255">
        <f t="shared" si="112"/>
        <v>0</v>
      </c>
    </row>
    <row r="401" spans="3:23">
      <c r="C401" s="65">
        <v>11</v>
      </c>
      <c r="D401" s="145">
        <v>0</v>
      </c>
      <c r="E401" s="146">
        <v>0</v>
      </c>
      <c r="F401" s="147">
        <v>1</v>
      </c>
      <c r="G401" s="39">
        <f t="shared" si="103"/>
        <v>0</v>
      </c>
      <c r="H401" s="40">
        <f t="shared" si="104"/>
        <v>0</v>
      </c>
      <c r="I401" s="40"/>
      <c r="J401" s="36">
        <f t="shared" si="105"/>
        <v>0</v>
      </c>
      <c r="K401" s="36">
        <f t="shared" si="106"/>
        <v>0</v>
      </c>
      <c r="L401" s="132">
        <f t="shared" si="107"/>
        <v>0</v>
      </c>
      <c r="M401" s="133"/>
      <c r="N401" s="44">
        <f t="shared" si="108"/>
        <v>0</v>
      </c>
      <c r="O401" s="44">
        <f t="shared" si="113"/>
        <v>0</v>
      </c>
      <c r="P401" s="24" t="str">
        <f t="shared" si="109"/>
        <v>.</v>
      </c>
      <c r="Q401" s="89" t="s">
        <v>99</v>
      </c>
      <c r="R401" s="125">
        <v>248.3</v>
      </c>
      <c r="S401" s="47"/>
      <c r="T401" s="245"/>
      <c r="U401" s="248">
        <f>((MIN(H401,$R$394)*0.58%))*F401</f>
        <v>0</v>
      </c>
      <c r="V401" s="248">
        <f>(IF(H401&gt;$R$394,(H401-$R$394)*1.25%,0))*F401</f>
        <v>0</v>
      </c>
      <c r="W401" s="255">
        <f t="shared" si="112"/>
        <v>0</v>
      </c>
    </row>
    <row r="402" spans="3:23">
      <c r="C402" s="192">
        <v>12</v>
      </c>
      <c r="D402" s="145">
        <v>0</v>
      </c>
      <c r="E402" s="146">
        <v>0</v>
      </c>
      <c r="F402" s="147">
        <v>1</v>
      </c>
      <c r="G402" s="39">
        <f t="shared" si="103"/>
        <v>0</v>
      </c>
      <c r="H402" s="40">
        <f t="shared" si="104"/>
        <v>0</v>
      </c>
      <c r="I402" s="40"/>
      <c r="J402" s="36">
        <f t="shared" si="105"/>
        <v>0</v>
      </c>
      <c r="K402" s="36">
        <f t="shared" si="106"/>
        <v>0</v>
      </c>
      <c r="L402" s="132">
        <f t="shared" si="107"/>
        <v>0</v>
      </c>
      <c r="M402" s="133"/>
      <c r="N402" s="44">
        <f t="shared" si="108"/>
        <v>0</v>
      </c>
      <c r="O402" s="44">
        <f t="shared" si="113"/>
        <v>0</v>
      </c>
      <c r="P402" s="24" t="str">
        <f t="shared" si="109"/>
        <v>.</v>
      </c>
      <c r="Q402" s="89" t="s">
        <v>81</v>
      </c>
      <c r="R402" s="125">
        <f>ROUND(($R$469*52.18*2)/52.18,2)</f>
        <v>496.6</v>
      </c>
      <c r="S402" s="47"/>
      <c r="T402" s="245"/>
      <c r="U402" s="248">
        <f>((MIN(H402,$R$394)*0.58%))*F402</f>
        <v>0</v>
      </c>
      <c r="V402" s="248">
        <f>(IF(H402&gt;$R$394,(H402-$R$394)*1.25%,0))*F402</f>
        <v>0</v>
      </c>
      <c r="W402" s="255">
        <f>(U402+V402)-N402</f>
        <v>0</v>
      </c>
    </row>
    <row r="403" spans="3:23" ht="13.5" thickBot="1">
      <c r="C403" s="179">
        <v>13</v>
      </c>
      <c r="D403" s="145">
        <v>0</v>
      </c>
      <c r="E403" s="146">
        <v>0</v>
      </c>
      <c r="F403" s="147">
        <v>1</v>
      </c>
      <c r="G403" s="39">
        <f t="shared" si="103"/>
        <v>0</v>
      </c>
      <c r="H403" s="40">
        <f t="shared" si="104"/>
        <v>0</v>
      </c>
      <c r="I403" s="40"/>
      <c r="J403" s="36">
        <f>ROUND((H403*3%)*F403,2)</f>
        <v>0</v>
      </c>
      <c r="K403" s="36">
        <f>ROUND((IF(H403-$R$398&lt;0,0,(H403-$R$398))*3.5%)*F403,2)</f>
        <v>0</v>
      </c>
      <c r="L403" s="37">
        <f t="shared" si="107"/>
        <v>0</v>
      </c>
      <c r="M403" s="40"/>
      <c r="N403" s="44">
        <f>((MIN(H403,$R$399)*0.58%)+IF(H403&gt;$R$399,(H403-$R$399)*1.25%,0))*F403</f>
        <v>0</v>
      </c>
      <c r="O403" s="44">
        <f t="shared" si="113"/>
        <v>0</v>
      </c>
      <c r="P403" s="24" t="str">
        <f t="shared" si="109"/>
        <v>.</v>
      </c>
      <c r="Q403" s="90" t="s">
        <v>26</v>
      </c>
      <c r="R403" s="126">
        <f>ROUND(($R$469*52.18*3.74)/52.18,2)</f>
        <v>928.64</v>
      </c>
      <c r="S403" s="47"/>
      <c r="T403" s="245"/>
      <c r="U403" s="248">
        <f>((MIN(H403,$R$399)*0.58%))*F403</f>
        <v>0</v>
      </c>
      <c r="V403" s="248">
        <f>(IF(H403&gt;$R$399,(H403-$R$399)*1.25%,0))*F403</f>
        <v>0</v>
      </c>
      <c r="W403" s="255">
        <f>(U403+V403)-N403</f>
        <v>0</v>
      </c>
    </row>
    <row r="404" spans="3:23">
      <c r="C404" s="65">
        <v>14</v>
      </c>
      <c r="D404" s="145">
        <v>0</v>
      </c>
      <c r="E404" s="146">
        <v>0</v>
      </c>
      <c r="F404" s="147">
        <v>1</v>
      </c>
      <c r="G404" s="39">
        <f t="shared" si="103"/>
        <v>0</v>
      </c>
      <c r="H404" s="40">
        <f t="shared" si="104"/>
        <v>0</v>
      </c>
      <c r="I404" s="40"/>
      <c r="J404" s="36">
        <f t="shared" ref="J404:J442" si="114">ROUND((H404*3%)*F404,2)</f>
        <v>0</v>
      </c>
      <c r="K404" s="36">
        <f t="shared" ref="K404:K438" si="115">ROUND((IF(H404-$R$402&lt;0,0,(H404-$R$402))*3.5%)*F404,2)</f>
        <v>0</v>
      </c>
      <c r="L404" s="37">
        <f t="shared" si="107"/>
        <v>0</v>
      </c>
      <c r="M404" s="40"/>
      <c r="N404" s="44">
        <f>((MIN(H404,$R$403)*0.58%)+IF(H404&gt;$R$403,(H404-$R$403)*1.25%,0))*F404</f>
        <v>0</v>
      </c>
      <c r="O404" s="44">
        <f>(H404*3.75%)*F404</f>
        <v>0</v>
      </c>
      <c r="P404" s="24" t="str">
        <f t="shared" si="109"/>
        <v>.</v>
      </c>
      <c r="Q404" s="47"/>
      <c r="R404" s="32"/>
      <c r="S404" s="47"/>
      <c r="T404" s="245"/>
      <c r="U404" s="248">
        <f>((MIN(H404,$R$403)*0.58%))*F404</f>
        <v>0</v>
      </c>
      <c r="V404" s="248">
        <f>(IF(H404&gt;$R$403,(H404-$R$403)*1.25%,0))*F404</f>
        <v>0</v>
      </c>
      <c r="W404" s="255">
        <f t="shared" ref="W404:W442" si="116">(U404+V404)-N404</f>
        <v>0</v>
      </c>
    </row>
    <row r="405" spans="3:23">
      <c r="C405" s="65">
        <v>15</v>
      </c>
      <c r="D405" s="145">
        <v>0</v>
      </c>
      <c r="E405" s="146">
        <v>0</v>
      </c>
      <c r="F405" s="147">
        <v>1</v>
      </c>
      <c r="G405" s="39">
        <f t="shared" si="103"/>
        <v>0</v>
      </c>
      <c r="H405" s="40">
        <f t="shared" si="104"/>
        <v>0</v>
      </c>
      <c r="I405" s="40"/>
      <c r="J405" s="36">
        <f t="shared" si="114"/>
        <v>0</v>
      </c>
      <c r="K405" s="36">
        <f t="shared" si="115"/>
        <v>0</v>
      </c>
      <c r="L405" s="37">
        <f t="shared" si="107"/>
        <v>0</v>
      </c>
      <c r="M405" s="40"/>
      <c r="N405" s="44">
        <f t="shared" ref="N405:N442" si="117">((MIN(H405,$R$403)*0.58%)+IF(H405&gt;$R$403,(H405-$R$403)*1.25%,0))*F405</f>
        <v>0</v>
      </c>
      <c r="O405" s="44">
        <f t="shared" si="113"/>
        <v>0</v>
      </c>
      <c r="P405" s="24" t="str">
        <f t="shared" si="109"/>
        <v>.</v>
      </c>
      <c r="Q405" s="47"/>
      <c r="R405" s="32"/>
      <c r="S405" s="47"/>
      <c r="T405" s="245"/>
      <c r="U405" s="248">
        <f t="shared" ref="U405:U442" si="118">((MIN(H405,$R$403)*0.58%))*F405</f>
        <v>0</v>
      </c>
      <c r="V405" s="248">
        <f t="shared" ref="V405:V442" si="119">(IF(H405&gt;$R$403,(H405-$R$403)*1.25%,0))*F405</f>
        <v>0</v>
      </c>
      <c r="W405" s="255">
        <f t="shared" si="116"/>
        <v>0</v>
      </c>
    </row>
    <row r="406" spans="3:23">
      <c r="C406" s="66">
        <v>16</v>
      </c>
      <c r="D406" s="145">
        <v>0</v>
      </c>
      <c r="E406" s="146">
        <v>0</v>
      </c>
      <c r="F406" s="147">
        <v>1</v>
      </c>
      <c r="G406" s="39">
        <f t="shared" si="103"/>
        <v>0</v>
      </c>
      <c r="H406" s="40">
        <f t="shared" si="104"/>
        <v>0</v>
      </c>
      <c r="I406" s="40"/>
      <c r="J406" s="36">
        <f t="shared" si="114"/>
        <v>0</v>
      </c>
      <c r="K406" s="36">
        <f t="shared" si="115"/>
        <v>0</v>
      </c>
      <c r="L406" s="37">
        <f t="shared" si="107"/>
        <v>0</v>
      </c>
      <c r="M406" s="40"/>
      <c r="N406" s="44">
        <f t="shared" si="117"/>
        <v>0</v>
      </c>
      <c r="O406" s="44">
        <f t="shared" si="113"/>
        <v>0</v>
      </c>
      <c r="P406" s="24" t="str">
        <f t="shared" si="109"/>
        <v>.</v>
      </c>
      <c r="Q406" s="47"/>
      <c r="R406" s="32"/>
      <c r="S406" s="47"/>
      <c r="T406" s="245"/>
      <c r="U406" s="248">
        <f t="shared" si="118"/>
        <v>0</v>
      </c>
      <c r="V406" s="248">
        <f t="shared" si="119"/>
        <v>0</v>
      </c>
      <c r="W406" s="255">
        <f t="shared" si="116"/>
        <v>0</v>
      </c>
    </row>
    <row r="407" spans="3:23">
      <c r="C407" s="65">
        <v>17</v>
      </c>
      <c r="D407" s="145">
        <v>0</v>
      </c>
      <c r="E407" s="146">
        <v>0</v>
      </c>
      <c r="F407" s="147">
        <v>1</v>
      </c>
      <c r="G407" s="39">
        <f t="shared" si="103"/>
        <v>0</v>
      </c>
      <c r="H407" s="40">
        <f t="shared" si="104"/>
        <v>0</v>
      </c>
      <c r="I407" s="40"/>
      <c r="J407" s="36">
        <f t="shared" si="114"/>
        <v>0</v>
      </c>
      <c r="K407" s="36">
        <f t="shared" si="115"/>
        <v>0</v>
      </c>
      <c r="L407" s="37">
        <f t="shared" si="107"/>
        <v>0</v>
      </c>
      <c r="M407" s="40"/>
      <c r="N407" s="44">
        <f t="shared" si="117"/>
        <v>0</v>
      </c>
      <c r="O407" s="44">
        <f t="shared" si="113"/>
        <v>0</v>
      </c>
      <c r="P407" s="24" t="str">
        <f t="shared" si="109"/>
        <v>.</v>
      </c>
      <c r="Q407" s="47"/>
      <c r="R407" s="32"/>
      <c r="S407" s="47"/>
      <c r="T407" s="245"/>
      <c r="U407" s="248">
        <f t="shared" si="118"/>
        <v>0</v>
      </c>
      <c r="V407" s="248">
        <f t="shared" si="119"/>
        <v>0</v>
      </c>
      <c r="W407" s="255">
        <f t="shared" si="116"/>
        <v>0</v>
      </c>
    </row>
    <row r="408" spans="3:23">
      <c r="C408" s="65">
        <v>18</v>
      </c>
      <c r="D408" s="145">
        <v>0</v>
      </c>
      <c r="E408" s="146">
        <v>0</v>
      </c>
      <c r="F408" s="147">
        <v>1</v>
      </c>
      <c r="G408" s="39">
        <f t="shared" si="103"/>
        <v>0</v>
      </c>
      <c r="H408" s="40">
        <f t="shared" si="104"/>
        <v>0</v>
      </c>
      <c r="I408" s="40"/>
      <c r="J408" s="36">
        <f t="shared" si="114"/>
        <v>0</v>
      </c>
      <c r="K408" s="36">
        <f t="shared" si="115"/>
        <v>0</v>
      </c>
      <c r="L408" s="37">
        <f t="shared" si="107"/>
        <v>0</v>
      </c>
      <c r="M408" s="40"/>
      <c r="N408" s="44">
        <f t="shared" si="117"/>
        <v>0</v>
      </c>
      <c r="O408" s="44">
        <f t="shared" si="113"/>
        <v>0</v>
      </c>
      <c r="P408" s="24" t="str">
        <f t="shared" si="109"/>
        <v>.</v>
      </c>
      <c r="Q408" s="47"/>
      <c r="R408" s="32"/>
      <c r="S408" s="47"/>
      <c r="T408" s="245"/>
      <c r="U408" s="248">
        <f t="shared" si="118"/>
        <v>0</v>
      </c>
      <c r="V408" s="248">
        <f t="shared" si="119"/>
        <v>0</v>
      </c>
      <c r="W408" s="255">
        <f t="shared" si="116"/>
        <v>0</v>
      </c>
    </row>
    <row r="409" spans="3:23">
      <c r="C409" s="65">
        <v>19</v>
      </c>
      <c r="D409" s="145">
        <v>0</v>
      </c>
      <c r="E409" s="146">
        <v>0</v>
      </c>
      <c r="F409" s="147">
        <v>1</v>
      </c>
      <c r="G409" s="39">
        <f t="shared" si="103"/>
        <v>0</v>
      </c>
      <c r="H409" s="40">
        <f t="shared" si="104"/>
        <v>0</v>
      </c>
      <c r="I409" s="40"/>
      <c r="J409" s="36">
        <f t="shared" si="114"/>
        <v>0</v>
      </c>
      <c r="K409" s="36">
        <f t="shared" si="115"/>
        <v>0</v>
      </c>
      <c r="L409" s="37">
        <f t="shared" si="107"/>
        <v>0</v>
      </c>
      <c r="M409" s="40"/>
      <c r="N409" s="44">
        <f t="shared" si="117"/>
        <v>0</v>
      </c>
      <c r="O409" s="44">
        <f t="shared" si="113"/>
        <v>0</v>
      </c>
      <c r="P409" s="24" t="str">
        <f t="shared" si="109"/>
        <v>.</v>
      </c>
      <c r="Q409" s="47"/>
      <c r="R409" s="32"/>
      <c r="S409" s="47"/>
      <c r="T409" s="245"/>
      <c r="U409" s="248">
        <f t="shared" si="118"/>
        <v>0</v>
      </c>
      <c r="V409" s="248">
        <f t="shared" si="119"/>
        <v>0</v>
      </c>
      <c r="W409" s="255">
        <f t="shared" si="116"/>
        <v>0</v>
      </c>
    </row>
    <row r="410" spans="3:23">
      <c r="C410" s="66">
        <v>20</v>
      </c>
      <c r="D410" s="145">
        <v>0</v>
      </c>
      <c r="E410" s="146">
        <v>0</v>
      </c>
      <c r="F410" s="147">
        <v>1</v>
      </c>
      <c r="G410" s="39">
        <f t="shared" si="103"/>
        <v>0</v>
      </c>
      <c r="H410" s="40">
        <f t="shared" si="104"/>
        <v>0</v>
      </c>
      <c r="I410" s="40"/>
      <c r="J410" s="36">
        <f t="shared" si="114"/>
        <v>0</v>
      </c>
      <c r="K410" s="36">
        <f t="shared" si="115"/>
        <v>0</v>
      </c>
      <c r="L410" s="37">
        <f t="shared" si="107"/>
        <v>0</v>
      </c>
      <c r="M410" s="40"/>
      <c r="N410" s="44">
        <f t="shared" si="117"/>
        <v>0</v>
      </c>
      <c r="O410" s="44">
        <f t="shared" si="113"/>
        <v>0</v>
      </c>
      <c r="P410" s="24" t="str">
        <f t="shared" si="109"/>
        <v>.</v>
      </c>
      <c r="Q410" s="47"/>
      <c r="R410" s="32"/>
      <c r="S410" s="47"/>
      <c r="T410" s="245"/>
      <c r="U410" s="248">
        <f t="shared" si="118"/>
        <v>0</v>
      </c>
      <c r="V410" s="248">
        <f t="shared" si="119"/>
        <v>0</v>
      </c>
      <c r="W410" s="255">
        <f t="shared" si="116"/>
        <v>0</v>
      </c>
    </row>
    <row r="411" spans="3:23">
      <c r="C411" s="65">
        <v>21</v>
      </c>
      <c r="D411" s="145">
        <v>0</v>
      </c>
      <c r="E411" s="146">
        <v>0</v>
      </c>
      <c r="F411" s="147">
        <v>1</v>
      </c>
      <c r="G411" s="39">
        <f t="shared" si="103"/>
        <v>0</v>
      </c>
      <c r="H411" s="40">
        <f t="shared" si="104"/>
        <v>0</v>
      </c>
      <c r="I411" s="40"/>
      <c r="J411" s="36">
        <f t="shared" si="114"/>
        <v>0</v>
      </c>
      <c r="K411" s="36">
        <f t="shared" si="115"/>
        <v>0</v>
      </c>
      <c r="L411" s="37">
        <f t="shared" si="107"/>
        <v>0</v>
      </c>
      <c r="M411" s="40"/>
      <c r="N411" s="44">
        <f t="shared" si="117"/>
        <v>0</v>
      </c>
      <c r="O411" s="44">
        <f t="shared" si="113"/>
        <v>0</v>
      </c>
      <c r="P411" s="24" t="str">
        <f t="shared" si="109"/>
        <v>.</v>
      </c>
      <c r="Q411" s="47"/>
      <c r="R411" s="32"/>
      <c r="S411" s="47"/>
      <c r="T411" s="245"/>
      <c r="U411" s="248">
        <f t="shared" si="118"/>
        <v>0</v>
      </c>
      <c r="V411" s="248">
        <f t="shared" si="119"/>
        <v>0</v>
      </c>
      <c r="W411" s="255">
        <f t="shared" si="116"/>
        <v>0</v>
      </c>
    </row>
    <row r="412" spans="3:23">
      <c r="C412" s="65">
        <v>22</v>
      </c>
      <c r="D412" s="145">
        <v>0</v>
      </c>
      <c r="E412" s="146">
        <v>0</v>
      </c>
      <c r="F412" s="147">
        <v>1</v>
      </c>
      <c r="G412" s="39">
        <f t="shared" si="103"/>
        <v>0</v>
      </c>
      <c r="H412" s="40">
        <f t="shared" si="104"/>
        <v>0</v>
      </c>
      <c r="I412" s="40"/>
      <c r="J412" s="36">
        <f t="shared" si="114"/>
        <v>0</v>
      </c>
      <c r="K412" s="36">
        <f t="shared" si="115"/>
        <v>0</v>
      </c>
      <c r="L412" s="37">
        <f t="shared" si="107"/>
        <v>0</v>
      </c>
      <c r="M412" s="40"/>
      <c r="N412" s="44">
        <f t="shared" si="117"/>
        <v>0</v>
      </c>
      <c r="O412" s="44">
        <f t="shared" si="113"/>
        <v>0</v>
      </c>
      <c r="P412" s="24" t="str">
        <f t="shared" si="109"/>
        <v>.</v>
      </c>
      <c r="Q412" s="47"/>
      <c r="R412" s="32"/>
      <c r="S412" s="47"/>
      <c r="T412" s="245"/>
      <c r="U412" s="248">
        <f t="shared" si="118"/>
        <v>0</v>
      </c>
      <c r="V412" s="248">
        <f t="shared" si="119"/>
        <v>0</v>
      </c>
      <c r="W412" s="255">
        <f t="shared" si="116"/>
        <v>0</v>
      </c>
    </row>
    <row r="413" spans="3:23">
      <c r="C413" s="65">
        <v>23</v>
      </c>
      <c r="D413" s="145">
        <v>0</v>
      </c>
      <c r="E413" s="146">
        <v>0</v>
      </c>
      <c r="F413" s="147">
        <v>1</v>
      </c>
      <c r="G413" s="39">
        <f t="shared" si="103"/>
        <v>0</v>
      </c>
      <c r="H413" s="40">
        <f t="shared" si="104"/>
        <v>0</v>
      </c>
      <c r="I413" s="40"/>
      <c r="J413" s="36">
        <f t="shared" si="114"/>
        <v>0</v>
      </c>
      <c r="K413" s="36">
        <f t="shared" si="115"/>
        <v>0</v>
      </c>
      <c r="L413" s="37">
        <f t="shared" si="107"/>
        <v>0</v>
      </c>
      <c r="M413" s="40"/>
      <c r="N413" s="44">
        <f t="shared" si="117"/>
        <v>0</v>
      </c>
      <c r="O413" s="44">
        <f t="shared" si="113"/>
        <v>0</v>
      </c>
      <c r="P413" s="24" t="str">
        <f t="shared" si="109"/>
        <v>.</v>
      </c>
      <c r="Q413" s="47"/>
      <c r="R413" s="32"/>
      <c r="S413" s="47"/>
      <c r="T413" s="245"/>
      <c r="U413" s="248">
        <f t="shared" si="118"/>
        <v>0</v>
      </c>
      <c r="V413" s="248">
        <f t="shared" si="119"/>
        <v>0</v>
      </c>
      <c r="W413" s="255">
        <f t="shared" si="116"/>
        <v>0</v>
      </c>
    </row>
    <row r="414" spans="3:23">
      <c r="C414" s="66">
        <v>24</v>
      </c>
      <c r="D414" s="145">
        <v>0</v>
      </c>
      <c r="E414" s="146">
        <v>0</v>
      </c>
      <c r="F414" s="147">
        <v>1</v>
      </c>
      <c r="G414" s="39">
        <f t="shared" si="103"/>
        <v>0</v>
      </c>
      <c r="H414" s="40">
        <f t="shared" si="104"/>
        <v>0</v>
      </c>
      <c r="I414" s="40"/>
      <c r="J414" s="36">
        <f t="shared" si="114"/>
        <v>0</v>
      </c>
      <c r="K414" s="36">
        <f t="shared" si="115"/>
        <v>0</v>
      </c>
      <c r="L414" s="37">
        <f t="shared" si="107"/>
        <v>0</v>
      </c>
      <c r="M414" s="40"/>
      <c r="N414" s="44">
        <f t="shared" si="117"/>
        <v>0</v>
      </c>
      <c r="O414" s="44">
        <f t="shared" si="113"/>
        <v>0</v>
      </c>
      <c r="P414" s="24" t="str">
        <f t="shared" si="109"/>
        <v>.</v>
      </c>
      <c r="Q414" s="47"/>
      <c r="R414" s="32"/>
      <c r="S414" s="47"/>
      <c r="T414" s="245"/>
      <c r="U414" s="248">
        <f t="shared" si="118"/>
        <v>0</v>
      </c>
      <c r="V414" s="248">
        <f t="shared" si="119"/>
        <v>0</v>
      </c>
      <c r="W414" s="255">
        <f t="shared" si="116"/>
        <v>0</v>
      </c>
    </row>
    <row r="415" spans="3:23">
      <c r="C415" s="65">
        <v>25</v>
      </c>
      <c r="D415" s="145">
        <v>0</v>
      </c>
      <c r="E415" s="146">
        <v>0</v>
      </c>
      <c r="F415" s="147">
        <v>1</v>
      </c>
      <c r="G415" s="39">
        <f t="shared" si="103"/>
        <v>0</v>
      </c>
      <c r="H415" s="40">
        <f t="shared" si="104"/>
        <v>0</v>
      </c>
      <c r="I415" s="40"/>
      <c r="J415" s="36">
        <f t="shared" si="114"/>
        <v>0</v>
      </c>
      <c r="K415" s="36">
        <f t="shared" si="115"/>
        <v>0</v>
      </c>
      <c r="L415" s="37">
        <f t="shared" si="107"/>
        <v>0</v>
      </c>
      <c r="M415" s="40"/>
      <c r="N415" s="44">
        <f t="shared" si="117"/>
        <v>0</v>
      </c>
      <c r="O415" s="44">
        <f t="shared" si="113"/>
        <v>0</v>
      </c>
      <c r="P415" s="24" t="str">
        <f t="shared" si="109"/>
        <v>.</v>
      </c>
      <c r="Q415" s="47"/>
      <c r="R415" s="32"/>
      <c r="S415" s="47"/>
      <c r="T415" s="245"/>
      <c r="U415" s="248">
        <f t="shared" si="118"/>
        <v>0</v>
      </c>
      <c r="V415" s="248">
        <f t="shared" si="119"/>
        <v>0</v>
      </c>
      <c r="W415" s="255">
        <f t="shared" si="116"/>
        <v>0</v>
      </c>
    </row>
    <row r="416" spans="3:23">
      <c r="C416" s="65">
        <v>26</v>
      </c>
      <c r="D416" s="145">
        <v>0</v>
      </c>
      <c r="E416" s="146">
        <v>0</v>
      </c>
      <c r="F416" s="147">
        <v>1</v>
      </c>
      <c r="G416" s="39">
        <f t="shared" si="103"/>
        <v>0</v>
      </c>
      <c r="H416" s="40">
        <f t="shared" si="104"/>
        <v>0</v>
      </c>
      <c r="I416" s="40"/>
      <c r="J416" s="36">
        <f t="shared" si="114"/>
        <v>0</v>
      </c>
      <c r="K416" s="36">
        <f t="shared" si="115"/>
        <v>0</v>
      </c>
      <c r="L416" s="37">
        <f t="shared" si="107"/>
        <v>0</v>
      </c>
      <c r="M416" s="40"/>
      <c r="N416" s="44">
        <f t="shared" si="117"/>
        <v>0</v>
      </c>
      <c r="O416" s="44">
        <f t="shared" si="113"/>
        <v>0</v>
      </c>
      <c r="P416" s="24" t="str">
        <f t="shared" si="109"/>
        <v>.</v>
      </c>
      <c r="Q416" s="47"/>
      <c r="R416" s="32"/>
      <c r="S416" s="47"/>
      <c r="T416" s="245"/>
      <c r="U416" s="248">
        <f t="shared" si="118"/>
        <v>0</v>
      </c>
      <c r="V416" s="248">
        <f t="shared" si="119"/>
        <v>0</v>
      </c>
      <c r="W416" s="255">
        <f t="shared" si="116"/>
        <v>0</v>
      </c>
    </row>
    <row r="417" spans="3:23">
      <c r="C417" s="65">
        <v>27</v>
      </c>
      <c r="D417" s="145">
        <v>0</v>
      </c>
      <c r="E417" s="146">
        <v>0</v>
      </c>
      <c r="F417" s="147">
        <v>1</v>
      </c>
      <c r="G417" s="39">
        <f t="shared" si="103"/>
        <v>0</v>
      </c>
      <c r="H417" s="40">
        <f t="shared" si="104"/>
        <v>0</v>
      </c>
      <c r="I417" s="40"/>
      <c r="J417" s="36">
        <f t="shared" si="114"/>
        <v>0</v>
      </c>
      <c r="K417" s="36">
        <f t="shared" si="115"/>
        <v>0</v>
      </c>
      <c r="L417" s="37">
        <f t="shared" si="107"/>
        <v>0</v>
      </c>
      <c r="M417" s="40"/>
      <c r="N417" s="44">
        <f t="shared" si="117"/>
        <v>0</v>
      </c>
      <c r="O417" s="44">
        <f t="shared" si="113"/>
        <v>0</v>
      </c>
      <c r="P417" s="24" t="str">
        <f t="shared" si="109"/>
        <v>.</v>
      </c>
      <c r="Q417" s="47"/>
      <c r="R417" s="32"/>
      <c r="S417" s="47"/>
      <c r="T417" s="245"/>
      <c r="U417" s="248">
        <f t="shared" si="118"/>
        <v>0</v>
      </c>
      <c r="V417" s="248">
        <f t="shared" si="119"/>
        <v>0</v>
      </c>
      <c r="W417" s="255">
        <f t="shared" si="116"/>
        <v>0</v>
      </c>
    </row>
    <row r="418" spans="3:23">
      <c r="C418" s="66">
        <v>28</v>
      </c>
      <c r="D418" s="145">
        <v>0</v>
      </c>
      <c r="E418" s="146">
        <v>0</v>
      </c>
      <c r="F418" s="147">
        <v>1</v>
      </c>
      <c r="G418" s="39">
        <f t="shared" si="103"/>
        <v>0</v>
      </c>
      <c r="H418" s="40">
        <f t="shared" si="104"/>
        <v>0</v>
      </c>
      <c r="I418" s="40"/>
      <c r="J418" s="36">
        <f t="shared" si="114"/>
        <v>0</v>
      </c>
      <c r="K418" s="36">
        <f t="shared" si="115"/>
        <v>0</v>
      </c>
      <c r="L418" s="37">
        <f t="shared" si="107"/>
        <v>0</v>
      </c>
      <c r="M418" s="40"/>
      <c r="N418" s="44">
        <f t="shared" si="117"/>
        <v>0</v>
      </c>
      <c r="O418" s="44">
        <f t="shared" si="113"/>
        <v>0</v>
      </c>
      <c r="P418" s="24" t="str">
        <f t="shared" si="109"/>
        <v>.</v>
      </c>
      <c r="Q418" s="47"/>
      <c r="R418" s="32"/>
      <c r="S418" s="47"/>
      <c r="T418" s="245"/>
      <c r="U418" s="248">
        <f t="shared" si="118"/>
        <v>0</v>
      </c>
      <c r="V418" s="248">
        <f t="shared" si="119"/>
        <v>0</v>
      </c>
      <c r="W418" s="255">
        <f t="shared" si="116"/>
        <v>0</v>
      </c>
    </row>
    <row r="419" spans="3:23">
      <c r="C419" s="65">
        <v>29</v>
      </c>
      <c r="D419" s="145">
        <v>0</v>
      </c>
      <c r="E419" s="146">
        <v>0</v>
      </c>
      <c r="F419" s="147">
        <v>1</v>
      </c>
      <c r="G419" s="39">
        <f t="shared" si="103"/>
        <v>0</v>
      </c>
      <c r="H419" s="40">
        <f t="shared" si="104"/>
        <v>0</v>
      </c>
      <c r="I419" s="40"/>
      <c r="J419" s="36">
        <f t="shared" si="114"/>
        <v>0</v>
      </c>
      <c r="K419" s="36">
        <f t="shared" si="115"/>
        <v>0</v>
      </c>
      <c r="L419" s="37">
        <f t="shared" si="107"/>
        <v>0</v>
      </c>
      <c r="M419" s="40"/>
      <c r="N419" s="44">
        <f t="shared" si="117"/>
        <v>0</v>
      </c>
      <c r="O419" s="44">
        <f t="shared" si="113"/>
        <v>0</v>
      </c>
      <c r="P419" s="24" t="str">
        <f t="shared" si="109"/>
        <v>.</v>
      </c>
      <c r="Q419" s="47"/>
      <c r="R419" s="32"/>
      <c r="S419" s="47"/>
      <c r="T419" s="245"/>
      <c r="U419" s="248">
        <f t="shared" si="118"/>
        <v>0</v>
      </c>
      <c r="V419" s="248">
        <f t="shared" si="119"/>
        <v>0</v>
      </c>
      <c r="W419" s="255">
        <f t="shared" si="116"/>
        <v>0</v>
      </c>
    </row>
    <row r="420" spans="3:23">
      <c r="C420" s="65">
        <v>30</v>
      </c>
      <c r="D420" s="145">
        <v>0</v>
      </c>
      <c r="E420" s="146">
        <v>0</v>
      </c>
      <c r="F420" s="147">
        <v>1</v>
      </c>
      <c r="G420" s="39">
        <f t="shared" si="103"/>
        <v>0</v>
      </c>
      <c r="H420" s="40">
        <f t="shared" si="104"/>
        <v>0</v>
      </c>
      <c r="I420" s="40"/>
      <c r="J420" s="36">
        <f t="shared" si="114"/>
        <v>0</v>
      </c>
      <c r="K420" s="36">
        <f t="shared" si="115"/>
        <v>0</v>
      </c>
      <c r="L420" s="37">
        <f t="shared" si="107"/>
        <v>0</v>
      </c>
      <c r="M420" s="40"/>
      <c r="N420" s="44">
        <f t="shared" si="117"/>
        <v>0</v>
      </c>
      <c r="O420" s="44">
        <f t="shared" si="113"/>
        <v>0</v>
      </c>
      <c r="P420" s="24" t="str">
        <f t="shared" si="109"/>
        <v>.</v>
      </c>
      <c r="Q420" s="47"/>
      <c r="R420" s="32"/>
      <c r="S420" s="47"/>
      <c r="T420" s="245"/>
      <c r="U420" s="248">
        <f t="shared" si="118"/>
        <v>0</v>
      </c>
      <c r="V420" s="248">
        <f t="shared" si="119"/>
        <v>0</v>
      </c>
      <c r="W420" s="255">
        <f t="shared" si="116"/>
        <v>0</v>
      </c>
    </row>
    <row r="421" spans="3:23">
      <c r="C421" s="65">
        <v>31</v>
      </c>
      <c r="D421" s="145">
        <v>0</v>
      </c>
      <c r="E421" s="146">
        <v>0</v>
      </c>
      <c r="F421" s="147">
        <v>1</v>
      </c>
      <c r="G421" s="39">
        <f t="shared" si="103"/>
        <v>0</v>
      </c>
      <c r="H421" s="40">
        <f t="shared" si="104"/>
        <v>0</v>
      </c>
      <c r="I421" s="40"/>
      <c r="J421" s="36">
        <f t="shared" si="114"/>
        <v>0</v>
      </c>
      <c r="K421" s="36">
        <f t="shared" si="115"/>
        <v>0</v>
      </c>
      <c r="L421" s="37">
        <f t="shared" si="107"/>
        <v>0</v>
      </c>
      <c r="M421" s="40"/>
      <c r="N421" s="44">
        <f t="shared" si="117"/>
        <v>0</v>
      </c>
      <c r="O421" s="44">
        <f t="shared" si="113"/>
        <v>0</v>
      </c>
      <c r="P421" s="24" t="str">
        <f t="shared" si="109"/>
        <v>.</v>
      </c>
      <c r="Q421" s="47"/>
      <c r="R421" s="32"/>
      <c r="S421" s="47"/>
      <c r="T421" s="245"/>
      <c r="U421" s="248">
        <f t="shared" si="118"/>
        <v>0</v>
      </c>
      <c r="V421" s="248">
        <f t="shared" si="119"/>
        <v>0</v>
      </c>
      <c r="W421" s="255">
        <f t="shared" si="116"/>
        <v>0</v>
      </c>
    </row>
    <row r="422" spans="3:23">
      <c r="C422" s="66">
        <v>32</v>
      </c>
      <c r="D422" s="145">
        <v>0</v>
      </c>
      <c r="E422" s="146">
        <v>0</v>
      </c>
      <c r="F422" s="147">
        <v>1</v>
      </c>
      <c r="G422" s="39">
        <f t="shared" si="103"/>
        <v>0</v>
      </c>
      <c r="H422" s="40">
        <f t="shared" si="104"/>
        <v>0</v>
      </c>
      <c r="I422" s="40"/>
      <c r="J422" s="36">
        <f t="shared" si="114"/>
        <v>0</v>
      </c>
      <c r="K422" s="36">
        <f t="shared" si="115"/>
        <v>0</v>
      </c>
      <c r="L422" s="37">
        <f t="shared" si="107"/>
        <v>0</v>
      </c>
      <c r="M422" s="40"/>
      <c r="N422" s="44">
        <f t="shared" si="117"/>
        <v>0</v>
      </c>
      <c r="O422" s="44">
        <f t="shared" si="113"/>
        <v>0</v>
      </c>
      <c r="P422" s="24" t="str">
        <f t="shared" si="109"/>
        <v>.</v>
      </c>
      <c r="Q422" s="47"/>
      <c r="R422" s="32"/>
      <c r="S422" s="47"/>
      <c r="T422" s="245"/>
      <c r="U422" s="248">
        <f t="shared" si="118"/>
        <v>0</v>
      </c>
      <c r="V422" s="248">
        <f t="shared" si="119"/>
        <v>0</v>
      </c>
      <c r="W422" s="255">
        <f t="shared" si="116"/>
        <v>0</v>
      </c>
    </row>
    <row r="423" spans="3:23">
      <c r="C423" s="65">
        <v>33</v>
      </c>
      <c r="D423" s="145">
        <v>0</v>
      </c>
      <c r="E423" s="146">
        <v>0</v>
      </c>
      <c r="F423" s="147">
        <v>1</v>
      </c>
      <c r="G423" s="39">
        <f t="shared" si="103"/>
        <v>0</v>
      </c>
      <c r="H423" s="40">
        <f t="shared" si="104"/>
        <v>0</v>
      </c>
      <c r="I423" s="40"/>
      <c r="J423" s="36">
        <f t="shared" si="114"/>
        <v>0</v>
      </c>
      <c r="K423" s="36">
        <f t="shared" si="115"/>
        <v>0</v>
      </c>
      <c r="L423" s="37">
        <f t="shared" si="107"/>
        <v>0</v>
      </c>
      <c r="M423" s="40"/>
      <c r="N423" s="44">
        <f t="shared" si="117"/>
        <v>0</v>
      </c>
      <c r="O423" s="44">
        <f t="shared" si="113"/>
        <v>0</v>
      </c>
      <c r="P423" s="24" t="str">
        <f t="shared" si="109"/>
        <v>.</v>
      </c>
      <c r="Q423" s="47"/>
      <c r="R423" s="32"/>
      <c r="S423" s="47"/>
      <c r="T423" s="245"/>
      <c r="U423" s="248">
        <f t="shared" si="118"/>
        <v>0</v>
      </c>
      <c r="V423" s="248">
        <f t="shared" si="119"/>
        <v>0</v>
      </c>
      <c r="W423" s="255">
        <f t="shared" si="116"/>
        <v>0</v>
      </c>
    </row>
    <row r="424" spans="3:23">
      <c r="C424" s="65">
        <v>34</v>
      </c>
      <c r="D424" s="145">
        <v>0</v>
      </c>
      <c r="E424" s="146">
        <v>0</v>
      </c>
      <c r="F424" s="147">
        <v>1</v>
      </c>
      <c r="G424" s="39">
        <f t="shared" si="103"/>
        <v>0</v>
      </c>
      <c r="H424" s="40">
        <f t="shared" si="104"/>
        <v>0</v>
      </c>
      <c r="I424" s="40"/>
      <c r="J424" s="36">
        <f t="shared" si="114"/>
        <v>0</v>
      </c>
      <c r="K424" s="36">
        <f t="shared" si="115"/>
        <v>0</v>
      </c>
      <c r="L424" s="37">
        <f t="shared" si="107"/>
        <v>0</v>
      </c>
      <c r="M424" s="40"/>
      <c r="N424" s="44">
        <f t="shared" si="117"/>
        <v>0</v>
      </c>
      <c r="O424" s="44">
        <f t="shared" si="113"/>
        <v>0</v>
      </c>
      <c r="P424" s="24" t="str">
        <f t="shared" si="109"/>
        <v>.</v>
      </c>
      <c r="Q424" s="47"/>
      <c r="R424" s="32"/>
      <c r="S424" s="47"/>
      <c r="T424" s="245"/>
      <c r="U424" s="248">
        <f t="shared" si="118"/>
        <v>0</v>
      </c>
      <c r="V424" s="248">
        <f t="shared" si="119"/>
        <v>0</v>
      </c>
      <c r="W424" s="255">
        <f t="shared" si="116"/>
        <v>0</v>
      </c>
    </row>
    <row r="425" spans="3:23">
      <c r="C425" s="65">
        <v>35</v>
      </c>
      <c r="D425" s="145">
        <v>0</v>
      </c>
      <c r="E425" s="146">
        <v>0</v>
      </c>
      <c r="F425" s="147">
        <v>1</v>
      </c>
      <c r="G425" s="39">
        <f t="shared" si="103"/>
        <v>0</v>
      </c>
      <c r="H425" s="40">
        <f t="shared" si="104"/>
        <v>0</v>
      </c>
      <c r="I425" s="40"/>
      <c r="J425" s="36">
        <f t="shared" si="114"/>
        <v>0</v>
      </c>
      <c r="K425" s="36">
        <f t="shared" si="115"/>
        <v>0</v>
      </c>
      <c r="L425" s="37">
        <f t="shared" si="107"/>
        <v>0</v>
      </c>
      <c r="M425" s="40"/>
      <c r="N425" s="44">
        <f t="shared" si="117"/>
        <v>0</v>
      </c>
      <c r="O425" s="44">
        <f t="shared" si="113"/>
        <v>0</v>
      </c>
      <c r="P425" s="24" t="str">
        <f t="shared" si="109"/>
        <v>.</v>
      </c>
      <c r="Q425" s="47"/>
      <c r="R425" s="32"/>
      <c r="S425" s="47"/>
      <c r="T425" s="245"/>
      <c r="U425" s="248">
        <f t="shared" si="118"/>
        <v>0</v>
      </c>
      <c r="V425" s="248">
        <f t="shared" si="119"/>
        <v>0</v>
      </c>
      <c r="W425" s="255">
        <f t="shared" si="116"/>
        <v>0</v>
      </c>
    </row>
    <row r="426" spans="3:23">
      <c r="C426" s="66">
        <v>36</v>
      </c>
      <c r="D426" s="145">
        <v>0</v>
      </c>
      <c r="E426" s="146">
        <v>0</v>
      </c>
      <c r="F426" s="147">
        <v>1</v>
      </c>
      <c r="G426" s="39">
        <f t="shared" si="103"/>
        <v>0</v>
      </c>
      <c r="H426" s="40">
        <f t="shared" si="104"/>
        <v>0</v>
      </c>
      <c r="I426" s="40"/>
      <c r="J426" s="36">
        <f t="shared" si="114"/>
        <v>0</v>
      </c>
      <c r="K426" s="36">
        <f t="shared" si="115"/>
        <v>0</v>
      </c>
      <c r="L426" s="37">
        <f t="shared" si="107"/>
        <v>0</v>
      </c>
      <c r="M426" s="40"/>
      <c r="N426" s="44">
        <f t="shared" si="117"/>
        <v>0</v>
      </c>
      <c r="O426" s="44">
        <f t="shared" si="113"/>
        <v>0</v>
      </c>
      <c r="P426" s="24" t="str">
        <f t="shared" si="109"/>
        <v>.</v>
      </c>
      <c r="Q426" s="47"/>
      <c r="R426" s="32"/>
      <c r="S426" s="47"/>
      <c r="T426" s="245"/>
      <c r="U426" s="248">
        <f t="shared" si="118"/>
        <v>0</v>
      </c>
      <c r="V426" s="248">
        <f t="shared" si="119"/>
        <v>0</v>
      </c>
      <c r="W426" s="255">
        <f t="shared" si="116"/>
        <v>0</v>
      </c>
    </row>
    <row r="427" spans="3:23">
      <c r="C427" s="65">
        <v>37</v>
      </c>
      <c r="D427" s="145">
        <v>0</v>
      </c>
      <c r="E427" s="146">
        <v>0</v>
      </c>
      <c r="F427" s="147">
        <v>1</v>
      </c>
      <c r="G427" s="39">
        <f t="shared" si="103"/>
        <v>0</v>
      </c>
      <c r="H427" s="40">
        <f t="shared" si="104"/>
        <v>0</v>
      </c>
      <c r="I427" s="40"/>
      <c r="J427" s="36">
        <f t="shared" si="114"/>
        <v>0</v>
      </c>
      <c r="K427" s="36">
        <f t="shared" si="115"/>
        <v>0</v>
      </c>
      <c r="L427" s="37">
        <f t="shared" si="107"/>
        <v>0</v>
      </c>
      <c r="M427" s="40"/>
      <c r="N427" s="44">
        <f t="shared" si="117"/>
        <v>0</v>
      </c>
      <c r="O427" s="44">
        <f t="shared" si="113"/>
        <v>0</v>
      </c>
      <c r="P427" s="24" t="str">
        <f t="shared" si="109"/>
        <v>.</v>
      </c>
      <c r="Q427" s="47"/>
      <c r="R427" s="32"/>
      <c r="S427" s="47"/>
      <c r="T427" s="245"/>
      <c r="U427" s="248">
        <f t="shared" si="118"/>
        <v>0</v>
      </c>
      <c r="V427" s="248">
        <f t="shared" si="119"/>
        <v>0</v>
      </c>
      <c r="W427" s="255">
        <f t="shared" si="116"/>
        <v>0</v>
      </c>
    </row>
    <row r="428" spans="3:23">
      <c r="C428" s="65">
        <v>38</v>
      </c>
      <c r="D428" s="145">
        <v>0</v>
      </c>
      <c r="E428" s="146">
        <v>0</v>
      </c>
      <c r="F428" s="147">
        <v>1</v>
      </c>
      <c r="G428" s="39">
        <f t="shared" si="103"/>
        <v>0</v>
      </c>
      <c r="H428" s="40">
        <f t="shared" si="104"/>
        <v>0</v>
      </c>
      <c r="I428" s="40"/>
      <c r="J428" s="36">
        <f t="shared" si="114"/>
        <v>0</v>
      </c>
      <c r="K428" s="36">
        <f t="shared" si="115"/>
        <v>0</v>
      </c>
      <c r="L428" s="37">
        <f t="shared" si="107"/>
        <v>0</v>
      </c>
      <c r="M428" s="40"/>
      <c r="N428" s="44">
        <f t="shared" si="117"/>
        <v>0</v>
      </c>
      <c r="O428" s="44">
        <f t="shared" si="113"/>
        <v>0</v>
      </c>
      <c r="P428" s="24" t="str">
        <f t="shared" si="109"/>
        <v>.</v>
      </c>
      <c r="Q428" s="47"/>
      <c r="R428" s="32"/>
      <c r="S428" s="47"/>
      <c r="T428" s="245"/>
      <c r="U428" s="248">
        <f t="shared" si="118"/>
        <v>0</v>
      </c>
      <c r="V428" s="248">
        <f t="shared" si="119"/>
        <v>0</v>
      </c>
      <c r="W428" s="255">
        <f t="shared" si="116"/>
        <v>0</v>
      </c>
    </row>
    <row r="429" spans="3:23">
      <c r="C429" s="65">
        <v>39</v>
      </c>
      <c r="D429" s="145">
        <v>0</v>
      </c>
      <c r="E429" s="146">
        <v>0</v>
      </c>
      <c r="F429" s="147">
        <v>1</v>
      </c>
      <c r="G429" s="39">
        <f t="shared" si="103"/>
        <v>0</v>
      </c>
      <c r="H429" s="40">
        <f t="shared" si="104"/>
        <v>0</v>
      </c>
      <c r="I429" s="40"/>
      <c r="J429" s="36">
        <f t="shared" si="114"/>
        <v>0</v>
      </c>
      <c r="K429" s="36">
        <f t="shared" si="115"/>
        <v>0</v>
      </c>
      <c r="L429" s="37">
        <f t="shared" si="107"/>
        <v>0</v>
      </c>
      <c r="M429" s="40"/>
      <c r="N429" s="44">
        <f t="shared" si="117"/>
        <v>0</v>
      </c>
      <c r="O429" s="44">
        <f t="shared" si="113"/>
        <v>0</v>
      </c>
      <c r="P429" s="24" t="str">
        <f t="shared" si="109"/>
        <v>.</v>
      </c>
      <c r="Q429" s="47"/>
      <c r="R429" s="32"/>
      <c r="S429" s="47"/>
      <c r="T429" s="245"/>
      <c r="U429" s="248">
        <f t="shared" si="118"/>
        <v>0</v>
      </c>
      <c r="V429" s="248">
        <f t="shared" si="119"/>
        <v>0</v>
      </c>
      <c r="W429" s="255">
        <f t="shared" si="116"/>
        <v>0</v>
      </c>
    </row>
    <row r="430" spans="3:23">
      <c r="C430" s="66">
        <v>40</v>
      </c>
      <c r="D430" s="145">
        <v>0</v>
      </c>
      <c r="E430" s="146">
        <v>0</v>
      </c>
      <c r="F430" s="147">
        <v>1</v>
      </c>
      <c r="G430" s="39">
        <f t="shared" si="103"/>
        <v>0</v>
      </c>
      <c r="H430" s="40">
        <f t="shared" si="104"/>
        <v>0</v>
      </c>
      <c r="I430" s="40"/>
      <c r="J430" s="36">
        <f t="shared" si="114"/>
        <v>0</v>
      </c>
      <c r="K430" s="36">
        <f t="shared" si="115"/>
        <v>0</v>
      </c>
      <c r="L430" s="37">
        <f t="shared" si="107"/>
        <v>0</v>
      </c>
      <c r="M430" s="40"/>
      <c r="N430" s="44">
        <f t="shared" si="117"/>
        <v>0</v>
      </c>
      <c r="O430" s="44">
        <f t="shared" si="113"/>
        <v>0</v>
      </c>
      <c r="P430" s="24" t="str">
        <f t="shared" si="109"/>
        <v>.</v>
      </c>
      <c r="Q430" s="47"/>
      <c r="R430" s="32"/>
      <c r="S430" s="47"/>
      <c r="T430" s="245"/>
      <c r="U430" s="248">
        <f t="shared" si="118"/>
        <v>0</v>
      </c>
      <c r="V430" s="248">
        <f t="shared" si="119"/>
        <v>0</v>
      </c>
      <c r="W430" s="255">
        <f t="shared" si="116"/>
        <v>0</v>
      </c>
    </row>
    <row r="431" spans="3:23">
      <c r="C431" s="65">
        <v>41</v>
      </c>
      <c r="D431" s="145">
        <v>0</v>
      </c>
      <c r="E431" s="146">
        <v>0</v>
      </c>
      <c r="F431" s="147">
        <v>1</v>
      </c>
      <c r="G431" s="39">
        <f t="shared" si="103"/>
        <v>0</v>
      </c>
      <c r="H431" s="40">
        <f t="shared" si="104"/>
        <v>0</v>
      </c>
      <c r="I431" s="40"/>
      <c r="J431" s="36">
        <f t="shared" si="114"/>
        <v>0</v>
      </c>
      <c r="K431" s="36">
        <f t="shared" si="115"/>
        <v>0</v>
      </c>
      <c r="L431" s="37">
        <f t="shared" si="107"/>
        <v>0</v>
      </c>
      <c r="M431" s="40"/>
      <c r="N431" s="44">
        <f t="shared" si="117"/>
        <v>0</v>
      </c>
      <c r="O431" s="44">
        <f t="shared" si="113"/>
        <v>0</v>
      </c>
      <c r="P431" s="24" t="str">
        <f t="shared" si="109"/>
        <v>.</v>
      </c>
      <c r="Q431" s="47"/>
      <c r="R431" s="32"/>
      <c r="S431" s="47"/>
      <c r="T431" s="245"/>
      <c r="U431" s="248">
        <f t="shared" si="118"/>
        <v>0</v>
      </c>
      <c r="V431" s="248">
        <f t="shared" si="119"/>
        <v>0</v>
      </c>
      <c r="W431" s="255">
        <f t="shared" si="116"/>
        <v>0</v>
      </c>
    </row>
    <row r="432" spans="3:23">
      <c r="C432" s="65">
        <v>42</v>
      </c>
      <c r="D432" s="145">
        <v>0</v>
      </c>
      <c r="E432" s="146">
        <v>0</v>
      </c>
      <c r="F432" s="147">
        <v>1</v>
      </c>
      <c r="G432" s="39">
        <f t="shared" si="103"/>
        <v>0</v>
      </c>
      <c r="H432" s="40">
        <f t="shared" si="104"/>
        <v>0</v>
      </c>
      <c r="I432" s="40"/>
      <c r="J432" s="36">
        <f t="shared" si="114"/>
        <v>0</v>
      </c>
      <c r="K432" s="36">
        <f t="shared" si="115"/>
        <v>0</v>
      </c>
      <c r="L432" s="37">
        <f t="shared" si="107"/>
        <v>0</v>
      </c>
      <c r="M432" s="40"/>
      <c r="N432" s="44">
        <f t="shared" si="117"/>
        <v>0</v>
      </c>
      <c r="O432" s="44">
        <f t="shared" si="113"/>
        <v>0</v>
      </c>
      <c r="P432" s="24" t="str">
        <f t="shared" si="109"/>
        <v>.</v>
      </c>
      <c r="Q432" s="47"/>
      <c r="R432" s="32"/>
      <c r="S432" s="47"/>
      <c r="T432" s="245"/>
      <c r="U432" s="248">
        <f t="shared" si="118"/>
        <v>0</v>
      </c>
      <c r="V432" s="248">
        <f t="shared" si="119"/>
        <v>0</v>
      </c>
      <c r="W432" s="255">
        <f t="shared" si="116"/>
        <v>0</v>
      </c>
    </row>
    <row r="433" spans="3:23">
      <c r="C433" s="65">
        <v>43</v>
      </c>
      <c r="D433" s="145">
        <v>0</v>
      </c>
      <c r="E433" s="146">
        <v>0</v>
      </c>
      <c r="F433" s="147">
        <v>1</v>
      </c>
      <c r="G433" s="39">
        <f t="shared" si="103"/>
        <v>0</v>
      </c>
      <c r="H433" s="40">
        <f t="shared" si="104"/>
        <v>0</v>
      </c>
      <c r="I433" s="40"/>
      <c r="J433" s="36">
        <f t="shared" si="114"/>
        <v>0</v>
      </c>
      <c r="K433" s="36">
        <f t="shared" si="115"/>
        <v>0</v>
      </c>
      <c r="L433" s="37">
        <f t="shared" si="107"/>
        <v>0</v>
      </c>
      <c r="M433" s="40"/>
      <c r="N433" s="44">
        <f t="shared" si="117"/>
        <v>0</v>
      </c>
      <c r="O433" s="44">
        <f t="shared" si="113"/>
        <v>0</v>
      </c>
      <c r="P433" s="24" t="str">
        <f t="shared" si="109"/>
        <v>.</v>
      </c>
      <c r="Q433" s="47"/>
      <c r="R433" s="32"/>
      <c r="S433" s="47"/>
      <c r="T433" s="245"/>
      <c r="U433" s="248">
        <f t="shared" si="118"/>
        <v>0</v>
      </c>
      <c r="V433" s="248">
        <f t="shared" si="119"/>
        <v>0</v>
      </c>
      <c r="W433" s="255">
        <f t="shared" si="116"/>
        <v>0</v>
      </c>
    </row>
    <row r="434" spans="3:23">
      <c r="C434" s="66">
        <v>44</v>
      </c>
      <c r="D434" s="145">
        <v>0</v>
      </c>
      <c r="E434" s="146">
        <v>0</v>
      </c>
      <c r="F434" s="147">
        <v>1</v>
      </c>
      <c r="G434" s="39">
        <f t="shared" si="103"/>
        <v>0</v>
      </c>
      <c r="H434" s="40">
        <f t="shared" si="104"/>
        <v>0</v>
      </c>
      <c r="I434" s="40"/>
      <c r="J434" s="36">
        <f t="shared" si="114"/>
        <v>0</v>
      </c>
      <c r="K434" s="36">
        <f t="shared" si="115"/>
        <v>0</v>
      </c>
      <c r="L434" s="37">
        <f t="shared" si="107"/>
        <v>0</v>
      </c>
      <c r="M434" s="40"/>
      <c r="N434" s="44">
        <f t="shared" si="117"/>
        <v>0</v>
      </c>
      <c r="O434" s="44">
        <f t="shared" si="113"/>
        <v>0</v>
      </c>
      <c r="P434" s="24" t="str">
        <f t="shared" si="109"/>
        <v>.</v>
      </c>
      <c r="Q434" s="47"/>
      <c r="R434" s="32"/>
      <c r="S434" s="47"/>
      <c r="T434" s="245"/>
      <c r="U434" s="248">
        <f t="shared" si="118"/>
        <v>0</v>
      </c>
      <c r="V434" s="248">
        <f t="shared" si="119"/>
        <v>0</v>
      </c>
      <c r="W434" s="255">
        <f t="shared" si="116"/>
        <v>0</v>
      </c>
    </row>
    <row r="435" spans="3:23">
      <c r="C435" s="65">
        <v>45</v>
      </c>
      <c r="D435" s="145">
        <v>0</v>
      </c>
      <c r="E435" s="146">
        <v>0</v>
      </c>
      <c r="F435" s="147">
        <v>1</v>
      </c>
      <c r="G435" s="39">
        <f t="shared" si="103"/>
        <v>0</v>
      </c>
      <c r="H435" s="40">
        <f t="shared" si="104"/>
        <v>0</v>
      </c>
      <c r="I435" s="40"/>
      <c r="J435" s="36">
        <f t="shared" si="114"/>
        <v>0</v>
      </c>
      <c r="K435" s="36">
        <f t="shared" si="115"/>
        <v>0</v>
      </c>
      <c r="L435" s="37">
        <f t="shared" si="107"/>
        <v>0</v>
      </c>
      <c r="M435" s="40"/>
      <c r="N435" s="44">
        <f t="shared" si="117"/>
        <v>0</v>
      </c>
      <c r="O435" s="44">
        <f t="shared" si="113"/>
        <v>0</v>
      </c>
      <c r="P435" s="24" t="str">
        <f t="shared" si="109"/>
        <v>.</v>
      </c>
      <c r="Q435" s="47"/>
      <c r="R435" s="32"/>
      <c r="S435" s="47"/>
      <c r="T435" s="245"/>
      <c r="U435" s="248">
        <f t="shared" si="118"/>
        <v>0</v>
      </c>
      <c r="V435" s="248">
        <f t="shared" si="119"/>
        <v>0</v>
      </c>
      <c r="W435" s="255">
        <f t="shared" si="116"/>
        <v>0</v>
      </c>
    </row>
    <row r="436" spans="3:23">
      <c r="C436" s="65">
        <v>46</v>
      </c>
      <c r="D436" s="145">
        <v>0</v>
      </c>
      <c r="E436" s="146">
        <v>0</v>
      </c>
      <c r="F436" s="147">
        <v>1</v>
      </c>
      <c r="G436" s="39">
        <f t="shared" si="103"/>
        <v>0</v>
      </c>
      <c r="H436" s="40">
        <f t="shared" si="104"/>
        <v>0</v>
      </c>
      <c r="I436" s="40"/>
      <c r="J436" s="36">
        <f t="shared" si="114"/>
        <v>0</v>
      </c>
      <c r="K436" s="36">
        <f t="shared" si="115"/>
        <v>0</v>
      </c>
      <c r="L436" s="37">
        <f t="shared" si="107"/>
        <v>0</v>
      </c>
      <c r="M436" s="40"/>
      <c r="N436" s="44">
        <f t="shared" si="117"/>
        <v>0</v>
      </c>
      <c r="O436" s="44">
        <f t="shared" si="113"/>
        <v>0</v>
      </c>
      <c r="P436" s="24" t="str">
        <f t="shared" si="109"/>
        <v>.</v>
      </c>
      <c r="Q436" s="47"/>
      <c r="R436" s="32"/>
      <c r="S436" s="47"/>
      <c r="T436" s="245"/>
      <c r="U436" s="248">
        <f t="shared" si="118"/>
        <v>0</v>
      </c>
      <c r="V436" s="248">
        <f t="shared" si="119"/>
        <v>0</v>
      </c>
      <c r="W436" s="255">
        <f t="shared" si="116"/>
        <v>0</v>
      </c>
    </row>
    <row r="437" spans="3:23">
      <c r="C437" s="65">
        <v>47</v>
      </c>
      <c r="D437" s="145">
        <v>0</v>
      </c>
      <c r="E437" s="146">
        <v>0</v>
      </c>
      <c r="F437" s="147">
        <v>1</v>
      </c>
      <c r="G437" s="39">
        <f t="shared" si="103"/>
        <v>0</v>
      </c>
      <c r="H437" s="40">
        <f t="shared" si="104"/>
        <v>0</v>
      </c>
      <c r="I437" s="40"/>
      <c r="J437" s="36">
        <f t="shared" si="114"/>
        <v>0</v>
      </c>
      <c r="K437" s="36">
        <f t="shared" si="115"/>
        <v>0</v>
      </c>
      <c r="L437" s="37">
        <f t="shared" si="107"/>
        <v>0</v>
      </c>
      <c r="M437" s="40"/>
      <c r="N437" s="44">
        <f t="shared" si="117"/>
        <v>0</v>
      </c>
      <c r="O437" s="44">
        <f t="shared" si="113"/>
        <v>0</v>
      </c>
      <c r="P437" s="24" t="str">
        <f t="shared" si="109"/>
        <v>.</v>
      </c>
      <c r="Q437" s="47"/>
      <c r="R437" s="32"/>
      <c r="S437" s="47"/>
      <c r="T437" s="245"/>
      <c r="U437" s="248">
        <f t="shared" si="118"/>
        <v>0</v>
      </c>
      <c r="V437" s="248">
        <f t="shared" si="119"/>
        <v>0</v>
      </c>
      <c r="W437" s="255">
        <f t="shared" si="116"/>
        <v>0</v>
      </c>
    </row>
    <row r="438" spans="3:23">
      <c r="C438" s="66">
        <v>48</v>
      </c>
      <c r="D438" s="145">
        <v>0</v>
      </c>
      <c r="E438" s="146">
        <v>0</v>
      </c>
      <c r="F438" s="147">
        <v>1</v>
      </c>
      <c r="G438" s="39">
        <f t="shared" si="103"/>
        <v>0</v>
      </c>
      <c r="H438" s="40">
        <f t="shared" si="104"/>
        <v>0</v>
      </c>
      <c r="I438" s="40"/>
      <c r="J438" s="36">
        <f t="shared" si="114"/>
        <v>0</v>
      </c>
      <c r="K438" s="36">
        <f t="shared" si="115"/>
        <v>0</v>
      </c>
      <c r="L438" s="37">
        <f t="shared" si="107"/>
        <v>0</v>
      </c>
      <c r="M438" s="40"/>
      <c r="N438" s="44">
        <f t="shared" si="117"/>
        <v>0</v>
      </c>
      <c r="O438" s="44">
        <f t="shared" si="113"/>
        <v>0</v>
      </c>
      <c r="P438" s="24" t="str">
        <f t="shared" si="109"/>
        <v>.</v>
      </c>
      <c r="Q438" s="47"/>
      <c r="R438" s="32"/>
      <c r="S438" s="47"/>
      <c r="T438" s="245"/>
      <c r="U438" s="248">
        <f t="shared" si="118"/>
        <v>0</v>
      </c>
      <c r="V438" s="248">
        <f t="shared" si="119"/>
        <v>0</v>
      </c>
      <c r="W438" s="255">
        <f>(U438+V438)-N438</f>
        <v>0</v>
      </c>
    </row>
    <row r="439" spans="3:23">
      <c r="C439" s="65">
        <v>49</v>
      </c>
      <c r="D439" s="145">
        <v>0</v>
      </c>
      <c r="E439" s="146">
        <v>0</v>
      </c>
      <c r="F439" s="147">
        <v>1</v>
      </c>
      <c r="G439" s="39">
        <f t="shared" si="103"/>
        <v>0</v>
      </c>
      <c r="H439" s="40">
        <f t="shared" si="104"/>
        <v>0</v>
      </c>
      <c r="I439" s="40"/>
      <c r="J439" s="36">
        <f t="shared" si="114"/>
        <v>0</v>
      </c>
      <c r="K439" s="36">
        <f t="shared" ref="K439:K442" si="120">ROUND((IF(H439-$R$402&lt;0,0,(H439-$R$402))*3.5%)*F439,2)</f>
        <v>0</v>
      </c>
      <c r="L439" s="37">
        <f t="shared" si="107"/>
        <v>0</v>
      </c>
      <c r="M439" s="40"/>
      <c r="N439" s="44">
        <f t="shared" si="117"/>
        <v>0</v>
      </c>
      <c r="O439" s="44">
        <f t="shared" si="113"/>
        <v>0</v>
      </c>
      <c r="P439" s="24" t="str">
        <f t="shared" si="109"/>
        <v>.</v>
      </c>
      <c r="Q439" s="47"/>
      <c r="R439" s="32"/>
      <c r="S439" s="47"/>
      <c r="T439" s="245"/>
      <c r="U439" s="248">
        <f t="shared" si="118"/>
        <v>0</v>
      </c>
      <c r="V439" s="248">
        <f t="shared" si="119"/>
        <v>0</v>
      </c>
      <c r="W439" s="255">
        <f t="shared" si="116"/>
        <v>0</v>
      </c>
    </row>
    <row r="440" spans="3:23">
      <c r="C440" s="65">
        <v>50</v>
      </c>
      <c r="D440" s="145">
        <v>0</v>
      </c>
      <c r="E440" s="146">
        <v>0</v>
      </c>
      <c r="F440" s="147">
        <v>1</v>
      </c>
      <c r="G440" s="39">
        <f t="shared" si="103"/>
        <v>0</v>
      </c>
      <c r="H440" s="40">
        <f t="shared" si="104"/>
        <v>0</v>
      </c>
      <c r="I440" s="40"/>
      <c r="J440" s="36">
        <f t="shared" si="114"/>
        <v>0</v>
      </c>
      <c r="K440" s="36">
        <f t="shared" si="120"/>
        <v>0</v>
      </c>
      <c r="L440" s="37">
        <f t="shared" si="107"/>
        <v>0</v>
      </c>
      <c r="M440" s="40"/>
      <c r="N440" s="44">
        <f t="shared" si="117"/>
        <v>0</v>
      </c>
      <c r="O440" s="44">
        <f t="shared" si="113"/>
        <v>0</v>
      </c>
      <c r="P440" s="24" t="str">
        <f t="shared" si="109"/>
        <v>.</v>
      </c>
      <c r="Q440" s="47"/>
      <c r="R440" s="32"/>
      <c r="S440" s="47"/>
      <c r="T440" s="245"/>
      <c r="U440" s="248">
        <f t="shared" si="118"/>
        <v>0</v>
      </c>
      <c r="V440" s="248">
        <f t="shared" si="119"/>
        <v>0</v>
      </c>
      <c r="W440" s="255">
        <f t="shared" si="116"/>
        <v>0</v>
      </c>
    </row>
    <row r="441" spans="3:23">
      <c r="C441" s="65">
        <v>51</v>
      </c>
      <c r="D441" s="145">
        <v>0</v>
      </c>
      <c r="E441" s="146">
        <v>0</v>
      </c>
      <c r="F441" s="147">
        <v>1</v>
      </c>
      <c r="G441" s="39">
        <f t="shared" si="103"/>
        <v>0</v>
      </c>
      <c r="H441" s="40">
        <f t="shared" si="104"/>
        <v>0</v>
      </c>
      <c r="I441" s="40"/>
      <c r="J441" s="36">
        <f t="shared" si="114"/>
        <v>0</v>
      </c>
      <c r="K441" s="36">
        <f t="shared" si="120"/>
        <v>0</v>
      </c>
      <c r="L441" s="37">
        <f t="shared" si="107"/>
        <v>0</v>
      </c>
      <c r="M441" s="40"/>
      <c r="N441" s="44">
        <f t="shared" si="117"/>
        <v>0</v>
      </c>
      <c r="O441" s="44">
        <f t="shared" si="113"/>
        <v>0</v>
      </c>
      <c r="P441" s="24" t="str">
        <f t="shared" si="109"/>
        <v>.</v>
      </c>
      <c r="Q441" s="47"/>
      <c r="R441" s="32"/>
      <c r="S441" s="47"/>
      <c r="T441" s="245"/>
      <c r="U441" s="248">
        <f t="shared" si="118"/>
        <v>0</v>
      </c>
      <c r="V441" s="248">
        <f t="shared" si="119"/>
        <v>0</v>
      </c>
      <c r="W441" s="255">
        <f t="shared" si="116"/>
        <v>0</v>
      </c>
    </row>
    <row r="442" spans="3:23">
      <c r="C442" s="66">
        <v>52</v>
      </c>
      <c r="D442" s="145">
        <v>0</v>
      </c>
      <c r="E442" s="146">
        <v>0</v>
      </c>
      <c r="F442" s="147">
        <v>1</v>
      </c>
      <c r="G442" s="39">
        <f t="shared" si="103"/>
        <v>0</v>
      </c>
      <c r="H442" s="40">
        <f t="shared" si="104"/>
        <v>0</v>
      </c>
      <c r="I442" s="40"/>
      <c r="J442" s="36">
        <f t="shared" si="114"/>
        <v>0</v>
      </c>
      <c r="K442" s="36">
        <f t="shared" si="120"/>
        <v>0</v>
      </c>
      <c r="L442" s="37">
        <f t="shared" si="107"/>
        <v>0</v>
      </c>
      <c r="M442" s="40"/>
      <c r="N442" s="44">
        <f t="shared" si="117"/>
        <v>0</v>
      </c>
      <c r="O442" s="44">
        <f t="shared" si="113"/>
        <v>0</v>
      </c>
      <c r="P442" s="24" t="str">
        <f t="shared" si="109"/>
        <v>.</v>
      </c>
      <c r="Q442" s="47"/>
      <c r="R442" s="32"/>
      <c r="S442" s="47"/>
      <c r="T442" s="245"/>
      <c r="U442" s="248">
        <f t="shared" si="118"/>
        <v>0</v>
      </c>
      <c r="V442" s="248">
        <f t="shared" si="119"/>
        <v>0</v>
      </c>
      <c r="W442" s="255">
        <f t="shared" si="116"/>
        <v>0</v>
      </c>
    </row>
    <row r="443" spans="3:23">
      <c r="C443" s="67"/>
      <c r="D443" s="41"/>
      <c r="E443" s="41"/>
      <c r="F443" s="164" t="s">
        <v>51</v>
      </c>
      <c r="G443" s="40">
        <f>SUM(G391:G442)</f>
        <v>0</v>
      </c>
      <c r="H443" s="40">
        <f>SUM(H391:H442)</f>
        <v>0</v>
      </c>
      <c r="I443" s="40"/>
      <c r="J443" s="36">
        <f>SUM(J391:J442)</f>
        <v>0</v>
      </c>
      <c r="K443" s="36">
        <f>SUM(K391:K442)</f>
        <v>0</v>
      </c>
      <c r="L443" s="37">
        <f>SUM(L391:L442)</f>
        <v>0</v>
      </c>
      <c r="M443" s="40"/>
      <c r="N443" s="38">
        <f>SUM(N391:N442)</f>
        <v>0</v>
      </c>
      <c r="O443" s="38">
        <f>SUM(O391:O442)</f>
        <v>0</v>
      </c>
      <c r="P443" s="24" t="str">
        <f t="shared" si="109"/>
        <v>.</v>
      </c>
      <c r="S443" s="43"/>
      <c r="T443" s="245"/>
      <c r="U443" s="250">
        <f>SUM(U391:U442)</f>
        <v>0</v>
      </c>
      <c r="V443" s="250">
        <f>SUM(V391:V442)</f>
        <v>0</v>
      </c>
      <c r="W443" s="258">
        <f>SUM(W391:W442)</f>
        <v>0</v>
      </c>
    </row>
    <row r="444" spans="3:23" ht="13.5" thickBot="1">
      <c r="C444" s="68"/>
      <c r="D444" s="43"/>
      <c r="E444" s="43"/>
      <c r="F444" s="235"/>
      <c r="G444" s="43"/>
      <c r="H444" s="43"/>
      <c r="I444" s="43"/>
      <c r="J444" s="43"/>
      <c r="K444" s="43"/>
      <c r="L444" s="58"/>
      <c r="M444" s="43"/>
      <c r="N444" s="58"/>
      <c r="O444" s="58"/>
      <c r="P444" s="24"/>
      <c r="S444" s="43"/>
      <c r="T444" s="245"/>
      <c r="U444" s="248"/>
      <c r="V444" s="248"/>
      <c r="W444" s="255"/>
    </row>
    <row r="445" spans="3:23" ht="38.25" customHeight="1">
      <c r="C445" s="68"/>
      <c r="D445" s="43"/>
      <c r="E445" s="43"/>
      <c r="F445" s="235"/>
      <c r="G445" s="43"/>
      <c r="H445" s="43"/>
      <c r="I445" s="43"/>
      <c r="J445" s="43"/>
      <c r="K445" s="300" t="s">
        <v>112</v>
      </c>
      <c r="L445" s="301"/>
      <c r="M445" s="11" t="s">
        <v>16</v>
      </c>
      <c r="N445" s="12" t="s">
        <v>8</v>
      </c>
      <c r="O445" s="13" t="s">
        <v>9</v>
      </c>
      <c r="P445" s="24"/>
      <c r="S445" s="43"/>
      <c r="T445" s="245"/>
      <c r="U445" s="248"/>
      <c r="V445" s="248"/>
      <c r="W445" s="255"/>
    </row>
    <row r="446" spans="3:23" ht="13.5" thickBot="1">
      <c r="C446" s="68"/>
      <c r="D446" s="43"/>
      <c r="E446" s="43"/>
      <c r="F446" s="235"/>
      <c r="G446" s="43"/>
      <c r="H446" s="43"/>
      <c r="I446" s="43"/>
      <c r="J446" s="43"/>
      <c r="K446" s="129" t="s">
        <v>111</v>
      </c>
      <c r="L446" s="130"/>
      <c r="M446" s="178" t="s">
        <v>29</v>
      </c>
      <c r="N446" s="55">
        <f>$N$443</f>
        <v>0</v>
      </c>
      <c r="O446" s="56">
        <f>$O$443</f>
        <v>0</v>
      </c>
      <c r="P446" s="24"/>
      <c r="S446" s="43"/>
      <c r="T446" s="245"/>
      <c r="U446" s="248"/>
      <c r="V446" s="248"/>
      <c r="W446" s="255"/>
    </row>
    <row r="447" spans="3:23" ht="13.5" thickBot="1">
      <c r="C447" s="68"/>
      <c r="D447" s="43"/>
      <c r="E447" s="43"/>
      <c r="F447" s="235"/>
      <c r="G447" s="43"/>
      <c r="H447" s="43"/>
      <c r="I447" s="43"/>
      <c r="J447" s="43"/>
      <c r="K447" s="43"/>
      <c r="L447" s="58"/>
      <c r="M447" s="43"/>
      <c r="N447" s="58"/>
      <c r="O447" s="58"/>
      <c r="P447" s="24"/>
      <c r="S447" s="43"/>
      <c r="T447" s="245"/>
      <c r="U447" s="248"/>
      <c r="V447" s="248"/>
      <c r="W447" s="255"/>
    </row>
    <row r="448" spans="3:23" ht="14.25">
      <c r="C448" s="306" t="s">
        <v>114</v>
      </c>
      <c r="D448" s="307"/>
      <c r="E448" s="307"/>
      <c r="F448" s="307"/>
      <c r="G448" s="307"/>
      <c r="H448" s="194"/>
      <c r="I448" s="194"/>
      <c r="J448" s="194"/>
      <c r="K448" s="194"/>
      <c r="L448" s="194"/>
      <c r="M448" s="194"/>
      <c r="N448" s="194"/>
      <c r="O448" s="194"/>
      <c r="P448" s="195"/>
      <c r="Q448" s="194"/>
      <c r="R448" s="196"/>
      <c r="S448" s="47"/>
      <c r="T448" s="245"/>
      <c r="U448" s="245"/>
      <c r="V448" s="245"/>
      <c r="W448" s="254"/>
    </row>
    <row r="449" spans="3:23">
      <c r="C449" s="85"/>
      <c r="D449" s="81"/>
      <c r="E449" s="81"/>
      <c r="F449" s="98"/>
      <c r="G449" s="81"/>
      <c r="H449" s="81"/>
      <c r="I449" s="81"/>
      <c r="J449" s="81"/>
      <c r="K449" s="81"/>
      <c r="L449" s="81"/>
      <c r="M449" s="81"/>
      <c r="N449" s="81"/>
      <c r="O449" s="81"/>
      <c r="P449" s="99"/>
      <c r="Q449" s="81"/>
      <c r="R449" s="197"/>
      <c r="S449" s="47"/>
      <c r="T449" s="245"/>
      <c r="U449" s="245"/>
      <c r="V449" s="245"/>
      <c r="W449" s="254"/>
    </row>
    <row r="450" spans="3:23">
      <c r="C450" s="85"/>
      <c r="D450" s="81"/>
      <c r="E450" s="81"/>
      <c r="F450" s="98"/>
      <c r="G450" s="81"/>
      <c r="H450" s="81"/>
      <c r="I450" s="81"/>
      <c r="J450" s="81"/>
      <c r="K450" s="81"/>
      <c r="L450" s="81"/>
      <c r="M450" s="81"/>
      <c r="N450" s="81"/>
      <c r="O450" s="81"/>
      <c r="P450" s="99"/>
      <c r="Q450" s="81"/>
      <c r="R450" s="197"/>
      <c r="S450" s="47"/>
      <c r="T450" s="245"/>
      <c r="U450" s="245"/>
      <c r="V450" s="245"/>
      <c r="W450" s="254"/>
    </row>
    <row r="451" spans="3:23">
      <c r="C451" s="85"/>
      <c r="D451" s="81"/>
      <c r="E451" s="81"/>
      <c r="F451" s="98"/>
      <c r="G451" s="81"/>
      <c r="H451" s="81"/>
      <c r="I451" s="81"/>
      <c r="J451" s="81"/>
      <c r="K451" s="81"/>
      <c r="L451" s="81"/>
      <c r="M451" s="81"/>
      <c r="N451" s="81"/>
      <c r="O451" s="81"/>
      <c r="P451" s="99"/>
      <c r="Q451" s="81"/>
      <c r="R451" s="197"/>
      <c r="S451" s="47"/>
      <c r="T451" s="245"/>
      <c r="U451" s="245"/>
      <c r="V451" s="245"/>
      <c r="W451" s="254"/>
    </row>
    <row r="452" spans="3:23">
      <c r="C452" s="85"/>
      <c r="D452" s="81"/>
      <c r="E452" s="81"/>
      <c r="F452" s="81"/>
      <c r="G452" s="81"/>
      <c r="H452" s="81"/>
      <c r="I452" s="81"/>
      <c r="J452" s="81"/>
      <c r="K452" s="81"/>
      <c r="L452" s="81"/>
      <c r="M452" s="81"/>
      <c r="N452" s="81"/>
      <c r="O452" s="81"/>
      <c r="P452" s="99"/>
      <c r="Q452" s="81"/>
      <c r="R452" s="197"/>
      <c r="S452" s="47"/>
      <c r="T452" s="245"/>
      <c r="U452" s="245"/>
      <c r="V452" s="245"/>
      <c r="W452" s="254"/>
    </row>
    <row r="453" spans="3:23">
      <c r="C453" s="85"/>
      <c r="D453" s="81"/>
      <c r="E453" s="81"/>
      <c r="F453" s="81"/>
      <c r="G453" s="81"/>
      <c r="H453" s="81"/>
      <c r="I453" s="81"/>
      <c r="J453" s="81"/>
      <c r="K453" s="81"/>
      <c r="L453" s="81"/>
      <c r="M453" s="81"/>
      <c r="N453" s="81"/>
      <c r="O453" s="81"/>
      <c r="P453" s="99"/>
      <c r="Q453" s="81"/>
      <c r="R453" s="197"/>
      <c r="S453" s="47"/>
      <c r="T453" s="245"/>
      <c r="U453" s="245"/>
      <c r="V453" s="245"/>
      <c r="W453" s="254"/>
    </row>
    <row r="454" spans="3:23">
      <c r="C454" s="85"/>
      <c r="D454" s="81"/>
      <c r="E454" s="81"/>
      <c r="F454" s="81"/>
      <c r="G454" s="81"/>
      <c r="H454" s="81"/>
      <c r="I454" s="81"/>
      <c r="J454" s="81"/>
      <c r="K454" s="81"/>
      <c r="L454" s="81"/>
      <c r="M454" s="81"/>
      <c r="N454" s="81"/>
      <c r="O454" s="81"/>
      <c r="P454" s="99"/>
      <c r="Q454" s="81"/>
      <c r="R454" s="197"/>
      <c r="S454" s="47"/>
      <c r="T454" s="245"/>
      <c r="U454" s="245"/>
      <c r="V454" s="245"/>
      <c r="W454" s="254"/>
    </row>
    <row r="455" spans="3:23" ht="13.5" thickBot="1">
      <c r="C455" s="85"/>
      <c r="D455" s="81"/>
      <c r="E455" s="81"/>
      <c r="F455" s="81"/>
      <c r="G455" s="81"/>
      <c r="H455" s="81"/>
      <c r="I455" s="81"/>
      <c r="J455" s="81"/>
      <c r="K455" s="81"/>
      <c r="L455" s="81"/>
      <c r="M455" s="81"/>
      <c r="N455" s="81"/>
      <c r="O455" s="81"/>
      <c r="P455" s="99"/>
      <c r="Q455" s="81"/>
      <c r="R455" s="197"/>
      <c r="S455" s="47"/>
      <c r="T455" s="245"/>
      <c r="U455" s="245"/>
      <c r="V455" s="245"/>
      <c r="W455" s="254"/>
    </row>
    <row r="456" spans="3:23" ht="39" thickBot="1">
      <c r="C456" s="308"/>
      <c r="D456" s="309"/>
      <c r="E456" s="98"/>
      <c r="F456" s="98"/>
      <c r="G456" s="98"/>
      <c r="H456" s="81"/>
      <c r="I456" s="81"/>
      <c r="J456" s="98"/>
      <c r="K456" s="323" t="s">
        <v>22</v>
      </c>
      <c r="L456" s="324"/>
      <c r="M456" s="168">
        <v>2019</v>
      </c>
      <c r="N456" s="33" t="s">
        <v>97</v>
      </c>
      <c r="O456" s="34" t="s">
        <v>108</v>
      </c>
      <c r="P456" s="99"/>
      <c r="Q456" s="136" t="s">
        <v>109</v>
      </c>
      <c r="R456" s="197"/>
      <c r="S456" s="47"/>
      <c r="T456" s="245"/>
      <c r="U456" s="261"/>
      <c r="V456" s="261"/>
      <c r="W456" s="262"/>
    </row>
    <row r="457" spans="3:23">
      <c r="C457" s="302"/>
      <c r="D457" s="303"/>
      <c r="E457" s="101"/>
      <c r="F457" s="101"/>
      <c r="G457" s="101"/>
      <c r="H457" s="81"/>
      <c r="I457" s="81"/>
      <c r="J457" s="98"/>
      <c r="K457" s="92" t="s">
        <v>23</v>
      </c>
      <c r="L457" s="93"/>
      <c r="M457" s="97">
        <f>$L$443</f>
        <v>0</v>
      </c>
      <c r="N457" s="97">
        <f>$L$62+$L$128+$L$193+$L$257+$L$320+$L$382</f>
        <v>0</v>
      </c>
      <c r="O457" s="110">
        <f>M457+N457</f>
        <v>0</v>
      </c>
      <c r="P457" s="99"/>
      <c r="Q457" s="108"/>
      <c r="R457" s="197"/>
      <c r="S457" s="47"/>
      <c r="T457" s="245"/>
      <c r="U457" s="261"/>
      <c r="V457" s="261"/>
      <c r="W457" s="262"/>
    </row>
    <row r="458" spans="3:23" ht="51">
      <c r="C458" s="308"/>
      <c r="D458" s="309"/>
      <c r="E458" s="98"/>
      <c r="F458" s="102"/>
      <c r="G458" s="98"/>
      <c r="H458" s="81"/>
      <c r="I458" s="81"/>
      <c r="J458" s="98"/>
      <c r="K458" s="330" t="s">
        <v>3</v>
      </c>
      <c r="L458" s="331"/>
      <c r="M458" s="171">
        <v>2019</v>
      </c>
      <c r="N458" s="18" t="s">
        <v>115</v>
      </c>
      <c r="O458" s="35" t="s">
        <v>108</v>
      </c>
      <c r="P458" s="99"/>
      <c r="Q458" s="108"/>
      <c r="R458" s="197"/>
      <c r="S458" s="47"/>
      <c r="T458" s="245"/>
      <c r="U458" s="261"/>
      <c r="V458" s="261"/>
      <c r="W458" s="262"/>
    </row>
    <row r="459" spans="3:23">
      <c r="C459" s="302"/>
      <c r="D459" s="303"/>
      <c r="E459" s="101"/>
      <c r="F459" s="81"/>
      <c r="G459" s="101"/>
      <c r="H459" s="81"/>
      <c r="I459" s="81"/>
      <c r="J459" s="98"/>
      <c r="K459" s="95" t="s">
        <v>25</v>
      </c>
      <c r="L459" s="96"/>
      <c r="M459" s="44">
        <f>$O$446</f>
        <v>0</v>
      </c>
      <c r="N459" s="202">
        <f>$O$70+$O$135+$O$199+$O$262+$O$324+$O$385</f>
        <v>0</v>
      </c>
      <c r="O459" s="111">
        <f>M459+N459</f>
        <v>0</v>
      </c>
      <c r="P459" s="99"/>
      <c r="Q459" s="108"/>
      <c r="R459" s="197"/>
      <c r="S459" s="47"/>
      <c r="T459" s="245"/>
      <c r="U459" s="261"/>
      <c r="V459" s="261"/>
      <c r="W459" s="262"/>
    </row>
    <row r="460" spans="3:23" ht="13.5" thickBot="1">
      <c r="C460" s="302"/>
      <c r="D460" s="303"/>
      <c r="E460" s="101"/>
      <c r="F460" s="81"/>
      <c r="G460" s="101"/>
      <c r="H460" s="81"/>
      <c r="I460" s="81"/>
      <c r="J460" s="98"/>
      <c r="K460" s="304" t="s">
        <v>24</v>
      </c>
      <c r="L460" s="305"/>
      <c r="M460" s="45">
        <f>$N$446</f>
        <v>0</v>
      </c>
      <c r="N460" s="203">
        <f>$N$70+$N$135+$N$199+$N$262+$N$324+$N$385</f>
        <v>0</v>
      </c>
      <c r="O460" s="112">
        <f>M460+N460</f>
        <v>0</v>
      </c>
      <c r="P460" s="99"/>
      <c r="Q460" s="108"/>
      <c r="R460" s="197"/>
      <c r="S460" s="47"/>
      <c r="T460" s="245"/>
      <c r="U460" s="261"/>
      <c r="V460" s="261"/>
      <c r="W460" s="262"/>
    </row>
    <row r="461" spans="3:23">
      <c r="C461" s="103"/>
      <c r="D461" s="104"/>
      <c r="E461" s="81"/>
      <c r="F461" s="81"/>
      <c r="G461" s="81"/>
      <c r="H461" s="81"/>
      <c r="I461" s="81"/>
      <c r="J461" s="98"/>
      <c r="K461" s="81"/>
      <c r="L461" s="81"/>
      <c r="M461" s="81"/>
      <c r="N461" s="81"/>
      <c r="O461" s="108"/>
      <c r="P461" s="108"/>
      <c r="Q461" s="108"/>
      <c r="R461" s="197"/>
      <c r="S461" s="47"/>
      <c r="T461" s="245"/>
      <c r="U461" s="261"/>
      <c r="V461" s="261"/>
      <c r="W461" s="262"/>
    </row>
    <row r="462" spans="3:23">
      <c r="C462" s="103"/>
      <c r="D462" s="104"/>
      <c r="E462" s="81"/>
      <c r="F462" s="81"/>
      <c r="G462" s="81"/>
      <c r="H462" s="81"/>
      <c r="I462" s="81"/>
      <c r="J462" s="81"/>
      <c r="K462" s="81"/>
      <c r="L462" s="81"/>
      <c r="M462" s="81"/>
      <c r="N462" s="81"/>
      <c r="O462" s="108"/>
      <c r="P462" s="108"/>
      <c r="Q462" s="108"/>
      <c r="R462" s="197"/>
      <c r="S462" s="47"/>
      <c r="T462" s="245"/>
      <c r="U462" s="261"/>
      <c r="V462" s="261"/>
      <c r="W462" s="262"/>
    </row>
    <row r="463" spans="3:23" ht="13.5" thickBot="1">
      <c r="C463" s="105"/>
      <c r="D463" s="106"/>
      <c r="E463" s="107"/>
      <c r="F463" s="107"/>
      <c r="G463" s="107"/>
      <c r="H463" s="107"/>
      <c r="I463" s="107"/>
      <c r="J463" s="107"/>
      <c r="K463" s="107"/>
      <c r="L463" s="107"/>
      <c r="M463" s="107"/>
      <c r="N463" s="107"/>
      <c r="O463" s="109"/>
      <c r="P463" s="109"/>
      <c r="Q463" s="109"/>
      <c r="R463" s="198"/>
      <c r="S463" s="84"/>
      <c r="T463" s="256"/>
      <c r="U463" s="263"/>
      <c r="V463" s="263"/>
      <c r="W463" s="264"/>
    </row>
    <row r="464" spans="3:23" ht="14.25">
      <c r="C464" s="124">
        <v>2020</v>
      </c>
      <c r="D464" s="60"/>
      <c r="E464" s="60"/>
      <c r="F464" s="60"/>
      <c r="G464" s="60"/>
      <c r="H464" s="60"/>
      <c r="I464" s="60"/>
      <c r="J464" s="60"/>
      <c r="K464" s="60"/>
      <c r="L464" s="60"/>
      <c r="M464" s="60"/>
      <c r="N464" s="60"/>
      <c r="O464" s="60"/>
      <c r="P464" s="61"/>
      <c r="Q464" s="60"/>
      <c r="R464" s="60"/>
      <c r="S464" s="83"/>
      <c r="T464" s="252"/>
      <c r="U464" s="252"/>
      <c r="V464" s="252"/>
      <c r="W464" s="253"/>
    </row>
    <row r="465" spans="3:23" ht="13.5" thickBot="1">
      <c r="C465" s="62"/>
      <c r="D465" s="9"/>
      <c r="E465" s="9"/>
      <c r="F465" s="9"/>
      <c r="G465" s="9"/>
      <c r="H465" s="9"/>
      <c r="I465" s="9"/>
      <c r="J465" s="9"/>
      <c r="K465" s="9"/>
      <c r="L465" s="9"/>
      <c r="M465" s="9"/>
      <c r="N465" s="9"/>
      <c r="O465" s="9"/>
      <c r="P465" s="24"/>
      <c r="Q465" s="9"/>
      <c r="R465" s="9"/>
      <c r="S465" s="47"/>
      <c r="T465" s="245"/>
      <c r="U465" s="245"/>
      <c r="V465" s="245"/>
      <c r="W465" s="254"/>
    </row>
    <row r="466" spans="3:23">
      <c r="C466" s="63"/>
      <c r="D466" s="291" t="s">
        <v>1</v>
      </c>
      <c r="E466" s="292"/>
      <c r="F466" s="293"/>
      <c r="G466" s="5"/>
      <c r="H466" s="6"/>
      <c r="I466" s="6"/>
      <c r="J466" s="294" t="s">
        <v>2</v>
      </c>
      <c r="K466" s="295"/>
      <c r="L466" s="295"/>
      <c r="M466" s="7"/>
      <c r="N466" s="296" t="s">
        <v>3</v>
      </c>
      <c r="O466" s="297"/>
      <c r="P466" s="24"/>
      <c r="Q466" s="9"/>
      <c r="R466" s="9"/>
      <c r="S466" s="47"/>
      <c r="T466" s="245"/>
      <c r="U466" s="245"/>
      <c r="V466" s="245"/>
      <c r="W466" s="254"/>
    </row>
    <row r="467" spans="3:23" ht="51.75" thickBot="1">
      <c r="C467" s="64" t="s">
        <v>4</v>
      </c>
      <c r="D467" s="148" t="s">
        <v>66</v>
      </c>
      <c r="E467" s="149" t="s">
        <v>67</v>
      </c>
      <c r="F467" s="141" t="s">
        <v>28</v>
      </c>
      <c r="G467" s="14" t="s">
        <v>68</v>
      </c>
      <c r="H467" s="15" t="s">
        <v>69</v>
      </c>
      <c r="I467" s="15"/>
      <c r="J467" s="16" t="s">
        <v>5</v>
      </c>
      <c r="K467" s="16" t="s">
        <v>6</v>
      </c>
      <c r="L467" s="17" t="s">
        <v>7</v>
      </c>
      <c r="M467" s="15"/>
      <c r="N467" s="18" t="s">
        <v>8</v>
      </c>
      <c r="O467" s="18" t="s">
        <v>9</v>
      </c>
      <c r="P467" s="24"/>
      <c r="S467" s="115"/>
      <c r="T467" s="245"/>
      <c r="U467" s="240" t="s">
        <v>120</v>
      </c>
      <c r="V467" s="240" t="s">
        <v>121</v>
      </c>
      <c r="W467" s="247" t="s">
        <v>18</v>
      </c>
    </row>
    <row r="468" spans="3:23">
      <c r="C468" s="65">
        <v>1</v>
      </c>
      <c r="D468" s="145">
        <v>0</v>
      </c>
      <c r="E468" s="146">
        <v>0</v>
      </c>
      <c r="F468" s="147">
        <v>1</v>
      </c>
      <c r="G468" s="39">
        <f t="shared" ref="G468:G478" si="121">D468+E468</f>
        <v>0</v>
      </c>
      <c r="H468" s="40">
        <f t="shared" ref="H468:H478" si="122">ROUND((G468/F468),2)</f>
        <v>0</v>
      </c>
      <c r="I468" s="40"/>
      <c r="J468" s="36">
        <f>ROUND((H468*3%)*F468,2)</f>
        <v>0</v>
      </c>
      <c r="K468" s="36">
        <f>ROUND((IF(H468-$R$470&lt;0,0,(H468-$R$470))*3.5%)*F468,2)</f>
        <v>0</v>
      </c>
      <c r="L468" s="37">
        <f t="shared" ref="L468:L478" si="123">J468+K468</f>
        <v>0</v>
      </c>
      <c r="M468" s="40"/>
      <c r="N468" s="44">
        <f>((MIN(H468,$R$471)*0.58%)+IF(H468&gt;$R$471,(H468-$R$471)*1.25%,0))*F468</f>
        <v>0</v>
      </c>
      <c r="O468" s="44">
        <f t="shared" ref="O468:O478" si="124">(H468*3.75%)*F468</f>
        <v>0</v>
      </c>
      <c r="P468" s="24" t="str">
        <f>IF(W468&lt;&gt;0, "Error - review!",".")</f>
        <v>.</v>
      </c>
      <c r="Q468" s="298" t="s">
        <v>118</v>
      </c>
      <c r="R468" s="299"/>
      <c r="S468" s="47"/>
      <c r="T468" s="245"/>
      <c r="U468" s="248">
        <f>((MIN(H468,$R$471)*0.58%))*F468</f>
        <v>0</v>
      </c>
      <c r="V468" s="248">
        <f>(IF(H468&gt;$R$471,(H468-$R$471)*1.25%,0))*F468</f>
        <v>0</v>
      </c>
      <c r="W468" s="255">
        <f>(U468+V468)-N468</f>
        <v>0</v>
      </c>
    </row>
    <row r="469" spans="3:23">
      <c r="C469" s="65">
        <v>2</v>
      </c>
      <c r="D469" s="145">
        <v>0</v>
      </c>
      <c r="E469" s="146">
        <v>0</v>
      </c>
      <c r="F469" s="147">
        <v>1</v>
      </c>
      <c r="G469" s="39">
        <f t="shared" si="121"/>
        <v>0</v>
      </c>
      <c r="H469" s="40">
        <f t="shared" si="122"/>
        <v>0</v>
      </c>
      <c r="I469" s="40"/>
      <c r="J469" s="36">
        <f t="shared" ref="J469:J478" si="125">ROUND((H469*3%)*F469,2)</f>
        <v>0</v>
      </c>
      <c r="K469" s="36">
        <f t="shared" ref="K469:K519" si="126">ROUND((IF(H469-$R$470&lt;0,0,(H469-$R$470))*3.5%)*F469,2)</f>
        <v>0</v>
      </c>
      <c r="L469" s="37">
        <f t="shared" si="123"/>
        <v>0</v>
      </c>
      <c r="M469" s="40"/>
      <c r="N469" s="44">
        <f t="shared" ref="N469:N519" si="127">((MIN(H469,$R$471)*0.58%)+IF(H469&gt;$R$471,(H469-$R$471)*1.25%,0))*F469</f>
        <v>0</v>
      </c>
      <c r="O469" s="44">
        <f t="shared" si="124"/>
        <v>0</v>
      </c>
      <c r="P469" s="24" t="str">
        <f t="shared" ref="P469:P520" si="128">IF(W469&lt;&gt;0, "Error - review!",".")</f>
        <v>.</v>
      </c>
      <c r="Q469" s="89" t="s">
        <v>116</v>
      </c>
      <c r="R469" s="125">
        <v>248.3</v>
      </c>
      <c r="S469" s="47"/>
      <c r="T469" s="245"/>
      <c r="U469" s="248">
        <f t="shared" ref="U469:U519" si="129">((MIN(H469,$R$471)*0.58%))*F469</f>
        <v>0</v>
      </c>
      <c r="V469" s="248">
        <f t="shared" ref="V469:V519" si="130">(IF(H469&gt;$R$471,(H469-$R$471)*1.25%,0))*F469</f>
        <v>0</v>
      </c>
      <c r="W469" s="255">
        <f t="shared" ref="W469:W479" si="131">(U469+V469)-N469</f>
        <v>0</v>
      </c>
    </row>
    <row r="470" spans="3:23">
      <c r="C470" s="65">
        <v>3</v>
      </c>
      <c r="D470" s="145">
        <v>0</v>
      </c>
      <c r="E470" s="146">
        <v>0</v>
      </c>
      <c r="F470" s="147">
        <v>1</v>
      </c>
      <c r="G470" s="39">
        <f t="shared" si="121"/>
        <v>0</v>
      </c>
      <c r="H470" s="40">
        <f t="shared" si="122"/>
        <v>0</v>
      </c>
      <c r="I470" s="40"/>
      <c r="J470" s="36">
        <f t="shared" si="125"/>
        <v>0</v>
      </c>
      <c r="K470" s="36">
        <f t="shared" si="126"/>
        <v>0</v>
      </c>
      <c r="L470" s="37">
        <f t="shared" si="123"/>
        <v>0</v>
      </c>
      <c r="M470" s="40"/>
      <c r="N470" s="44">
        <f t="shared" si="127"/>
        <v>0</v>
      </c>
      <c r="O470" s="44">
        <f t="shared" si="124"/>
        <v>0</v>
      </c>
      <c r="P470" s="24" t="str">
        <f t="shared" si="128"/>
        <v>.</v>
      </c>
      <c r="Q470" s="89" t="s">
        <v>38</v>
      </c>
      <c r="R470" s="125">
        <f>ROUND(($R$469*52.18*2)/52.18,2)</f>
        <v>496.6</v>
      </c>
      <c r="S470" s="47"/>
      <c r="T470" s="245"/>
      <c r="U470" s="248">
        <f t="shared" si="129"/>
        <v>0</v>
      </c>
      <c r="V470" s="248">
        <f t="shared" si="130"/>
        <v>0</v>
      </c>
      <c r="W470" s="255">
        <f t="shared" si="131"/>
        <v>0</v>
      </c>
    </row>
    <row r="471" spans="3:23" ht="13.5" thickBot="1">
      <c r="C471" s="65">
        <v>4</v>
      </c>
      <c r="D471" s="145">
        <v>0</v>
      </c>
      <c r="E471" s="146">
        <v>0</v>
      </c>
      <c r="F471" s="147">
        <v>1</v>
      </c>
      <c r="G471" s="39">
        <f t="shared" si="121"/>
        <v>0</v>
      </c>
      <c r="H471" s="40">
        <f t="shared" si="122"/>
        <v>0</v>
      </c>
      <c r="I471" s="40"/>
      <c r="J471" s="36">
        <f t="shared" si="125"/>
        <v>0</v>
      </c>
      <c r="K471" s="36">
        <f t="shared" si="126"/>
        <v>0</v>
      </c>
      <c r="L471" s="37">
        <f t="shared" si="123"/>
        <v>0</v>
      </c>
      <c r="M471" s="40"/>
      <c r="N471" s="44">
        <f t="shared" si="127"/>
        <v>0</v>
      </c>
      <c r="O471" s="44">
        <f t="shared" si="124"/>
        <v>0</v>
      </c>
      <c r="P471" s="24" t="str">
        <f t="shared" si="128"/>
        <v>.</v>
      </c>
      <c r="Q471" s="90" t="s">
        <v>12</v>
      </c>
      <c r="R471" s="126">
        <f>ROUND(($R$469*52.18*3.74)/52.18,2)</f>
        <v>928.64</v>
      </c>
      <c r="S471" s="47"/>
      <c r="T471" s="245"/>
      <c r="U471" s="248">
        <f t="shared" si="129"/>
        <v>0</v>
      </c>
      <c r="V471" s="248">
        <f t="shared" si="130"/>
        <v>0</v>
      </c>
      <c r="W471" s="255">
        <f t="shared" si="131"/>
        <v>0</v>
      </c>
    </row>
    <row r="472" spans="3:23">
      <c r="C472" s="65">
        <v>5</v>
      </c>
      <c r="D472" s="145">
        <v>0</v>
      </c>
      <c r="E472" s="146">
        <v>0</v>
      </c>
      <c r="F472" s="147">
        <v>1</v>
      </c>
      <c r="G472" s="39">
        <f t="shared" si="121"/>
        <v>0</v>
      </c>
      <c r="H472" s="40">
        <f t="shared" si="122"/>
        <v>0</v>
      </c>
      <c r="I472" s="40"/>
      <c r="J472" s="36">
        <f t="shared" si="125"/>
        <v>0</v>
      </c>
      <c r="K472" s="36">
        <f t="shared" si="126"/>
        <v>0</v>
      </c>
      <c r="L472" s="37">
        <f t="shared" si="123"/>
        <v>0</v>
      </c>
      <c r="M472" s="40"/>
      <c r="N472" s="44">
        <f t="shared" si="127"/>
        <v>0</v>
      </c>
      <c r="O472" s="44">
        <f t="shared" si="124"/>
        <v>0</v>
      </c>
      <c r="P472" s="24" t="str">
        <f t="shared" si="128"/>
        <v>.</v>
      </c>
      <c r="Q472" s="47"/>
      <c r="R472" s="32"/>
      <c r="S472" s="47"/>
      <c r="T472" s="245"/>
      <c r="U472" s="248">
        <f t="shared" si="129"/>
        <v>0</v>
      </c>
      <c r="V472" s="248">
        <f t="shared" si="130"/>
        <v>0</v>
      </c>
      <c r="W472" s="255">
        <f t="shared" si="131"/>
        <v>0</v>
      </c>
    </row>
    <row r="473" spans="3:23">
      <c r="C473" s="65">
        <v>6</v>
      </c>
      <c r="D473" s="145">
        <v>0</v>
      </c>
      <c r="E473" s="146">
        <v>0</v>
      </c>
      <c r="F473" s="147">
        <v>1</v>
      </c>
      <c r="G473" s="39">
        <f t="shared" si="121"/>
        <v>0</v>
      </c>
      <c r="H473" s="40">
        <f t="shared" si="122"/>
        <v>0</v>
      </c>
      <c r="I473" s="40"/>
      <c r="J473" s="36">
        <f t="shared" si="125"/>
        <v>0</v>
      </c>
      <c r="K473" s="36">
        <f t="shared" si="126"/>
        <v>0</v>
      </c>
      <c r="L473" s="37">
        <f t="shared" si="123"/>
        <v>0</v>
      </c>
      <c r="M473" s="40"/>
      <c r="N473" s="44">
        <f t="shared" si="127"/>
        <v>0</v>
      </c>
      <c r="O473" s="44">
        <f t="shared" si="124"/>
        <v>0</v>
      </c>
      <c r="P473" s="24" t="str">
        <f t="shared" si="128"/>
        <v>.</v>
      </c>
      <c r="Q473" s="236"/>
      <c r="R473" s="32"/>
      <c r="S473" s="47"/>
      <c r="T473" s="245"/>
      <c r="U473" s="248">
        <f t="shared" si="129"/>
        <v>0</v>
      </c>
      <c r="V473" s="248">
        <f t="shared" si="130"/>
        <v>0</v>
      </c>
      <c r="W473" s="255">
        <f t="shared" si="131"/>
        <v>0</v>
      </c>
    </row>
    <row r="474" spans="3:23">
      <c r="C474" s="65">
        <v>7</v>
      </c>
      <c r="D474" s="145">
        <v>0</v>
      </c>
      <c r="E474" s="146">
        <v>0</v>
      </c>
      <c r="F474" s="147">
        <v>1</v>
      </c>
      <c r="G474" s="39">
        <f t="shared" si="121"/>
        <v>0</v>
      </c>
      <c r="H474" s="40">
        <f t="shared" si="122"/>
        <v>0</v>
      </c>
      <c r="I474" s="40"/>
      <c r="J474" s="36">
        <f t="shared" si="125"/>
        <v>0</v>
      </c>
      <c r="K474" s="36">
        <f t="shared" si="126"/>
        <v>0</v>
      </c>
      <c r="L474" s="37">
        <f t="shared" si="123"/>
        <v>0</v>
      </c>
      <c r="M474" s="40"/>
      <c r="N474" s="44">
        <f t="shared" si="127"/>
        <v>0</v>
      </c>
      <c r="O474" s="44">
        <f t="shared" si="124"/>
        <v>0</v>
      </c>
      <c r="P474" s="24" t="str">
        <f t="shared" si="128"/>
        <v>.</v>
      </c>
      <c r="Q474" s="47"/>
      <c r="R474" s="32"/>
      <c r="S474" s="47"/>
      <c r="T474" s="245"/>
      <c r="U474" s="248">
        <f t="shared" si="129"/>
        <v>0</v>
      </c>
      <c r="V474" s="248">
        <f t="shared" si="130"/>
        <v>0</v>
      </c>
      <c r="W474" s="255">
        <f t="shared" si="131"/>
        <v>0</v>
      </c>
    </row>
    <row r="475" spans="3:23">
      <c r="C475" s="65">
        <v>8</v>
      </c>
      <c r="D475" s="145">
        <v>0</v>
      </c>
      <c r="E475" s="146">
        <v>0</v>
      </c>
      <c r="F475" s="147">
        <v>1</v>
      </c>
      <c r="G475" s="39">
        <f t="shared" si="121"/>
        <v>0</v>
      </c>
      <c r="H475" s="40">
        <f t="shared" si="122"/>
        <v>0</v>
      </c>
      <c r="I475" s="40"/>
      <c r="J475" s="36">
        <f t="shared" si="125"/>
        <v>0</v>
      </c>
      <c r="K475" s="36">
        <f t="shared" si="126"/>
        <v>0</v>
      </c>
      <c r="L475" s="132">
        <f t="shared" si="123"/>
        <v>0</v>
      </c>
      <c r="M475" s="133"/>
      <c r="N475" s="44">
        <f t="shared" si="127"/>
        <v>0</v>
      </c>
      <c r="O475" s="44">
        <f t="shared" si="124"/>
        <v>0</v>
      </c>
      <c r="P475" s="24" t="str">
        <f t="shared" si="128"/>
        <v>.</v>
      </c>
      <c r="Q475" s="47"/>
      <c r="R475" s="32"/>
      <c r="S475" s="47"/>
      <c r="T475" s="245"/>
      <c r="U475" s="248">
        <f t="shared" si="129"/>
        <v>0</v>
      </c>
      <c r="V475" s="248">
        <f t="shared" si="130"/>
        <v>0</v>
      </c>
      <c r="W475" s="255">
        <f t="shared" si="131"/>
        <v>0</v>
      </c>
    </row>
    <row r="476" spans="3:23">
      <c r="C476" s="65">
        <v>9</v>
      </c>
      <c r="D476" s="145">
        <v>0</v>
      </c>
      <c r="E476" s="146">
        <v>0</v>
      </c>
      <c r="F476" s="147">
        <v>1</v>
      </c>
      <c r="G476" s="39">
        <f t="shared" si="121"/>
        <v>0</v>
      </c>
      <c r="H476" s="40">
        <f t="shared" si="122"/>
        <v>0</v>
      </c>
      <c r="I476" s="40"/>
      <c r="J476" s="36">
        <f t="shared" si="125"/>
        <v>0</v>
      </c>
      <c r="K476" s="36">
        <f t="shared" si="126"/>
        <v>0</v>
      </c>
      <c r="L476" s="132">
        <f t="shared" si="123"/>
        <v>0</v>
      </c>
      <c r="M476" s="133"/>
      <c r="N476" s="44">
        <f t="shared" si="127"/>
        <v>0</v>
      </c>
      <c r="O476" s="44">
        <f t="shared" si="124"/>
        <v>0</v>
      </c>
      <c r="P476" s="24" t="str">
        <f t="shared" si="128"/>
        <v>.</v>
      </c>
      <c r="Q476" s="47"/>
      <c r="R476" s="32"/>
      <c r="S476" s="47"/>
      <c r="T476" s="245"/>
      <c r="U476" s="248">
        <f t="shared" si="129"/>
        <v>0</v>
      </c>
      <c r="V476" s="248">
        <f t="shared" si="130"/>
        <v>0</v>
      </c>
      <c r="W476" s="255">
        <f t="shared" si="131"/>
        <v>0</v>
      </c>
    </row>
    <row r="477" spans="3:23">
      <c r="C477" s="65">
        <v>10</v>
      </c>
      <c r="D477" s="145">
        <v>0</v>
      </c>
      <c r="E477" s="146">
        <v>0</v>
      </c>
      <c r="F477" s="147">
        <v>1</v>
      </c>
      <c r="G477" s="39">
        <f t="shared" si="121"/>
        <v>0</v>
      </c>
      <c r="H477" s="40">
        <f t="shared" si="122"/>
        <v>0</v>
      </c>
      <c r="I477" s="40"/>
      <c r="J477" s="36">
        <f t="shared" si="125"/>
        <v>0</v>
      </c>
      <c r="K477" s="36">
        <f t="shared" si="126"/>
        <v>0</v>
      </c>
      <c r="L477" s="132">
        <f t="shared" si="123"/>
        <v>0</v>
      </c>
      <c r="M477" s="133"/>
      <c r="N477" s="44">
        <f t="shared" si="127"/>
        <v>0</v>
      </c>
      <c r="O477" s="44">
        <f t="shared" si="124"/>
        <v>0</v>
      </c>
      <c r="P477" s="24" t="str">
        <f t="shared" si="128"/>
        <v>.</v>
      </c>
      <c r="Q477" s="47"/>
      <c r="R477" s="32"/>
      <c r="S477" s="47"/>
      <c r="T477" s="245"/>
      <c r="U477" s="248">
        <f t="shared" si="129"/>
        <v>0</v>
      </c>
      <c r="V477" s="248">
        <f t="shared" si="130"/>
        <v>0</v>
      </c>
      <c r="W477" s="255">
        <f t="shared" si="131"/>
        <v>0</v>
      </c>
    </row>
    <row r="478" spans="3:23">
      <c r="C478" s="65">
        <v>11</v>
      </c>
      <c r="D478" s="145">
        <v>0</v>
      </c>
      <c r="E478" s="146">
        <v>0</v>
      </c>
      <c r="F478" s="147">
        <v>1</v>
      </c>
      <c r="G478" s="39">
        <f t="shared" si="121"/>
        <v>0</v>
      </c>
      <c r="H478" s="40">
        <f t="shared" si="122"/>
        <v>0</v>
      </c>
      <c r="I478" s="40"/>
      <c r="J478" s="36">
        <f t="shared" si="125"/>
        <v>0</v>
      </c>
      <c r="K478" s="36">
        <f t="shared" si="126"/>
        <v>0</v>
      </c>
      <c r="L478" s="132">
        <f t="shared" si="123"/>
        <v>0</v>
      </c>
      <c r="M478" s="133"/>
      <c r="N478" s="44">
        <f t="shared" si="127"/>
        <v>0</v>
      </c>
      <c r="O478" s="44">
        <f t="shared" si="124"/>
        <v>0</v>
      </c>
      <c r="P478" s="24" t="str">
        <f t="shared" si="128"/>
        <v>.</v>
      </c>
      <c r="Q478" s="221"/>
      <c r="R478" s="32"/>
      <c r="S478" s="47"/>
      <c r="T478" s="245"/>
      <c r="U478" s="248">
        <f t="shared" si="129"/>
        <v>0</v>
      </c>
      <c r="V478" s="248">
        <f t="shared" si="130"/>
        <v>0</v>
      </c>
      <c r="W478" s="255">
        <f t="shared" si="131"/>
        <v>0</v>
      </c>
    </row>
    <row r="479" spans="3:23">
      <c r="C479" s="192">
        <v>12</v>
      </c>
      <c r="D479" s="145">
        <v>0</v>
      </c>
      <c r="E479" s="146">
        <v>0</v>
      </c>
      <c r="F479" s="147">
        <v>1</v>
      </c>
      <c r="G479" s="39">
        <f t="shared" ref="G479" si="132">D479+E479</f>
        <v>0</v>
      </c>
      <c r="H479" s="40">
        <f t="shared" ref="H479" si="133">ROUND((G479/F479),2)</f>
        <v>0</v>
      </c>
      <c r="I479" s="40"/>
      <c r="J479" s="36">
        <f t="shared" ref="J479" si="134">ROUND((H479*3%)*F479,2)</f>
        <v>0</v>
      </c>
      <c r="K479" s="36">
        <f t="shared" si="126"/>
        <v>0</v>
      </c>
      <c r="L479" s="132">
        <f t="shared" ref="L479" si="135">J479+K479</f>
        <v>0</v>
      </c>
      <c r="M479" s="133"/>
      <c r="N479" s="44">
        <f t="shared" si="127"/>
        <v>0</v>
      </c>
      <c r="O479" s="44">
        <f t="shared" ref="O479" si="136">(H479*3.75%)*F479</f>
        <v>0</v>
      </c>
      <c r="P479" s="24" t="str">
        <f t="shared" si="128"/>
        <v>.</v>
      </c>
      <c r="Q479" s="31"/>
      <c r="R479" s="31"/>
      <c r="S479" s="47"/>
      <c r="T479" s="245"/>
      <c r="U479" s="248">
        <f t="shared" si="129"/>
        <v>0</v>
      </c>
      <c r="V479" s="248">
        <f t="shared" si="130"/>
        <v>0</v>
      </c>
      <c r="W479" s="255">
        <f t="shared" si="131"/>
        <v>0</v>
      </c>
    </row>
    <row r="480" spans="3:23">
      <c r="C480" s="179">
        <v>13</v>
      </c>
      <c r="D480" s="145">
        <v>0</v>
      </c>
      <c r="E480" s="146">
        <v>0</v>
      </c>
      <c r="F480" s="147">
        <v>1</v>
      </c>
      <c r="G480" s="39">
        <f t="shared" ref="G480:G519" si="137">D480+E480</f>
        <v>0</v>
      </c>
      <c r="H480" s="40">
        <f t="shared" ref="H480:H519" si="138">ROUND((G480/F480),2)</f>
        <v>0</v>
      </c>
      <c r="I480" s="40"/>
      <c r="J480" s="36">
        <f>ROUND((H480*3%)*F480,2)</f>
        <v>0</v>
      </c>
      <c r="K480" s="36">
        <f t="shared" si="126"/>
        <v>0</v>
      </c>
      <c r="L480" s="37">
        <f t="shared" ref="L480:L519" si="139">J480+K480</f>
        <v>0</v>
      </c>
      <c r="M480" s="40"/>
      <c r="N480" s="44">
        <f t="shared" si="127"/>
        <v>0</v>
      </c>
      <c r="O480" s="44">
        <f t="shared" ref="O480:O519" si="140">(H480*3.75%)*F480</f>
        <v>0</v>
      </c>
      <c r="P480" s="24" t="str">
        <f t="shared" si="128"/>
        <v>.</v>
      </c>
      <c r="S480" s="47"/>
      <c r="T480" s="245"/>
      <c r="U480" s="248">
        <f t="shared" si="129"/>
        <v>0</v>
      </c>
      <c r="V480" s="248">
        <f t="shared" si="130"/>
        <v>0</v>
      </c>
      <c r="W480" s="255">
        <f>(U480+V480)-N480</f>
        <v>0</v>
      </c>
    </row>
    <row r="481" spans="3:23">
      <c r="C481" s="65">
        <v>14</v>
      </c>
      <c r="D481" s="145">
        <v>0</v>
      </c>
      <c r="E481" s="146">
        <v>0</v>
      </c>
      <c r="F481" s="147">
        <v>1</v>
      </c>
      <c r="G481" s="39">
        <f t="shared" si="137"/>
        <v>0</v>
      </c>
      <c r="H481" s="40">
        <f t="shared" si="138"/>
        <v>0</v>
      </c>
      <c r="I481" s="40"/>
      <c r="J481" s="36">
        <f t="shared" ref="J481:J519" si="141">ROUND((H481*3%)*F481,2)</f>
        <v>0</v>
      </c>
      <c r="K481" s="36">
        <f t="shared" si="126"/>
        <v>0</v>
      </c>
      <c r="L481" s="37">
        <f t="shared" si="139"/>
        <v>0</v>
      </c>
      <c r="M481" s="40"/>
      <c r="N481" s="44">
        <f t="shared" si="127"/>
        <v>0</v>
      </c>
      <c r="O481" s="44">
        <f t="shared" si="140"/>
        <v>0</v>
      </c>
      <c r="P481" s="24" t="str">
        <f t="shared" si="128"/>
        <v>.</v>
      </c>
      <c r="S481" s="47"/>
      <c r="T481" s="245"/>
      <c r="U481" s="248">
        <f t="shared" si="129"/>
        <v>0</v>
      </c>
      <c r="V481" s="248">
        <f t="shared" si="130"/>
        <v>0</v>
      </c>
      <c r="W481" s="255">
        <f t="shared" ref="W481:W519" si="142">(U481+V481)-N481</f>
        <v>0</v>
      </c>
    </row>
    <row r="482" spans="3:23">
      <c r="C482" s="65">
        <v>15</v>
      </c>
      <c r="D482" s="145">
        <v>0</v>
      </c>
      <c r="E482" s="146">
        <v>0</v>
      </c>
      <c r="F482" s="147">
        <v>1</v>
      </c>
      <c r="G482" s="39">
        <f t="shared" si="137"/>
        <v>0</v>
      </c>
      <c r="H482" s="40">
        <f t="shared" si="138"/>
        <v>0</v>
      </c>
      <c r="I482" s="40"/>
      <c r="J482" s="36">
        <f t="shared" si="141"/>
        <v>0</v>
      </c>
      <c r="K482" s="36">
        <f t="shared" si="126"/>
        <v>0</v>
      </c>
      <c r="L482" s="37">
        <f t="shared" si="139"/>
        <v>0</v>
      </c>
      <c r="M482" s="40"/>
      <c r="N482" s="44">
        <f t="shared" si="127"/>
        <v>0</v>
      </c>
      <c r="O482" s="44">
        <f t="shared" si="140"/>
        <v>0</v>
      </c>
      <c r="P482" s="24" t="str">
        <f t="shared" si="128"/>
        <v>.</v>
      </c>
      <c r="Q482" s="47"/>
      <c r="R482" s="32"/>
      <c r="S482" s="47"/>
      <c r="T482" s="245"/>
      <c r="U482" s="248">
        <f t="shared" si="129"/>
        <v>0</v>
      </c>
      <c r="V482" s="248">
        <f t="shared" si="130"/>
        <v>0</v>
      </c>
      <c r="W482" s="255">
        <f t="shared" si="142"/>
        <v>0</v>
      </c>
    </row>
    <row r="483" spans="3:23">
      <c r="C483" s="66">
        <v>16</v>
      </c>
      <c r="D483" s="145">
        <v>0</v>
      </c>
      <c r="E483" s="146">
        <v>0</v>
      </c>
      <c r="F483" s="147">
        <v>1</v>
      </c>
      <c r="G483" s="39">
        <f t="shared" si="137"/>
        <v>0</v>
      </c>
      <c r="H483" s="40">
        <f t="shared" si="138"/>
        <v>0</v>
      </c>
      <c r="I483" s="40"/>
      <c r="J483" s="36">
        <f t="shared" si="141"/>
        <v>0</v>
      </c>
      <c r="K483" s="36">
        <f t="shared" si="126"/>
        <v>0</v>
      </c>
      <c r="L483" s="37">
        <f t="shared" si="139"/>
        <v>0</v>
      </c>
      <c r="M483" s="40"/>
      <c r="N483" s="44">
        <f t="shared" si="127"/>
        <v>0</v>
      </c>
      <c r="O483" s="44">
        <f t="shared" si="140"/>
        <v>0</v>
      </c>
      <c r="P483" s="24" t="str">
        <f t="shared" si="128"/>
        <v>.</v>
      </c>
      <c r="Q483" s="47"/>
      <c r="R483" s="32"/>
      <c r="S483" s="47"/>
      <c r="T483" s="245"/>
      <c r="U483" s="248">
        <f t="shared" si="129"/>
        <v>0</v>
      </c>
      <c r="V483" s="248">
        <f t="shared" si="130"/>
        <v>0</v>
      </c>
      <c r="W483" s="255">
        <f t="shared" si="142"/>
        <v>0</v>
      </c>
    </row>
    <row r="484" spans="3:23">
      <c r="C484" s="65">
        <v>17</v>
      </c>
      <c r="D484" s="145">
        <v>0</v>
      </c>
      <c r="E484" s="146">
        <v>0</v>
      </c>
      <c r="F484" s="147">
        <v>1</v>
      </c>
      <c r="G484" s="39">
        <f t="shared" si="137"/>
        <v>0</v>
      </c>
      <c r="H484" s="40">
        <f t="shared" si="138"/>
        <v>0</v>
      </c>
      <c r="I484" s="40"/>
      <c r="J484" s="36">
        <f t="shared" si="141"/>
        <v>0</v>
      </c>
      <c r="K484" s="36">
        <f t="shared" si="126"/>
        <v>0</v>
      </c>
      <c r="L484" s="37">
        <f t="shared" si="139"/>
        <v>0</v>
      </c>
      <c r="M484" s="40"/>
      <c r="N484" s="44">
        <f t="shared" si="127"/>
        <v>0</v>
      </c>
      <c r="O484" s="44">
        <f t="shared" si="140"/>
        <v>0</v>
      </c>
      <c r="P484" s="24" t="str">
        <f t="shared" si="128"/>
        <v>.</v>
      </c>
      <c r="Q484" s="47"/>
      <c r="R484" s="32"/>
      <c r="S484" s="47"/>
      <c r="T484" s="245"/>
      <c r="U484" s="248">
        <f t="shared" si="129"/>
        <v>0</v>
      </c>
      <c r="V484" s="248">
        <f t="shared" si="130"/>
        <v>0</v>
      </c>
      <c r="W484" s="255">
        <f t="shared" si="142"/>
        <v>0</v>
      </c>
    </row>
    <row r="485" spans="3:23">
      <c r="C485" s="65">
        <v>18</v>
      </c>
      <c r="D485" s="145">
        <v>0</v>
      </c>
      <c r="E485" s="146">
        <v>0</v>
      </c>
      <c r="F485" s="147">
        <v>1</v>
      </c>
      <c r="G485" s="39">
        <f t="shared" si="137"/>
        <v>0</v>
      </c>
      <c r="H485" s="40">
        <f t="shared" si="138"/>
        <v>0</v>
      </c>
      <c r="I485" s="40"/>
      <c r="J485" s="36">
        <f t="shared" si="141"/>
        <v>0</v>
      </c>
      <c r="K485" s="36">
        <f t="shared" si="126"/>
        <v>0</v>
      </c>
      <c r="L485" s="37">
        <f t="shared" si="139"/>
        <v>0</v>
      </c>
      <c r="M485" s="40"/>
      <c r="N485" s="44">
        <f t="shared" si="127"/>
        <v>0</v>
      </c>
      <c r="O485" s="44">
        <f t="shared" si="140"/>
        <v>0</v>
      </c>
      <c r="P485" s="24" t="str">
        <f t="shared" si="128"/>
        <v>.</v>
      </c>
      <c r="Q485" s="47"/>
      <c r="R485" s="32"/>
      <c r="S485" s="47"/>
      <c r="T485" s="245"/>
      <c r="U485" s="248">
        <f t="shared" si="129"/>
        <v>0</v>
      </c>
      <c r="V485" s="248">
        <f t="shared" si="130"/>
        <v>0</v>
      </c>
      <c r="W485" s="255">
        <f t="shared" si="142"/>
        <v>0</v>
      </c>
    </row>
    <row r="486" spans="3:23">
      <c r="C486" s="65">
        <v>19</v>
      </c>
      <c r="D486" s="145">
        <v>0</v>
      </c>
      <c r="E486" s="146">
        <v>0</v>
      </c>
      <c r="F486" s="147">
        <v>1</v>
      </c>
      <c r="G486" s="39">
        <f t="shared" si="137"/>
        <v>0</v>
      </c>
      <c r="H486" s="40">
        <f t="shared" si="138"/>
        <v>0</v>
      </c>
      <c r="I486" s="40"/>
      <c r="J486" s="36">
        <f t="shared" si="141"/>
        <v>0</v>
      </c>
      <c r="K486" s="36">
        <f t="shared" si="126"/>
        <v>0</v>
      </c>
      <c r="L486" s="37">
        <f t="shared" si="139"/>
        <v>0</v>
      </c>
      <c r="M486" s="40"/>
      <c r="N486" s="44">
        <f t="shared" si="127"/>
        <v>0</v>
      </c>
      <c r="O486" s="44">
        <f t="shared" si="140"/>
        <v>0</v>
      </c>
      <c r="P486" s="24" t="str">
        <f t="shared" si="128"/>
        <v>.</v>
      </c>
      <c r="Q486" s="47"/>
      <c r="R486" s="32"/>
      <c r="S486" s="47"/>
      <c r="T486" s="245"/>
      <c r="U486" s="248">
        <f t="shared" si="129"/>
        <v>0</v>
      </c>
      <c r="V486" s="248">
        <f t="shared" si="130"/>
        <v>0</v>
      </c>
      <c r="W486" s="255">
        <f t="shared" si="142"/>
        <v>0</v>
      </c>
    </row>
    <row r="487" spans="3:23">
      <c r="C487" s="66">
        <v>20</v>
      </c>
      <c r="D487" s="145">
        <v>0</v>
      </c>
      <c r="E487" s="146">
        <v>0</v>
      </c>
      <c r="F487" s="147">
        <v>1</v>
      </c>
      <c r="G487" s="39">
        <f t="shared" si="137"/>
        <v>0</v>
      </c>
      <c r="H487" s="40">
        <f t="shared" si="138"/>
        <v>0</v>
      </c>
      <c r="I487" s="40"/>
      <c r="J487" s="36">
        <f t="shared" si="141"/>
        <v>0</v>
      </c>
      <c r="K487" s="36">
        <f t="shared" si="126"/>
        <v>0</v>
      </c>
      <c r="L487" s="37">
        <f t="shared" si="139"/>
        <v>0</v>
      </c>
      <c r="M487" s="40"/>
      <c r="N487" s="44">
        <f t="shared" si="127"/>
        <v>0</v>
      </c>
      <c r="O487" s="44">
        <f t="shared" si="140"/>
        <v>0</v>
      </c>
      <c r="P487" s="24" t="str">
        <f t="shared" si="128"/>
        <v>.</v>
      </c>
      <c r="Q487" s="47"/>
      <c r="R487" s="32"/>
      <c r="S487" s="47"/>
      <c r="T487" s="245"/>
      <c r="U487" s="248">
        <f t="shared" si="129"/>
        <v>0</v>
      </c>
      <c r="V487" s="248">
        <f t="shared" si="130"/>
        <v>0</v>
      </c>
      <c r="W487" s="255">
        <f t="shared" si="142"/>
        <v>0</v>
      </c>
    </row>
    <row r="488" spans="3:23">
      <c r="C488" s="65">
        <v>21</v>
      </c>
      <c r="D488" s="145">
        <v>0</v>
      </c>
      <c r="E488" s="146">
        <v>0</v>
      </c>
      <c r="F488" s="147">
        <v>1</v>
      </c>
      <c r="G488" s="39">
        <f t="shared" si="137"/>
        <v>0</v>
      </c>
      <c r="H488" s="40">
        <f t="shared" si="138"/>
        <v>0</v>
      </c>
      <c r="I488" s="40"/>
      <c r="J488" s="36">
        <f t="shared" si="141"/>
        <v>0</v>
      </c>
      <c r="K488" s="36">
        <f t="shared" si="126"/>
        <v>0</v>
      </c>
      <c r="L488" s="37">
        <f t="shared" si="139"/>
        <v>0</v>
      </c>
      <c r="M488" s="40"/>
      <c r="N488" s="44">
        <f t="shared" si="127"/>
        <v>0</v>
      </c>
      <c r="O488" s="44">
        <f t="shared" si="140"/>
        <v>0</v>
      </c>
      <c r="P488" s="24" t="str">
        <f t="shared" si="128"/>
        <v>.</v>
      </c>
      <c r="Q488" s="47"/>
      <c r="R488" s="32"/>
      <c r="S488" s="47"/>
      <c r="T488" s="245"/>
      <c r="U488" s="248">
        <f t="shared" si="129"/>
        <v>0</v>
      </c>
      <c r="V488" s="248">
        <f t="shared" si="130"/>
        <v>0</v>
      </c>
      <c r="W488" s="255">
        <f t="shared" si="142"/>
        <v>0</v>
      </c>
    </row>
    <row r="489" spans="3:23">
      <c r="C489" s="65">
        <v>22</v>
      </c>
      <c r="D489" s="145">
        <v>0</v>
      </c>
      <c r="E489" s="146">
        <v>0</v>
      </c>
      <c r="F489" s="147">
        <v>1</v>
      </c>
      <c r="G489" s="39">
        <f t="shared" si="137"/>
        <v>0</v>
      </c>
      <c r="H489" s="40">
        <f t="shared" si="138"/>
        <v>0</v>
      </c>
      <c r="I489" s="40"/>
      <c r="J489" s="36">
        <f t="shared" si="141"/>
        <v>0</v>
      </c>
      <c r="K489" s="36">
        <f t="shared" si="126"/>
        <v>0</v>
      </c>
      <c r="L489" s="37">
        <f t="shared" si="139"/>
        <v>0</v>
      </c>
      <c r="M489" s="40"/>
      <c r="N489" s="44">
        <f t="shared" si="127"/>
        <v>0</v>
      </c>
      <c r="O489" s="44">
        <f t="shared" si="140"/>
        <v>0</v>
      </c>
      <c r="P489" s="24" t="str">
        <f t="shared" si="128"/>
        <v>.</v>
      </c>
      <c r="Q489" s="47"/>
      <c r="R489" s="32"/>
      <c r="S489" s="47"/>
      <c r="T489" s="245"/>
      <c r="U489" s="248">
        <f t="shared" si="129"/>
        <v>0</v>
      </c>
      <c r="V489" s="248">
        <f t="shared" si="130"/>
        <v>0</v>
      </c>
      <c r="W489" s="255">
        <f t="shared" si="142"/>
        <v>0</v>
      </c>
    </row>
    <row r="490" spans="3:23">
      <c r="C490" s="65">
        <v>23</v>
      </c>
      <c r="D490" s="145">
        <v>0</v>
      </c>
      <c r="E490" s="146">
        <v>0</v>
      </c>
      <c r="F490" s="147">
        <v>1</v>
      </c>
      <c r="G490" s="39">
        <f t="shared" si="137"/>
        <v>0</v>
      </c>
      <c r="H490" s="40">
        <f t="shared" si="138"/>
        <v>0</v>
      </c>
      <c r="I490" s="40"/>
      <c r="J490" s="36">
        <f t="shared" si="141"/>
        <v>0</v>
      </c>
      <c r="K490" s="36">
        <f t="shared" si="126"/>
        <v>0</v>
      </c>
      <c r="L490" s="37">
        <f t="shared" si="139"/>
        <v>0</v>
      </c>
      <c r="M490" s="40"/>
      <c r="N490" s="44">
        <f t="shared" si="127"/>
        <v>0</v>
      </c>
      <c r="O490" s="44">
        <f t="shared" si="140"/>
        <v>0</v>
      </c>
      <c r="P490" s="24" t="str">
        <f t="shared" si="128"/>
        <v>.</v>
      </c>
      <c r="Q490" s="47"/>
      <c r="R490" s="32"/>
      <c r="S490" s="47"/>
      <c r="T490" s="245"/>
      <c r="U490" s="248">
        <f t="shared" si="129"/>
        <v>0</v>
      </c>
      <c r="V490" s="248">
        <f t="shared" si="130"/>
        <v>0</v>
      </c>
      <c r="W490" s="255">
        <f t="shared" si="142"/>
        <v>0</v>
      </c>
    </row>
    <row r="491" spans="3:23">
      <c r="C491" s="66">
        <v>24</v>
      </c>
      <c r="D491" s="145">
        <v>0</v>
      </c>
      <c r="E491" s="146">
        <v>0</v>
      </c>
      <c r="F491" s="147">
        <v>1</v>
      </c>
      <c r="G491" s="39">
        <f t="shared" si="137"/>
        <v>0</v>
      </c>
      <c r="H491" s="40">
        <f t="shared" si="138"/>
        <v>0</v>
      </c>
      <c r="I491" s="40"/>
      <c r="J491" s="36">
        <f t="shared" si="141"/>
        <v>0</v>
      </c>
      <c r="K491" s="36">
        <f t="shared" si="126"/>
        <v>0</v>
      </c>
      <c r="L491" s="37">
        <f t="shared" si="139"/>
        <v>0</v>
      </c>
      <c r="M491" s="40"/>
      <c r="N491" s="44">
        <f t="shared" si="127"/>
        <v>0</v>
      </c>
      <c r="O491" s="44">
        <f t="shared" si="140"/>
        <v>0</v>
      </c>
      <c r="P491" s="24" t="str">
        <f t="shared" si="128"/>
        <v>.</v>
      </c>
      <c r="Q491" s="47"/>
      <c r="R491" s="32"/>
      <c r="S491" s="47"/>
      <c r="T491" s="245"/>
      <c r="U491" s="248">
        <f t="shared" si="129"/>
        <v>0</v>
      </c>
      <c r="V491" s="248">
        <f t="shared" si="130"/>
        <v>0</v>
      </c>
      <c r="W491" s="255">
        <f t="shared" si="142"/>
        <v>0</v>
      </c>
    </row>
    <row r="492" spans="3:23">
      <c r="C492" s="65">
        <v>25</v>
      </c>
      <c r="D492" s="145">
        <v>0</v>
      </c>
      <c r="E492" s="146">
        <v>0</v>
      </c>
      <c r="F492" s="147">
        <v>1</v>
      </c>
      <c r="G492" s="39">
        <f t="shared" si="137"/>
        <v>0</v>
      </c>
      <c r="H492" s="40">
        <f t="shared" si="138"/>
        <v>0</v>
      </c>
      <c r="I492" s="40"/>
      <c r="J492" s="36">
        <f t="shared" si="141"/>
        <v>0</v>
      </c>
      <c r="K492" s="36">
        <f t="shared" si="126"/>
        <v>0</v>
      </c>
      <c r="L492" s="37">
        <f t="shared" si="139"/>
        <v>0</v>
      </c>
      <c r="M492" s="40"/>
      <c r="N492" s="44">
        <f t="shared" si="127"/>
        <v>0</v>
      </c>
      <c r="O492" s="44">
        <f t="shared" si="140"/>
        <v>0</v>
      </c>
      <c r="P492" s="24" t="str">
        <f t="shared" si="128"/>
        <v>.</v>
      </c>
      <c r="Q492" s="47"/>
      <c r="R492" s="32"/>
      <c r="S492" s="47"/>
      <c r="T492" s="245"/>
      <c r="U492" s="248">
        <f t="shared" si="129"/>
        <v>0</v>
      </c>
      <c r="V492" s="248">
        <f t="shared" si="130"/>
        <v>0</v>
      </c>
      <c r="W492" s="255">
        <f t="shared" si="142"/>
        <v>0</v>
      </c>
    </row>
    <row r="493" spans="3:23">
      <c r="C493" s="65">
        <v>26</v>
      </c>
      <c r="D493" s="145">
        <v>0</v>
      </c>
      <c r="E493" s="146">
        <v>0</v>
      </c>
      <c r="F493" s="147">
        <v>1</v>
      </c>
      <c r="G493" s="39">
        <f t="shared" si="137"/>
        <v>0</v>
      </c>
      <c r="H493" s="40">
        <f t="shared" si="138"/>
        <v>0</v>
      </c>
      <c r="I493" s="40"/>
      <c r="J493" s="36">
        <f t="shared" si="141"/>
        <v>0</v>
      </c>
      <c r="K493" s="36">
        <f t="shared" si="126"/>
        <v>0</v>
      </c>
      <c r="L493" s="37">
        <f t="shared" si="139"/>
        <v>0</v>
      </c>
      <c r="M493" s="40"/>
      <c r="N493" s="44">
        <f t="shared" si="127"/>
        <v>0</v>
      </c>
      <c r="O493" s="44">
        <f t="shared" si="140"/>
        <v>0</v>
      </c>
      <c r="P493" s="24" t="str">
        <f t="shared" si="128"/>
        <v>.</v>
      </c>
      <c r="Q493" s="47"/>
      <c r="R493" s="32"/>
      <c r="S493" s="47"/>
      <c r="T493" s="245"/>
      <c r="U493" s="248">
        <f t="shared" si="129"/>
        <v>0</v>
      </c>
      <c r="V493" s="248">
        <f t="shared" si="130"/>
        <v>0</v>
      </c>
      <c r="W493" s="255">
        <f t="shared" si="142"/>
        <v>0</v>
      </c>
    </row>
    <row r="494" spans="3:23">
      <c r="C494" s="65">
        <v>27</v>
      </c>
      <c r="D494" s="145">
        <v>0</v>
      </c>
      <c r="E494" s="146">
        <v>0</v>
      </c>
      <c r="F494" s="147">
        <v>1</v>
      </c>
      <c r="G494" s="39">
        <f t="shared" si="137"/>
        <v>0</v>
      </c>
      <c r="H494" s="40">
        <f t="shared" si="138"/>
        <v>0</v>
      </c>
      <c r="I494" s="40"/>
      <c r="J494" s="36">
        <f t="shared" si="141"/>
        <v>0</v>
      </c>
      <c r="K494" s="36">
        <f t="shared" si="126"/>
        <v>0</v>
      </c>
      <c r="L494" s="37">
        <f t="shared" si="139"/>
        <v>0</v>
      </c>
      <c r="M494" s="40"/>
      <c r="N494" s="44">
        <f t="shared" si="127"/>
        <v>0</v>
      </c>
      <c r="O494" s="44">
        <f t="shared" si="140"/>
        <v>0</v>
      </c>
      <c r="P494" s="24" t="str">
        <f t="shared" si="128"/>
        <v>.</v>
      </c>
      <c r="Q494" s="47"/>
      <c r="R494" s="32"/>
      <c r="S494" s="47"/>
      <c r="T494" s="245"/>
      <c r="U494" s="248">
        <f t="shared" si="129"/>
        <v>0</v>
      </c>
      <c r="V494" s="248">
        <f t="shared" si="130"/>
        <v>0</v>
      </c>
      <c r="W494" s="255">
        <f t="shared" si="142"/>
        <v>0</v>
      </c>
    </row>
    <row r="495" spans="3:23">
      <c r="C495" s="66">
        <v>28</v>
      </c>
      <c r="D495" s="145">
        <v>0</v>
      </c>
      <c r="E495" s="146">
        <v>0</v>
      </c>
      <c r="F495" s="147">
        <v>1</v>
      </c>
      <c r="G495" s="39">
        <f t="shared" si="137"/>
        <v>0</v>
      </c>
      <c r="H495" s="40">
        <f t="shared" si="138"/>
        <v>0</v>
      </c>
      <c r="I495" s="40"/>
      <c r="J495" s="36">
        <f t="shared" si="141"/>
        <v>0</v>
      </c>
      <c r="K495" s="36">
        <f t="shared" si="126"/>
        <v>0</v>
      </c>
      <c r="L495" s="37">
        <f t="shared" si="139"/>
        <v>0</v>
      </c>
      <c r="M495" s="40"/>
      <c r="N495" s="44">
        <f t="shared" si="127"/>
        <v>0</v>
      </c>
      <c r="O495" s="44">
        <f t="shared" si="140"/>
        <v>0</v>
      </c>
      <c r="P495" s="24" t="str">
        <f t="shared" si="128"/>
        <v>.</v>
      </c>
      <c r="Q495" s="47"/>
      <c r="R495" s="32"/>
      <c r="S495" s="47"/>
      <c r="T495" s="245"/>
      <c r="U495" s="248">
        <f t="shared" si="129"/>
        <v>0</v>
      </c>
      <c r="V495" s="248">
        <f t="shared" si="130"/>
        <v>0</v>
      </c>
      <c r="W495" s="255">
        <f t="shared" si="142"/>
        <v>0</v>
      </c>
    </row>
    <row r="496" spans="3:23">
      <c r="C496" s="65">
        <v>29</v>
      </c>
      <c r="D496" s="145">
        <v>0</v>
      </c>
      <c r="E496" s="146">
        <v>0</v>
      </c>
      <c r="F496" s="147">
        <v>1</v>
      </c>
      <c r="G496" s="39">
        <f t="shared" si="137"/>
        <v>0</v>
      </c>
      <c r="H496" s="40">
        <f t="shared" si="138"/>
        <v>0</v>
      </c>
      <c r="I496" s="40"/>
      <c r="J496" s="36">
        <f t="shared" si="141"/>
        <v>0</v>
      </c>
      <c r="K496" s="36">
        <f t="shared" si="126"/>
        <v>0</v>
      </c>
      <c r="L496" s="37">
        <f t="shared" si="139"/>
        <v>0</v>
      </c>
      <c r="M496" s="40"/>
      <c r="N496" s="44">
        <f t="shared" si="127"/>
        <v>0</v>
      </c>
      <c r="O496" s="44">
        <f t="shared" si="140"/>
        <v>0</v>
      </c>
      <c r="P496" s="24" t="str">
        <f t="shared" si="128"/>
        <v>.</v>
      </c>
      <c r="Q496" s="47"/>
      <c r="R496" s="32"/>
      <c r="S496" s="47"/>
      <c r="T496" s="245"/>
      <c r="U496" s="248">
        <f t="shared" si="129"/>
        <v>0</v>
      </c>
      <c r="V496" s="248">
        <f t="shared" si="130"/>
        <v>0</v>
      </c>
      <c r="W496" s="255">
        <f t="shared" si="142"/>
        <v>0</v>
      </c>
    </row>
    <row r="497" spans="3:23">
      <c r="C497" s="65">
        <v>30</v>
      </c>
      <c r="D497" s="145">
        <v>0</v>
      </c>
      <c r="E497" s="146">
        <v>0</v>
      </c>
      <c r="F497" s="147">
        <v>1</v>
      </c>
      <c r="G497" s="39">
        <f t="shared" si="137"/>
        <v>0</v>
      </c>
      <c r="H497" s="40">
        <f t="shared" si="138"/>
        <v>0</v>
      </c>
      <c r="I497" s="40"/>
      <c r="J497" s="36">
        <f t="shared" si="141"/>
        <v>0</v>
      </c>
      <c r="K497" s="36">
        <f t="shared" si="126"/>
        <v>0</v>
      </c>
      <c r="L497" s="37">
        <f t="shared" si="139"/>
        <v>0</v>
      </c>
      <c r="M497" s="40"/>
      <c r="N497" s="44">
        <f t="shared" si="127"/>
        <v>0</v>
      </c>
      <c r="O497" s="44">
        <f t="shared" si="140"/>
        <v>0</v>
      </c>
      <c r="P497" s="24" t="str">
        <f t="shared" si="128"/>
        <v>.</v>
      </c>
      <c r="Q497" s="47"/>
      <c r="R497" s="32"/>
      <c r="S497" s="47"/>
      <c r="T497" s="245"/>
      <c r="U497" s="248">
        <f t="shared" si="129"/>
        <v>0</v>
      </c>
      <c r="V497" s="248">
        <f t="shared" si="130"/>
        <v>0</v>
      </c>
      <c r="W497" s="255">
        <f t="shared" si="142"/>
        <v>0</v>
      </c>
    </row>
    <row r="498" spans="3:23">
      <c r="C498" s="65">
        <v>31</v>
      </c>
      <c r="D498" s="145">
        <v>0</v>
      </c>
      <c r="E498" s="146">
        <v>0</v>
      </c>
      <c r="F498" s="147">
        <v>1</v>
      </c>
      <c r="G498" s="39">
        <f t="shared" si="137"/>
        <v>0</v>
      </c>
      <c r="H498" s="40">
        <f t="shared" si="138"/>
        <v>0</v>
      </c>
      <c r="I498" s="40"/>
      <c r="J498" s="36">
        <f t="shared" si="141"/>
        <v>0</v>
      </c>
      <c r="K498" s="36">
        <f t="shared" si="126"/>
        <v>0</v>
      </c>
      <c r="L498" s="37">
        <f t="shared" si="139"/>
        <v>0</v>
      </c>
      <c r="M498" s="40"/>
      <c r="N498" s="44">
        <f t="shared" si="127"/>
        <v>0</v>
      </c>
      <c r="O498" s="44">
        <f t="shared" si="140"/>
        <v>0</v>
      </c>
      <c r="P498" s="24" t="str">
        <f t="shared" si="128"/>
        <v>.</v>
      </c>
      <c r="Q498" s="47"/>
      <c r="R498" s="32"/>
      <c r="S498" s="47"/>
      <c r="T498" s="245"/>
      <c r="U498" s="248">
        <f t="shared" si="129"/>
        <v>0</v>
      </c>
      <c r="V498" s="248">
        <f t="shared" si="130"/>
        <v>0</v>
      </c>
      <c r="W498" s="255">
        <f t="shared" si="142"/>
        <v>0</v>
      </c>
    </row>
    <row r="499" spans="3:23">
      <c r="C499" s="66">
        <v>32</v>
      </c>
      <c r="D499" s="145">
        <v>0</v>
      </c>
      <c r="E499" s="146">
        <v>0</v>
      </c>
      <c r="F499" s="147">
        <v>1</v>
      </c>
      <c r="G499" s="39">
        <f t="shared" si="137"/>
        <v>0</v>
      </c>
      <c r="H499" s="40">
        <f t="shared" si="138"/>
        <v>0</v>
      </c>
      <c r="I499" s="40"/>
      <c r="J499" s="36">
        <f t="shared" si="141"/>
        <v>0</v>
      </c>
      <c r="K499" s="36">
        <f t="shared" si="126"/>
        <v>0</v>
      </c>
      <c r="L499" s="37">
        <f t="shared" si="139"/>
        <v>0</v>
      </c>
      <c r="M499" s="40"/>
      <c r="N499" s="44">
        <f t="shared" si="127"/>
        <v>0</v>
      </c>
      <c r="O499" s="44">
        <f t="shared" si="140"/>
        <v>0</v>
      </c>
      <c r="P499" s="24" t="str">
        <f t="shared" si="128"/>
        <v>.</v>
      </c>
      <c r="Q499" s="47"/>
      <c r="R499" s="32"/>
      <c r="S499" s="47"/>
      <c r="T499" s="245"/>
      <c r="U499" s="248">
        <f t="shared" si="129"/>
        <v>0</v>
      </c>
      <c r="V499" s="248">
        <f t="shared" si="130"/>
        <v>0</v>
      </c>
      <c r="W499" s="255">
        <f t="shared" si="142"/>
        <v>0</v>
      </c>
    </row>
    <row r="500" spans="3:23">
      <c r="C500" s="65">
        <v>33</v>
      </c>
      <c r="D500" s="145">
        <v>0</v>
      </c>
      <c r="E500" s="146">
        <v>0</v>
      </c>
      <c r="F500" s="147">
        <v>1</v>
      </c>
      <c r="G500" s="39">
        <f t="shared" si="137"/>
        <v>0</v>
      </c>
      <c r="H500" s="40">
        <f t="shared" si="138"/>
        <v>0</v>
      </c>
      <c r="I500" s="40"/>
      <c r="J500" s="36">
        <f t="shared" si="141"/>
        <v>0</v>
      </c>
      <c r="K500" s="36">
        <f t="shared" si="126"/>
        <v>0</v>
      </c>
      <c r="L500" s="37">
        <f t="shared" si="139"/>
        <v>0</v>
      </c>
      <c r="M500" s="40"/>
      <c r="N500" s="44">
        <f t="shared" si="127"/>
        <v>0</v>
      </c>
      <c r="O500" s="44">
        <f t="shared" si="140"/>
        <v>0</v>
      </c>
      <c r="P500" s="24" t="str">
        <f t="shared" si="128"/>
        <v>.</v>
      </c>
      <c r="Q500" s="47"/>
      <c r="R500" s="32"/>
      <c r="S500" s="47"/>
      <c r="T500" s="245"/>
      <c r="U500" s="248">
        <f t="shared" si="129"/>
        <v>0</v>
      </c>
      <c r="V500" s="248">
        <f t="shared" si="130"/>
        <v>0</v>
      </c>
      <c r="W500" s="255">
        <f t="shared" si="142"/>
        <v>0</v>
      </c>
    </row>
    <row r="501" spans="3:23">
      <c r="C501" s="65">
        <v>34</v>
      </c>
      <c r="D501" s="145">
        <v>0</v>
      </c>
      <c r="E501" s="146">
        <v>0</v>
      </c>
      <c r="F501" s="147">
        <v>1</v>
      </c>
      <c r="G501" s="39">
        <f t="shared" si="137"/>
        <v>0</v>
      </c>
      <c r="H501" s="40">
        <f t="shared" si="138"/>
        <v>0</v>
      </c>
      <c r="I501" s="40"/>
      <c r="J501" s="36">
        <f t="shared" si="141"/>
        <v>0</v>
      </c>
      <c r="K501" s="36">
        <f t="shared" si="126"/>
        <v>0</v>
      </c>
      <c r="L501" s="37">
        <f t="shared" si="139"/>
        <v>0</v>
      </c>
      <c r="M501" s="40"/>
      <c r="N501" s="44">
        <f t="shared" si="127"/>
        <v>0</v>
      </c>
      <c r="O501" s="44">
        <f t="shared" si="140"/>
        <v>0</v>
      </c>
      <c r="P501" s="24" t="str">
        <f t="shared" si="128"/>
        <v>.</v>
      </c>
      <c r="Q501" s="47"/>
      <c r="R501" s="32"/>
      <c r="S501" s="47"/>
      <c r="T501" s="245"/>
      <c r="U501" s="248">
        <f t="shared" si="129"/>
        <v>0</v>
      </c>
      <c r="V501" s="248">
        <f t="shared" si="130"/>
        <v>0</v>
      </c>
      <c r="W501" s="255">
        <f t="shared" si="142"/>
        <v>0</v>
      </c>
    </row>
    <row r="502" spans="3:23">
      <c r="C502" s="65">
        <v>35</v>
      </c>
      <c r="D502" s="145">
        <v>0</v>
      </c>
      <c r="E502" s="146">
        <v>0</v>
      </c>
      <c r="F502" s="147">
        <v>1</v>
      </c>
      <c r="G502" s="39">
        <f t="shared" si="137"/>
        <v>0</v>
      </c>
      <c r="H502" s="40">
        <f t="shared" si="138"/>
        <v>0</v>
      </c>
      <c r="I502" s="40"/>
      <c r="J502" s="36">
        <f t="shared" si="141"/>
        <v>0</v>
      </c>
      <c r="K502" s="36">
        <f t="shared" si="126"/>
        <v>0</v>
      </c>
      <c r="L502" s="37">
        <f t="shared" si="139"/>
        <v>0</v>
      </c>
      <c r="M502" s="40"/>
      <c r="N502" s="44">
        <f t="shared" si="127"/>
        <v>0</v>
      </c>
      <c r="O502" s="44">
        <f t="shared" si="140"/>
        <v>0</v>
      </c>
      <c r="P502" s="24" t="str">
        <f t="shared" si="128"/>
        <v>.</v>
      </c>
      <c r="Q502" s="47"/>
      <c r="R502" s="32"/>
      <c r="S502" s="47"/>
      <c r="T502" s="245"/>
      <c r="U502" s="248">
        <f t="shared" si="129"/>
        <v>0</v>
      </c>
      <c r="V502" s="248">
        <f t="shared" si="130"/>
        <v>0</v>
      </c>
      <c r="W502" s="255">
        <f t="shared" si="142"/>
        <v>0</v>
      </c>
    </row>
    <row r="503" spans="3:23">
      <c r="C503" s="66">
        <v>36</v>
      </c>
      <c r="D503" s="145">
        <v>0</v>
      </c>
      <c r="E503" s="146">
        <v>0</v>
      </c>
      <c r="F503" s="147">
        <v>1</v>
      </c>
      <c r="G503" s="39">
        <f t="shared" si="137"/>
        <v>0</v>
      </c>
      <c r="H503" s="40">
        <f t="shared" si="138"/>
        <v>0</v>
      </c>
      <c r="I503" s="40"/>
      <c r="J503" s="36">
        <f t="shared" si="141"/>
        <v>0</v>
      </c>
      <c r="K503" s="36">
        <f t="shared" si="126"/>
        <v>0</v>
      </c>
      <c r="L503" s="37">
        <f t="shared" si="139"/>
        <v>0</v>
      </c>
      <c r="M503" s="40"/>
      <c r="N503" s="44">
        <f t="shared" si="127"/>
        <v>0</v>
      </c>
      <c r="O503" s="44">
        <f t="shared" si="140"/>
        <v>0</v>
      </c>
      <c r="P503" s="24" t="str">
        <f t="shared" si="128"/>
        <v>.</v>
      </c>
      <c r="Q503" s="47"/>
      <c r="R503" s="32"/>
      <c r="S503" s="47"/>
      <c r="T503" s="245"/>
      <c r="U503" s="248">
        <f t="shared" si="129"/>
        <v>0</v>
      </c>
      <c r="V503" s="248">
        <f t="shared" si="130"/>
        <v>0</v>
      </c>
      <c r="W503" s="255">
        <f t="shared" si="142"/>
        <v>0</v>
      </c>
    </row>
    <row r="504" spans="3:23">
      <c r="C504" s="65">
        <v>37</v>
      </c>
      <c r="D504" s="145">
        <v>0</v>
      </c>
      <c r="E504" s="146">
        <v>0</v>
      </c>
      <c r="F504" s="147">
        <v>1</v>
      </c>
      <c r="G504" s="39">
        <f t="shared" si="137"/>
        <v>0</v>
      </c>
      <c r="H504" s="40">
        <f t="shared" si="138"/>
        <v>0</v>
      </c>
      <c r="I504" s="40"/>
      <c r="J504" s="36">
        <f t="shared" si="141"/>
        <v>0</v>
      </c>
      <c r="K504" s="36">
        <f t="shared" si="126"/>
        <v>0</v>
      </c>
      <c r="L504" s="37">
        <f t="shared" si="139"/>
        <v>0</v>
      </c>
      <c r="M504" s="40"/>
      <c r="N504" s="44">
        <f t="shared" si="127"/>
        <v>0</v>
      </c>
      <c r="O504" s="44">
        <f t="shared" si="140"/>
        <v>0</v>
      </c>
      <c r="P504" s="24" t="str">
        <f t="shared" si="128"/>
        <v>.</v>
      </c>
      <c r="Q504" s="47"/>
      <c r="R504" s="32"/>
      <c r="S504" s="47"/>
      <c r="T504" s="245"/>
      <c r="U504" s="248">
        <f t="shared" si="129"/>
        <v>0</v>
      </c>
      <c r="V504" s="248">
        <f t="shared" si="130"/>
        <v>0</v>
      </c>
      <c r="W504" s="255">
        <f t="shared" si="142"/>
        <v>0</v>
      </c>
    </row>
    <row r="505" spans="3:23">
      <c r="C505" s="65">
        <v>38</v>
      </c>
      <c r="D505" s="145">
        <v>0</v>
      </c>
      <c r="E505" s="146">
        <v>0</v>
      </c>
      <c r="F505" s="147">
        <v>1</v>
      </c>
      <c r="G505" s="39">
        <f t="shared" si="137"/>
        <v>0</v>
      </c>
      <c r="H505" s="40">
        <f t="shared" si="138"/>
        <v>0</v>
      </c>
      <c r="I505" s="40"/>
      <c r="J505" s="36">
        <f t="shared" si="141"/>
        <v>0</v>
      </c>
      <c r="K505" s="36">
        <f t="shared" si="126"/>
        <v>0</v>
      </c>
      <c r="L505" s="37">
        <f t="shared" si="139"/>
        <v>0</v>
      </c>
      <c r="M505" s="40"/>
      <c r="N505" s="44">
        <f t="shared" si="127"/>
        <v>0</v>
      </c>
      <c r="O505" s="44">
        <f t="shared" si="140"/>
        <v>0</v>
      </c>
      <c r="P505" s="24" t="str">
        <f t="shared" si="128"/>
        <v>.</v>
      </c>
      <c r="Q505" s="47"/>
      <c r="R505" s="32"/>
      <c r="S505" s="47"/>
      <c r="T505" s="245"/>
      <c r="U505" s="248">
        <f t="shared" si="129"/>
        <v>0</v>
      </c>
      <c r="V505" s="248">
        <f t="shared" si="130"/>
        <v>0</v>
      </c>
      <c r="W505" s="255">
        <f t="shared" si="142"/>
        <v>0</v>
      </c>
    </row>
    <row r="506" spans="3:23">
      <c r="C506" s="65">
        <v>39</v>
      </c>
      <c r="D506" s="145">
        <v>0</v>
      </c>
      <c r="E506" s="146">
        <v>0</v>
      </c>
      <c r="F506" s="147">
        <v>1</v>
      </c>
      <c r="G506" s="39">
        <f t="shared" si="137"/>
        <v>0</v>
      </c>
      <c r="H506" s="40">
        <f t="shared" si="138"/>
        <v>0</v>
      </c>
      <c r="I506" s="40"/>
      <c r="J506" s="36">
        <f t="shared" si="141"/>
        <v>0</v>
      </c>
      <c r="K506" s="36">
        <f t="shared" si="126"/>
        <v>0</v>
      </c>
      <c r="L506" s="37">
        <f t="shared" si="139"/>
        <v>0</v>
      </c>
      <c r="M506" s="40"/>
      <c r="N506" s="44">
        <f t="shared" si="127"/>
        <v>0</v>
      </c>
      <c r="O506" s="44">
        <f t="shared" si="140"/>
        <v>0</v>
      </c>
      <c r="P506" s="24" t="str">
        <f t="shared" si="128"/>
        <v>.</v>
      </c>
      <c r="Q506" s="47"/>
      <c r="R506" s="32"/>
      <c r="S506" s="47"/>
      <c r="T506" s="245"/>
      <c r="U506" s="248">
        <f t="shared" si="129"/>
        <v>0</v>
      </c>
      <c r="V506" s="248">
        <f t="shared" si="130"/>
        <v>0</v>
      </c>
      <c r="W506" s="255">
        <f t="shared" si="142"/>
        <v>0</v>
      </c>
    </row>
    <row r="507" spans="3:23">
      <c r="C507" s="66">
        <v>40</v>
      </c>
      <c r="D507" s="145">
        <v>0</v>
      </c>
      <c r="E507" s="146">
        <v>0</v>
      </c>
      <c r="F507" s="147">
        <v>1</v>
      </c>
      <c r="G507" s="39">
        <f t="shared" si="137"/>
        <v>0</v>
      </c>
      <c r="H507" s="40">
        <f t="shared" si="138"/>
        <v>0</v>
      </c>
      <c r="I507" s="40"/>
      <c r="J507" s="36">
        <f t="shared" si="141"/>
        <v>0</v>
      </c>
      <c r="K507" s="36">
        <f t="shared" si="126"/>
        <v>0</v>
      </c>
      <c r="L507" s="37">
        <f t="shared" si="139"/>
        <v>0</v>
      </c>
      <c r="M507" s="40"/>
      <c r="N507" s="44">
        <f t="shared" si="127"/>
        <v>0</v>
      </c>
      <c r="O507" s="44">
        <f t="shared" si="140"/>
        <v>0</v>
      </c>
      <c r="P507" s="24" t="str">
        <f t="shared" si="128"/>
        <v>.</v>
      </c>
      <c r="Q507" s="47"/>
      <c r="R507" s="32"/>
      <c r="S507" s="47"/>
      <c r="T507" s="245"/>
      <c r="U507" s="248">
        <f t="shared" si="129"/>
        <v>0</v>
      </c>
      <c r="V507" s="248">
        <f t="shared" si="130"/>
        <v>0</v>
      </c>
      <c r="W507" s="255">
        <f t="shared" si="142"/>
        <v>0</v>
      </c>
    </row>
    <row r="508" spans="3:23">
      <c r="C508" s="65">
        <v>41</v>
      </c>
      <c r="D508" s="145">
        <v>0</v>
      </c>
      <c r="E508" s="146">
        <v>0</v>
      </c>
      <c r="F508" s="147">
        <v>1</v>
      </c>
      <c r="G508" s="39">
        <f t="shared" si="137"/>
        <v>0</v>
      </c>
      <c r="H508" s="40">
        <f t="shared" si="138"/>
        <v>0</v>
      </c>
      <c r="I508" s="40"/>
      <c r="J508" s="36">
        <f t="shared" si="141"/>
        <v>0</v>
      </c>
      <c r="K508" s="36">
        <f t="shared" si="126"/>
        <v>0</v>
      </c>
      <c r="L508" s="37">
        <f t="shared" si="139"/>
        <v>0</v>
      </c>
      <c r="M508" s="40"/>
      <c r="N508" s="44">
        <f t="shared" si="127"/>
        <v>0</v>
      </c>
      <c r="O508" s="44">
        <f t="shared" si="140"/>
        <v>0</v>
      </c>
      <c r="P508" s="24" t="str">
        <f t="shared" si="128"/>
        <v>.</v>
      </c>
      <c r="Q508" s="47"/>
      <c r="R508" s="32"/>
      <c r="S508" s="47"/>
      <c r="T508" s="245"/>
      <c r="U508" s="248">
        <f t="shared" si="129"/>
        <v>0</v>
      </c>
      <c r="V508" s="248">
        <f t="shared" si="130"/>
        <v>0</v>
      </c>
      <c r="W508" s="255">
        <f t="shared" si="142"/>
        <v>0</v>
      </c>
    </row>
    <row r="509" spans="3:23">
      <c r="C509" s="65">
        <v>42</v>
      </c>
      <c r="D509" s="145">
        <v>0</v>
      </c>
      <c r="E509" s="146">
        <v>0</v>
      </c>
      <c r="F509" s="147">
        <v>1</v>
      </c>
      <c r="G509" s="39">
        <f t="shared" si="137"/>
        <v>0</v>
      </c>
      <c r="H509" s="40">
        <f t="shared" si="138"/>
        <v>0</v>
      </c>
      <c r="I509" s="40"/>
      <c r="J509" s="36">
        <f t="shared" si="141"/>
        <v>0</v>
      </c>
      <c r="K509" s="36">
        <f t="shared" si="126"/>
        <v>0</v>
      </c>
      <c r="L509" s="37">
        <f t="shared" si="139"/>
        <v>0</v>
      </c>
      <c r="M509" s="40"/>
      <c r="N509" s="44">
        <f t="shared" si="127"/>
        <v>0</v>
      </c>
      <c r="O509" s="44">
        <f t="shared" si="140"/>
        <v>0</v>
      </c>
      <c r="P509" s="24" t="str">
        <f t="shared" si="128"/>
        <v>.</v>
      </c>
      <c r="Q509" s="47"/>
      <c r="R509" s="32"/>
      <c r="S509" s="47"/>
      <c r="T509" s="245"/>
      <c r="U509" s="248">
        <f t="shared" si="129"/>
        <v>0</v>
      </c>
      <c r="V509" s="248">
        <f t="shared" si="130"/>
        <v>0</v>
      </c>
      <c r="W509" s="255">
        <f t="shared" si="142"/>
        <v>0</v>
      </c>
    </row>
    <row r="510" spans="3:23">
      <c r="C510" s="65">
        <v>43</v>
      </c>
      <c r="D510" s="145">
        <v>0</v>
      </c>
      <c r="E510" s="146">
        <v>0</v>
      </c>
      <c r="F510" s="147">
        <v>1</v>
      </c>
      <c r="G510" s="39">
        <f t="shared" si="137"/>
        <v>0</v>
      </c>
      <c r="H510" s="40">
        <f t="shared" si="138"/>
        <v>0</v>
      </c>
      <c r="I510" s="40"/>
      <c r="J510" s="36">
        <f t="shared" si="141"/>
        <v>0</v>
      </c>
      <c r="K510" s="36">
        <f t="shared" si="126"/>
        <v>0</v>
      </c>
      <c r="L510" s="37">
        <f t="shared" si="139"/>
        <v>0</v>
      </c>
      <c r="M510" s="40"/>
      <c r="N510" s="44">
        <f t="shared" si="127"/>
        <v>0</v>
      </c>
      <c r="O510" s="44">
        <f t="shared" si="140"/>
        <v>0</v>
      </c>
      <c r="P510" s="24" t="str">
        <f t="shared" si="128"/>
        <v>.</v>
      </c>
      <c r="Q510" s="47"/>
      <c r="R510" s="32"/>
      <c r="S510" s="47"/>
      <c r="T510" s="245"/>
      <c r="U510" s="248">
        <f t="shared" si="129"/>
        <v>0</v>
      </c>
      <c r="V510" s="248">
        <f t="shared" si="130"/>
        <v>0</v>
      </c>
      <c r="W510" s="255">
        <f t="shared" si="142"/>
        <v>0</v>
      </c>
    </row>
    <row r="511" spans="3:23">
      <c r="C511" s="66">
        <v>44</v>
      </c>
      <c r="D511" s="145">
        <v>0</v>
      </c>
      <c r="E511" s="146">
        <v>0</v>
      </c>
      <c r="F511" s="147">
        <v>1</v>
      </c>
      <c r="G511" s="39">
        <f t="shared" si="137"/>
        <v>0</v>
      </c>
      <c r="H511" s="40">
        <f t="shared" si="138"/>
        <v>0</v>
      </c>
      <c r="I511" s="40"/>
      <c r="J511" s="36">
        <f t="shared" si="141"/>
        <v>0</v>
      </c>
      <c r="K511" s="36">
        <f t="shared" si="126"/>
        <v>0</v>
      </c>
      <c r="L511" s="37">
        <f t="shared" si="139"/>
        <v>0</v>
      </c>
      <c r="M511" s="40"/>
      <c r="N511" s="44">
        <f t="shared" si="127"/>
        <v>0</v>
      </c>
      <c r="O511" s="44">
        <f t="shared" si="140"/>
        <v>0</v>
      </c>
      <c r="P511" s="24" t="str">
        <f t="shared" si="128"/>
        <v>.</v>
      </c>
      <c r="Q511" s="47"/>
      <c r="R511" s="32"/>
      <c r="S511" s="47"/>
      <c r="T511" s="245"/>
      <c r="U511" s="248">
        <f t="shared" si="129"/>
        <v>0</v>
      </c>
      <c r="V511" s="248">
        <f t="shared" si="130"/>
        <v>0</v>
      </c>
      <c r="W511" s="255">
        <f t="shared" si="142"/>
        <v>0</v>
      </c>
    </row>
    <row r="512" spans="3:23">
      <c r="C512" s="65">
        <v>45</v>
      </c>
      <c r="D512" s="145">
        <v>0</v>
      </c>
      <c r="E512" s="146">
        <v>0</v>
      </c>
      <c r="F512" s="147">
        <v>1</v>
      </c>
      <c r="G512" s="39">
        <f t="shared" si="137"/>
        <v>0</v>
      </c>
      <c r="H512" s="40">
        <f t="shared" si="138"/>
        <v>0</v>
      </c>
      <c r="I512" s="40"/>
      <c r="J512" s="36">
        <f t="shared" si="141"/>
        <v>0</v>
      </c>
      <c r="K512" s="36">
        <f t="shared" si="126"/>
        <v>0</v>
      </c>
      <c r="L512" s="37">
        <f t="shared" si="139"/>
        <v>0</v>
      </c>
      <c r="M512" s="40"/>
      <c r="N512" s="44">
        <f t="shared" si="127"/>
        <v>0</v>
      </c>
      <c r="O512" s="44">
        <f t="shared" si="140"/>
        <v>0</v>
      </c>
      <c r="P512" s="24" t="str">
        <f t="shared" si="128"/>
        <v>.</v>
      </c>
      <c r="Q512" s="47"/>
      <c r="R512" s="32"/>
      <c r="S512" s="47"/>
      <c r="T512" s="245"/>
      <c r="U512" s="248">
        <f t="shared" si="129"/>
        <v>0</v>
      </c>
      <c r="V512" s="248">
        <f t="shared" si="130"/>
        <v>0</v>
      </c>
      <c r="W512" s="255">
        <f t="shared" si="142"/>
        <v>0</v>
      </c>
    </row>
    <row r="513" spans="3:23">
      <c r="C513" s="65">
        <v>46</v>
      </c>
      <c r="D513" s="145">
        <v>0</v>
      </c>
      <c r="E513" s="146">
        <v>0</v>
      </c>
      <c r="F513" s="147">
        <v>1</v>
      </c>
      <c r="G513" s="39">
        <f t="shared" si="137"/>
        <v>0</v>
      </c>
      <c r="H513" s="40">
        <f t="shared" si="138"/>
        <v>0</v>
      </c>
      <c r="I513" s="40"/>
      <c r="J513" s="36">
        <f t="shared" si="141"/>
        <v>0</v>
      </c>
      <c r="K513" s="36">
        <f t="shared" si="126"/>
        <v>0</v>
      </c>
      <c r="L513" s="37">
        <f t="shared" si="139"/>
        <v>0</v>
      </c>
      <c r="M513" s="40"/>
      <c r="N513" s="44">
        <f t="shared" si="127"/>
        <v>0</v>
      </c>
      <c r="O513" s="44">
        <f t="shared" si="140"/>
        <v>0</v>
      </c>
      <c r="P513" s="24" t="str">
        <f t="shared" si="128"/>
        <v>.</v>
      </c>
      <c r="Q513" s="47"/>
      <c r="R513" s="32"/>
      <c r="S513" s="47"/>
      <c r="T513" s="245"/>
      <c r="U513" s="248">
        <f t="shared" si="129"/>
        <v>0</v>
      </c>
      <c r="V513" s="248">
        <f t="shared" si="130"/>
        <v>0</v>
      </c>
      <c r="W513" s="255">
        <f t="shared" si="142"/>
        <v>0</v>
      </c>
    </row>
    <row r="514" spans="3:23">
      <c r="C514" s="65">
        <v>47</v>
      </c>
      <c r="D514" s="145">
        <v>0</v>
      </c>
      <c r="E514" s="146">
        <v>0</v>
      </c>
      <c r="F514" s="147">
        <v>1</v>
      </c>
      <c r="G514" s="39">
        <f t="shared" si="137"/>
        <v>0</v>
      </c>
      <c r="H514" s="40">
        <f t="shared" si="138"/>
        <v>0</v>
      </c>
      <c r="I514" s="40"/>
      <c r="J514" s="36">
        <f t="shared" si="141"/>
        <v>0</v>
      </c>
      <c r="K514" s="36">
        <f t="shared" si="126"/>
        <v>0</v>
      </c>
      <c r="L514" s="37">
        <f t="shared" si="139"/>
        <v>0</v>
      </c>
      <c r="M514" s="40"/>
      <c r="N514" s="44">
        <f t="shared" si="127"/>
        <v>0</v>
      </c>
      <c r="O514" s="44">
        <f t="shared" si="140"/>
        <v>0</v>
      </c>
      <c r="P514" s="24" t="str">
        <f t="shared" si="128"/>
        <v>.</v>
      </c>
      <c r="Q514" s="47"/>
      <c r="R514" s="32"/>
      <c r="S514" s="47"/>
      <c r="T514" s="245"/>
      <c r="U514" s="248">
        <f t="shared" si="129"/>
        <v>0</v>
      </c>
      <c r="V514" s="248">
        <f t="shared" si="130"/>
        <v>0</v>
      </c>
      <c r="W514" s="255">
        <f t="shared" si="142"/>
        <v>0</v>
      </c>
    </row>
    <row r="515" spans="3:23">
      <c r="C515" s="66">
        <v>48</v>
      </c>
      <c r="D515" s="145">
        <v>0</v>
      </c>
      <c r="E515" s="146">
        <v>0</v>
      </c>
      <c r="F515" s="147">
        <v>1</v>
      </c>
      <c r="G515" s="39">
        <f t="shared" si="137"/>
        <v>0</v>
      </c>
      <c r="H515" s="40">
        <f t="shared" si="138"/>
        <v>0</v>
      </c>
      <c r="I515" s="40"/>
      <c r="J515" s="36">
        <f t="shared" si="141"/>
        <v>0</v>
      </c>
      <c r="K515" s="36">
        <f t="shared" si="126"/>
        <v>0</v>
      </c>
      <c r="L515" s="37">
        <f t="shared" si="139"/>
        <v>0</v>
      </c>
      <c r="M515" s="40"/>
      <c r="N515" s="44">
        <f t="shared" si="127"/>
        <v>0</v>
      </c>
      <c r="O515" s="44">
        <f t="shared" si="140"/>
        <v>0</v>
      </c>
      <c r="P515" s="24" t="str">
        <f t="shared" si="128"/>
        <v>.</v>
      </c>
      <c r="Q515" s="47"/>
      <c r="R515" s="32"/>
      <c r="S515" s="47"/>
      <c r="T515" s="245"/>
      <c r="U515" s="248">
        <f t="shared" si="129"/>
        <v>0</v>
      </c>
      <c r="V515" s="248">
        <f t="shared" si="130"/>
        <v>0</v>
      </c>
      <c r="W515" s="255">
        <f t="shared" si="142"/>
        <v>0</v>
      </c>
    </row>
    <row r="516" spans="3:23">
      <c r="C516" s="65">
        <v>49</v>
      </c>
      <c r="D516" s="145">
        <v>0</v>
      </c>
      <c r="E516" s="146">
        <v>0</v>
      </c>
      <c r="F516" s="147">
        <v>1</v>
      </c>
      <c r="G516" s="39">
        <f t="shared" si="137"/>
        <v>0</v>
      </c>
      <c r="H516" s="40">
        <f t="shared" si="138"/>
        <v>0</v>
      </c>
      <c r="I516" s="40"/>
      <c r="J516" s="36">
        <f t="shared" si="141"/>
        <v>0</v>
      </c>
      <c r="K516" s="36">
        <f t="shared" si="126"/>
        <v>0</v>
      </c>
      <c r="L516" s="37">
        <f t="shared" si="139"/>
        <v>0</v>
      </c>
      <c r="M516" s="40"/>
      <c r="N516" s="44">
        <f t="shared" si="127"/>
        <v>0</v>
      </c>
      <c r="O516" s="44">
        <f t="shared" si="140"/>
        <v>0</v>
      </c>
      <c r="P516" s="24" t="str">
        <f t="shared" si="128"/>
        <v>.</v>
      </c>
      <c r="Q516" s="47"/>
      <c r="R516" s="32"/>
      <c r="S516" s="47"/>
      <c r="T516" s="245"/>
      <c r="U516" s="248">
        <f t="shared" si="129"/>
        <v>0</v>
      </c>
      <c r="V516" s="248">
        <f t="shared" si="130"/>
        <v>0</v>
      </c>
      <c r="W516" s="255">
        <f t="shared" si="142"/>
        <v>0</v>
      </c>
    </row>
    <row r="517" spans="3:23">
      <c r="C517" s="65">
        <v>50</v>
      </c>
      <c r="D517" s="145">
        <v>0</v>
      </c>
      <c r="E517" s="146">
        <v>0</v>
      </c>
      <c r="F517" s="147">
        <v>1</v>
      </c>
      <c r="G517" s="39">
        <f t="shared" si="137"/>
        <v>0</v>
      </c>
      <c r="H517" s="40">
        <f t="shared" si="138"/>
        <v>0</v>
      </c>
      <c r="I517" s="40"/>
      <c r="J517" s="36">
        <f t="shared" si="141"/>
        <v>0</v>
      </c>
      <c r="K517" s="36">
        <f t="shared" si="126"/>
        <v>0</v>
      </c>
      <c r="L517" s="37">
        <f t="shared" si="139"/>
        <v>0</v>
      </c>
      <c r="M517" s="40"/>
      <c r="N517" s="44">
        <f t="shared" si="127"/>
        <v>0</v>
      </c>
      <c r="O517" s="44">
        <f t="shared" si="140"/>
        <v>0</v>
      </c>
      <c r="P517" s="24" t="str">
        <f t="shared" si="128"/>
        <v>.</v>
      </c>
      <c r="Q517" s="47"/>
      <c r="R517" s="32"/>
      <c r="S517" s="47"/>
      <c r="T517" s="245"/>
      <c r="U517" s="248">
        <f t="shared" si="129"/>
        <v>0</v>
      </c>
      <c r="V517" s="248">
        <f t="shared" si="130"/>
        <v>0</v>
      </c>
      <c r="W517" s="255">
        <f t="shared" si="142"/>
        <v>0</v>
      </c>
    </row>
    <row r="518" spans="3:23">
      <c r="C518" s="65">
        <v>51</v>
      </c>
      <c r="D518" s="145">
        <v>0</v>
      </c>
      <c r="E518" s="146">
        <v>0</v>
      </c>
      <c r="F518" s="147">
        <v>1</v>
      </c>
      <c r="G518" s="39">
        <f t="shared" si="137"/>
        <v>0</v>
      </c>
      <c r="H518" s="40">
        <f t="shared" si="138"/>
        <v>0</v>
      </c>
      <c r="I518" s="40"/>
      <c r="J518" s="36">
        <f t="shared" si="141"/>
        <v>0</v>
      </c>
      <c r="K518" s="36">
        <f t="shared" si="126"/>
        <v>0</v>
      </c>
      <c r="L518" s="37">
        <f t="shared" si="139"/>
        <v>0</v>
      </c>
      <c r="M518" s="40"/>
      <c r="N518" s="44">
        <f t="shared" si="127"/>
        <v>0</v>
      </c>
      <c r="O518" s="44">
        <f t="shared" si="140"/>
        <v>0</v>
      </c>
      <c r="P518" s="24" t="str">
        <f t="shared" si="128"/>
        <v>.</v>
      </c>
      <c r="Q518" s="47"/>
      <c r="R518" s="32"/>
      <c r="S518" s="47"/>
      <c r="T518" s="245"/>
      <c r="U518" s="248">
        <f t="shared" si="129"/>
        <v>0</v>
      </c>
      <c r="V518" s="248">
        <f t="shared" si="130"/>
        <v>0</v>
      </c>
      <c r="W518" s="255">
        <f t="shared" si="142"/>
        <v>0</v>
      </c>
    </row>
    <row r="519" spans="3:23">
      <c r="C519" s="66">
        <v>52</v>
      </c>
      <c r="D519" s="145">
        <v>0</v>
      </c>
      <c r="E519" s="146">
        <v>0</v>
      </c>
      <c r="F519" s="147">
        <v>1</v>
      </c>
      <c r="G519" s="39">
        <f t="shared" si="137"/>
        <v>0</v>
      </c>
      <c r="H519" s="40">
        <f t="shared" si="138"/>
        <v>0</v>
      </c>
      <c r="I519" s="40"/>
      <c r="J519" s="36">
        <f t="shared" si="141"/>
        <v>0</v>
      </c>
      <c r="K519" s="36">
        <f t="shared" si="126"/>
        <v>0</v>
      </c>
      <c r="L519" s="37">
        <f t="shared" si="139"/>
        <v>0</v>
      </c>
      <c r="M519" s="40"/>
      <c r="N519" s="44">
        <f t="shared" si="127"/>
        <v>0</v>
      </c>
      <c r="O519" s="44">
        <f t="shared" si="140"/>
        <v>0</v>
      </c>
      <c r="P519" s="24" t="str">
        <f t="shared" si="128"/>
        <v>.</v>
      </c>
      <c r="Q519" s="47"/>
      <c r="R519" s="32"/>
      <c r="S519" s="47"/>
      <c r="T519" s="245"/>
      <c r="U519" s="248">
        <f t="shared" si="129"/>
        <v>0</v>
      </c>
      <c r="V519" s="248">
        <f t="shared" si="130"/>
        <v>0</v>
      </c>
      <c r="W519" s="255">
        <f t="shared" si="142"/>
        <v>0</v>
      </c>
    </row>
    <row r="520" spans="3:23">
      <c r="C520" s="67"/>
      <c r="D520" s="41"/>
      <c r="E520" s="41"/>
      <c r="F520" s="164" t="s">
        <v>51</v>
      </c>
      <c r="G520" s="40">
        <f>SUM(G468:G519)</f>
        <v>0</v>
      </c>
      <c r="H520" s="40">
        <f>SUM(H468:H519)</f>
        <v>0</v>
      </c>
      <c r="I520" s="40"/>
      <c r="J520" s="36">
        <f>SUM(J468:J519)</f>
        <v>0</v>
      </c>
      <c r="K520" s="36">
        <f>SUM(K468:K519)</f>
        <v>0</v>
      </c>
      <c r="L520" s="37">
        <f>SUM(L468:L519)</f>
        <v>0</v>
      </c>
      <c r="M520" s="40"/>
      <c r="N520" s="38">
        <f>SUM(N468:N519)</f>
        <v>0</v>
      </c>
      <c r="O520" s="38">
        <f>SUM(O468:O519)</f>
        <v>0</v>
      </c>
      <c r="P520" s="24" t="str">
        <f t="shared" si="128"/>
        <v>.</v>
      </c>
      <c r="S520" s="43"/>
      <c r="T520" s="245"/>
      <c r="U520" s="250">
        <f>SUM(U468:U519)</f>
        <v>0</v>
      </c>
      <c r="V520" s="250">
        <f>SUM(V468:V519)</f>
        <v>0</v>
      </c>
      <c r="W520" s="258">
        <f>SUM(W468:W519)</f>
        <v>0</v>
      </c>
    </row>
    <row r="521" spans="3:23" ht="13.5" thickBot="1">
      <c r="C521" s="86"/>
      <c r="D521" s="72"/>
      <c r="E521" s="72"/>
      <c r="F521" s="72"/>
      <c r="G521" s="72"/>
      <c r="H521" s="72"/>
      <c r="I521" s="72"/>
      <c r="J521" s="72"/>
      <c r="K521" s="72"/>
      <c r="L521" s="73"/>
      <c r="M521" s="72"/>
      <c r="N521" s="73"/>
      <c r="O521" s="73"/>
      <c r="P521" s="116"/>
      <c r="Q521" s="84"/>
      <c r="R521" s="72"/>
      <c r="S521" s="72"/>
      <c r="T521" s="256"/>
      <c r="U521" s="259"/>
      <c r="V521" s="259"/>
      <c r="W521" s="260"/>
    </row>
    <row r="522" spans="3:23" ht="14.25">
      <c r="C522" s="319" t="s">
        <v>110</v>
      </c>
      <c r="D522" s="320"/>
      <c r="E522" s="320"/>
      <c r="F522" s="320"/>
      <c r="G522" s="320"/>
      <c r="H522" s="320"/>
      <c r="I522" s="74"/>
      <c r="J522" s="74"/>
      <c r="K522" s="74"/>
      <c r="L522" s="75"/>
      <c r="M522" s="74"/>
      <c r="N522" s="75"/>
      <c r="O522" s="75"/>
      <c r="P522" s="117"/>
      <c r="Q522" s="83"/>
      <c r="R522" s="74"/>
      <c r="S522" s="74"/>
      <c r="T522" s="252"/>
      <c r="U522" s="265"/>
      <c r="V522" s="265"/>
      <c r="W522" s="266"/>
    </row>
    <row r="523" spans="3:23">
      <c r="C523" s="68"/>
      <c r="D523" s="43"/>
      <c r="E523" s="43"/>
      <c r="F523" s="43"/>
      <c r="G523" s="43"/>
      <c r="H523" s="43"/>
      <c r="I523" s="43"/>
      <c r="J523" s="43"/>
      <c r="K523" s="43"/>
      <c r="L523" s="58"/>
      <c r="M523" s="43"/>
      <c r="N523" s="58"/>
      <c r="O523" s="58"/>
      <c r="P523" s="69"/>
      <c r="Q523" s="47"/>
      <c r="R523" s="43"/>
      <c r="S523" s="43"/>
      <c r="T523" s="245"/>
      <c r="U523" s="248"/>
      <c r="V523" s="248"/>
      <c r="W523" s="255"/>
    </row>
    <row r="524" spans="3:23" ht="13.5" thickBot="1">
      <c r="C524" s="68"/>
      <c r="D524" s="43"/>
      <c r="E524" s="43"/>
      <c r="F524" s="43"/>
      <c r="G524" s="43"/>
      <c r="H524" s="43"/>
      <c r="I524" s="43"/>
      <c r="J524" s="43"/>
      <c r="K524" s="43"/>
      <c r="L524" s="58"/>
      <c r="M524" s="43"/>
      <c r="N524" s="58"/>
      <c r="O524" s="58"/>
      <c r="P524" s="69"/>
      <c r="Q524" s="47"/>
      <c r="R524" s="43"/>
      <c r="S524" s="43"/>
      <c r="T524" s="245"/>
      <c r="U524" s="248"/>
      <c r="V524" s="248"/>
      <c r="W524" s="255"/>
    </row>
    <row r="525" spans="3:23">
      <c r="C525" s="204"/>
      <c r="D525" s="205"/>
      <c r="E525" s="205"/>
      <c r="F525" s="205"/>
      <c r="G525" s="205"/>
      <c r="H525" s="205"/>
      <c r="I525" s="205"/>
      <c r="J525" s="205"/>
      <c r="K525" s="205"/>
      <c r="L525" s="205"/>
      <c r="M525" s="205"/>
      <c r="N525" s="205"/>
      <c r="O525" s="205"/>
      <c r="P525" s="206"/>
      <c r="Q525" s="205"/>
      <c r="R525" s="207"/>
      <c r="S525" s="47"/>
      <c r="T525" s="245"/>
      <c r="U525" s="245"/>
      <c r="V525" s="245"/>
      <c r="W525" s="254"/>
    </row>
    <row r="526" spans="3:23">
      <c r="C526" s="118"/>
      <c r="D526" s="119"/>
      <c r="E526" s="119"/>
      <c r="F526" s="119"/>
      <c r="G526" s="119"/>
      <c r="H526" s="119"/>
      <c r="I526" s="119"/>
      <c r="J526" s="119"/>
      <c r="K526" s="119"/>
      <c r="L526" s="119"/>
      <c r="M526" s="119"/>
      <c r="N526" s="119"/>
      <c r="O526" s="119"/>
      <c r="P526" s="120"/>
      <c r="Q526" s="119"/>
      <c r="R526" s="208"/>
      <c r="S526" s="47"/>
      <c r="T526" s="245"/>
      <c r="U526" s="245"/>
      <c r="V526" s="245"/>
      <c r="W526" s="254"/>
    </row>
    <row r="527" spans="3:23">
      <c r="C527" s="118"/>
      <c r="D527" s="119"/>
      <c r="E527" s="119"/>
      <c r="F527" s="119"/>
      <c r="G527" s="119"/>
      <c r="H527" s="119"/>
      <c r="I527" s="119"/>
      <c r="J527" s="119"/>
      <c r="K527" s="119"/>
      <c r="L527" s="119"/>
      <c r="M527" s="119"/>
      <c r="N527" s="119"/>
      <c r="O527" s="119"/>
      <c r="P527" s="120"/>
      <c r="Q527" s="119"/>
      <c r="R527" s="208"/>
      <c r="S527" s="47"/>
      <c r="T527" s="245"/>
      <c r="U527" s="245"/>
      <c r="V527" s="245"/>
      <c r="W527" s="254"/>
    </row>
    <row r="528" spans="3:23">
      <c r="C528" s="118"/>
      <c r="D528" s="119"/>
      <c r="E528" s="119"/>
      <c r="F528" s="119"/>
      <c r="G528" s="119"/>
      <c r="H528" s="119"/>
      <c r="I528" s="119"/>
      <c r="J528" s="119"/>
      <c r="K528" s="119"/>
      <c r="L528" s="119"/>
      <c r="M528" s="119"/>
      <c r="N528" s="119"/>
      <c r="O528" s="119"/>
      <c r="P528" s="120"/>
      <c r="Q528" s="119"/>
      <c r="R528" s="208"/>
      <c r="S528" s="47"/>
      <c r="T528" s="245"/>
      <c r="U528" s="245"/>
      <c r="V528" s="245"/>
      <c r="W528" s="254"/>
    </row>
    <row r="529" spans="3:23">
      <c r="C529" s="118"/>
      <c r="D529" s="119"/>
      <c r="E529" s="119"/>
      <c r="F529" s="119"/>
      <c r="G529" s="119"/>
      <c r="H529" s="119"/>
      <c r="I529" s="119"/>
      <c r="J529" s="119"/>
      <c r="K529" s="119"/>
      <c r="L529" s="119"/>
      <c r="M529" s="119"/>
      <c r="N529" s="119"/>
      <c r="O529" s="119"/>
      <c r="P529" s="120"/>
      <c r="Q529" s="119"/>
      <c r="R529" s="208"/>
      <c r="S529" s="47"/>
      <c r="T529" s="245"/>
      <c r="U529" s="245"/>
      <c r="V529" s="245"/>
      <c r="W529" s="254"/>
    </row>
    <row r="530" spans="3:23" ht="13.5" thickBot="1">
      <c r="C530" s="118"/>
      <c r="D530" s="119"/>
      <c r="E530" s="119"/>
      <c r="F530" s="119"/>
      <c r="G530" s="119"/>
      <c r="H530" s="119"/>
      <c r="I530" s="119"/>
      <c r="J530" s="119"/>
      <c r="K530" s="119"/>
      <c r="L530" s="119"/>
      <c r="M530" s="119"/>
      <c r="N530" s="119"/>
      <c r="O530" s="119"/>
      <c r="P530" s="120"/>
      <c r="Q530" s="119"/>
      <c r="R530" s="208"/>
      <c r="S530" s="47"/>
      <c r="T530" s="245"/>
      <c r="U530" s="245"/>
      <c r="V530" s="245"/>
      <c r="W530" s="254"/>
    </row>
    <row r="531" spans="3:23" ht="39" thickBot="1">
      <c r="C531" s="118"/>
      <c r="D531" s="119"/>
      <c r="E531" s="119"/>
      <c r="F531" s="119"/>
      <c r="G531" s="119"/>
      <c r="H531" s="119"/>
      <c r="I531" s="119"/>
      <c r="J531" s="119"/>
      <c r="K531" s="323" t="s">
        <v>22</v>
      </c>
      <c r="L531" s="324"/>
      <c r="M531" s="33" t="s">
        <v>105</v>
      </c>
      <c r="N531" s="33" t="s">
        <v>106</v>
      </c>
      <c r="O531" s="34" t="s">
        <v>27</v>
      </c>
      <c r="P531" s="120"/>
      <c r="Q531" s="136" t="s">
        <v>109</v>
      </c>
      <c r="R531" s="208"/>
      <c r="S531" s="47"/>
      <c r="T531" s="245"/>
      <c r="U531" s="245"/>
      <c r="V531" s="245"/>
      <c r="W531" s="254"/>
    </row>
    <row r="532" spans="3:23">
      <c r="C532" s="118"/>
      <c r="D532" s="119"/>
      <c r="E532" s="119"/>
      <c r="F532" s="119"/>
      <c r="G532" s="119"/>
      <c r="H532" s="119"/>
      <c r="I532" s="119"/>
      <c r="J532" s="119"/>
      <c r="K532" s="92" t="s">
        <v>23</v>
      </c>
      <c r="L532" s="93"/>
      <c r="M532" s="97">
        <f>$L$520</f>
        <v>0</v>
      </c>
      <c r="N532" s="97">
        <f>$L$62+$L$128+$L$193+$L$257+$L$320+$L$382+$L$443</f>
        <v>0</v>
      </c>
      <c r="O532" s="110">
        <f>M532+N532</f>
        <v>0</v>
      </c>
      <c r="P532" s="120"/>
      <c r="Q532" s="119"/>
      <c r="R532" s="208"/>
      <c r="S532" s="47"/>
      <c r="T532" s="245"/>
      <c r="U532" s="245"/>
      <c r="V532" s="245"/>
      <c r="W532" s="254"/>
    </row>
    <row r="533" spans="3:23" ht="38.25">
      <c r="C533" s="118"/>
      <c r="D533" s="119"/>
      <c r="E533" s="119"/>
      <c r="F533" s="119"/>
      <c r="G533" s="119"/>
      <c r="H533" s="119"/>
      <c r="I533" s="119"/>
      <c r="J533" s="119"/>
      <c r="K533" s="94" t="s">
        <v>3</v>
      </c>
      <c r="L533" s="46"/>
      <c r="M533" s="18" t="s">
        <v>105</v>
      </c>
      <c r="N533" s="18" t="s">
        <v>106</v>
      </c>
      <c r="O533" s="35" t="s">
        <v>27</v>
      </c>
      <c r="P533" s="120"/>
      <c r="Q533" s="119"/>
      <c r="R533" s="208"/>
      <c r="S533" s="47"/>
      <c r="T533" s="245"/>
      <c r="U533" s="245"/>
      <c r="V533" s="245"/>
      <c r="W533" s="254"/>
    </row>
    <row r="534" spans="3:23">
      <c r="C534" s="118"/>
      <c r="D534" s="119"/>
      <c r="E534" s="119"/>
      <c r="F534" s="119"/>
      <c r="G534" s="119"/>
      <c r="H534" s="119"/>
      <c r="I534" s="119"/>
      <c r="J534" s="119"/>
      <c r="K534" s="95" t="s">
        <v>25</v>
      </c>
      <c r="L534" s="96"/>
      <c r="M534" s="44">
        <f>$O$520</f>
        <v>0</v>
      </c>
      <c r="N534" s="44">
        <f>$O$70+$O$135+$O$199+$O$262+$O$324+$O$385+$O$446</f>
        <v>0</v>
      </c>
      <c r="O534" s="111">
        <f>M534+N534</f>
        <v>0</v>
      </c>
      <c r="P534" s="120"/>
      <c r="Q534" s="119"/>
      <c r="R534" s="208"/>
      <c r="S534" s="47"/>
      <c r="T534" s="245"/>
      <c r="U534" s="245"/>
      <c r="V534" s="245"/>
      <c r="W534" s="254"/>
    </row>
    <row r="535" spans="3:23" ht="13.5" thickBot="1">
      <c r="C535" s="118"/>
      <c r="D535" s="119"/>
      <c r="E535" s="119"/>
      <c r="F535" s="119"/>
      <c r="G535" s="119"/>
      <c r="H535" s="119"/>
      <c r="I535" s="119"/>
      <c r="J535" s="119"/>
      <c r="K535" s="304" t="s">
        <v>24</v>
      </c>
      <c r="L535" s="305"/>
      <c r="M535" s="45">
        <f>$N$520</f>
        <v>0</v>
      </c>
      <c r="N535" s="45">
        <f>$N$70+$N$135+$N$199+$N$262+$N$324+$N$385+$N$446</f>
        <v>0</v>
      </c>
      <c r="O535" s="112">
        <f>M535+N535</f>
        <v>0</v>
      </c>
      <c r="P535" s="120"/>
      <c r="Q535" s="119"/>
      <c r="R535" s="208"/>
      <c r="S535" s="47"/>
      <c r="T535" s="245"/>
      <c r="U535" s="245"/>
      <c r="V535" s="245"/>
      <c r="W535" s="254"/>
    </row>
    <row r="536" spans="3:23">
      <c r="C536" s="118"/>
      <c r="D536" s="119"/>
      <c r="E536" s="119"/>
      <c r="F536" s="119"/>
      <c r="G536" s="119"/>
      <c r="H536" s="119"/>
      <c r="I536" s="119"/>
      <c r="J536" s="119"/>
      <c r="K536" s="113"/>
      <c r="L536" s="113"/>
      <c r="M536" s="114"/>
      <c r="N536" s="114"/>
      <c r="O536" s="114"/>
      <c r="P536" s="120"/>
      <c r="Q536" s="119"/>
      <c r="R536" s="208"/>
      <c r="S536" s="47"/>
      <c r="T536" s="245"/>
      <c r="U536" s="245"/>
      <c r="V536" s="245"/>
      <c r="W536" s="254"/>
    </row>
    <row r="537" spans="3:23">
      <c r="C537" s="118"/>
      <c r="D537" s="119"/>
      <c r="E537" s="119"/>
      <c r="F537" s="119"/>
      <c r="G537" s="119"/>
      <c r="H537" s="119"/>
      <c r="I537" s="119"/>
      <c r="J537" s="119"/>
      <c r="K537" s="113"/>
      <c r="L537" s="113"/>
      <c r="M537" s="114"/>
      <c r="N537" s="114"/>
      <c r="O537" s="114"/>
      <c r="P537" s="120"/>
      <c r="Q537" s="119"/>
      <c r="R537" s="208"/>
      <c r="S537" s="47"/>
      <c r="T537" s="245"/>
      <c r="U537" s="245"/>
      <c r="V537" s="245"/>
      <c r="W537" s="254"/>
    </row>
    <row r="538" spans="3:23">
      <c r="C538" s="118"/>
      <c r="D538" s="119"/>
      <c r="E538" s="119"/>
      <c r="F538" s="119"/>
      <c r="G538" s="119"/>
      <c r="H538" s="119"/>
      <c r="I538" s="119"/>
      <c r="J538" s="119"/>
      <c r="K538" s="113"/>
      <c r="L538" s="113"/>
      <c r="M538" s="114"/>
      <c r="N538" s="114"/>
      <c r="O538" s="114"/>
      <c r="P538" s="120"/>
      <c r="Q538" s="119"/>
      <c r="R538" s="208"/>
      <c r="S538" s="47"/>
      <c r="T538" s="245"/>
      <c r="U538" s="245"/>
      <c r="V538" s="245"/>
      <c r="W538" s="254"/>
    </row>
    <row r="539" spans="3:23" ht="13.5" thickBot="1">
      <c r="C539" s="121"/>
      <c r="D539" s="122"/>
      <c r="E539" s="122"/>
      <c r="F539" s="122"/>
      <c r="G539" s="122"/>
      <c r="H539" s="122"/>
      <c r="I539" s="122"/>
      <c r="J539" s="122"/>
      <c r="K539" s="122"/>
      <c r="L539" s="122"/>
      <c r="M539" s="122"/>
      <c r="N539" s="122"/>
      <c r="O539" s="122"/>
      <c r="P539" s="123"/>
      <c r="Q539" s="122"/>
      <c r="R539" s="209"/>
      <c r="S539" s="84"/>
      <c r="T539" s="256"/>
      <c r="U539" s="256"/>
      <c r="V539" s="256"/>
      <c r="W539" s="257"/>
    </row>
  </sheetData>
  <mergeCells count="54">
    <mergeCell ref="K445:L445"/>
    <mergeCell ref="J328:L328"/>
    <mergeCell ref="N328:O328"/>
    <mergeCell ref="Q390:R390"/>
    <mergeCell ref="K535:L535"/>
    <mergeCell ref="C457:D457"/>
    <mergeCell ref="Q468:R468"/>
    <mergeCell ref="C522:H522"/>
    <mergeCell ref="K531:L531"/>
    <mergeCell ref="N466:O466"/>
    <mergeCell ref="C458:D458"/>
    <mergeCell ref="K458:L458"/>
    <mergeCell ref="C459:D459"/>
    <mergeCell ref="C460:D460"/>
    <mergeCell ref="K460:L460"/>
    <mergeCell ref="D466:F466"/>
    <mergeCell ref="J466:L466"/>
    <mergeCell ref="Q141:R141"/>
    <mergeCell ref="K195:L195"/>
    <mergeCell ref="D203:F203"/>
    <mergeCell ref="J203:L203"/>
    <mergeCell ref="N203:O203"/>
    <mergeCell ref="Q205:R205"/>
    <mergeCell ref="K259:L259"/>
    <mergeCell ref="C456:D456"/>
    <mergeCell ref="K456:L456"/>
    <mergeCell ref="D266:F266"/>
    <mergeCell ref="J266:L266"/>
    <mergeCell ref="N266:O266"/>
    <mergeCell ref="J389:L389"/>
    <mergeCell ref="N389:O389"/>
    <mergeCell ref="Q329:R329"/>
    <mergeCell ref="K384:L384"/>
    <mergeCell ref="C448:G448"/>
    <mergeCell ref="D389:F389"/>
    <mergeCell ref="Q267:R267"/>
    <mergeCell ref="K322:L322"/>
    <mergeCell ref="D328:F328"/>
    <mergeCell ref="U5:W5"/>
    <mergeCell ref="A6:A136"/>
    <mergeCell ref="B6:B173"/>
    <mergeCell ref="D8:F8"/>
    <mergeCell ref="J8:L8"/>
    <mergeCell ref="N8:O8"/>
    <mergeCell ref="Q10:R10"/>
    <mergeCell ref="K64:L64"/>
    <mergeCell ref="D74:F74"/>
    <mergeCell ref="J74:L74"/>
    <mergeCell ref="N74:O74"/>
    <mergeCell ref="Q76:R76"/>
    <mergeCell ref="K130:L130"/>
    <mergeCell ref="D139:F139"/>
    <mergeCell ref="J139:L139"/>
    <mergeCell ref="N139:O139"/>
  </mergeCells>
  <pageMargins left="0.7" right="0.7" top="0.75" bottom="0.75" header="0.3" footer="0.3"/>
  <pageSetup paperSize="9" scale="15"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C15"/>
  <sheetViews>
    <sheetView zoomScaleNormal="100" zoomScaleSheetLayoutView="100" workbookViewId="0">
      <selection activeCell="G8" sqref="G8"/>
    </sheetView>
  </sheetViews>
  <sheetFormatPr defaultRowHeight="14.25"/>
  <cols>
    <col min="1" max="1" width="9.140625" style="181"/>
    <col min="2" max="2" width="25" style="181" bestFit="1" customWidth="1"/>
    <col min="3" max="3" width="106.7109375" style="181" customWidth="1"/>
    <col min="4" max="16384" width="9.140625" style="181"/>
  </cols>
  <sheetData>
    <row r="1" spans="2:3" ht="15" thickBot="1"/>
    <row r="2" spans="2:3" ht="14.25" customHeight="1">
      <c r="B2" s="332" t="s">
        <v>85</v>
      </c>
      <c r="C2" s="336" t="s">
        <v>90</v>
      </c>
    </row>
    <row r="3" spans="2:3" ht="14.25" customHeight="1">
      <c r="B3" s="333"/>
      <c r="C3" s="337"/>
    </row>
    <row r="4" spans="2:3" ht="14.25" customHeight="1">
      <c r="B4" s="186" t="s">
        <v>86</v>
      </c>
      <c r="C4" s="187" t="s">
        <v>91</v>
      </c>
    </row>
    <row r="5" spans="2:3" ht="51" customHeight="1">
      <c r="B5" s="186" t="s">
        <v>87</v>
      </c>
      <c r="C5" s="187" t="s">
        <v>89</v>
      </c>
    </row>
    <row r="6" spans="2:3" ht="14.25" customHeight="1">
      <c r="B6" s="186" t="s">
        <v>88</v>
      </c>
      <c r="C6" s="270" t="s">
        <v>123</v>
      </c>
    </row>
    <row r="7" spans="2:3" ht="65.25" customHeight="1">
      <c r="B7" s="188" t="s">
        <v>92</v>
      </c>
      <c r="C7" s="210" t="s">
        <v>124</v>
      </c>
    </row>
    <row r="8" spans="2:3" ht="126" customHeight="1" thickBot="1">
      <c r="B8" s="334" t="s">
        <v>93</v>
      </c>
      <c r="C8" s="335"/>
    </row>
    <row r="9" spans="2:3" ht="15">
      <c r="B9" s="185"/>
      <c r="C9" s="184"/>
    </row>
    <row r="10" spans="2:3">
      <c r="B10" s="182"/>
    </row>
    <row r="12" spans="2:3">
      <c r="B12" s="182"/>
    </row>
    <row r="13" spans="2:3">
      <c r="B13" s="183"/>
    </row>
    <row r="14" spans="2:3">
      <c r="B14" s="182"/>
    </row>
    <row r="15" spans="2:3">
      <c r="B15" s="182"/>
    </row>
  </sheetData>
  <mergeCells count="3">
    <mergeCell ref="B2:B3"/>
    <mergeCell ref="B8:C8"/>
    <mergeCell ref="C2:C3"/>
  </mergeCells>
  <pageMargins left="0.7" right="0.7" top="0.75" bottom="0.75" header="0.3" footer="0.3"/>
  <pageSetup paperSize="9" scale="6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olicyDirtyBag xmlns="microsoft.office.server.policy.changes">
  <Microsoft.Office.RecordsManagement.PolicyFeatures.Expiration op="Change"/>
</PolicyDirtyBag>
</file>

<file path=customXml/item3.xml><?xml version="1.0" encoding="utf-8"?>
<p:properties xmlns:p="http://schemas.microsoft.com/office/2006/metadata/properties" xmlns:xsi="http://www.w3.org/2001/XMLSchema-instance" xmlns:pc="http://schemas.microsoft.com/office/infopath/2007/PartnerControls">
  <documentManagement>
    <eDocs_FileStatus xmlns="http://schemas.microsoft.com/sharepoint/v3">Live</eDocs_FileStatus>
    <eDocs_SecurityLevel xmlns="http://schemas.microsoft.com/sharepoint/v3">Unclassified</eDocs_SecurityLevel>
    <IconOverlay xmlns="http://schemas.microsoft.com/sharepoint/v4" xsi:nil="true"/>
    <eDocs_YearTaxHTField0 xmlns="85924315-91a4-49fb-9d85-3d0570ea240f">
      <Terms xmlns="http://schemas.microsoft.com/office/infopath/2007/PartnerControls">
        <TermInfo xmlns="http://schemas.microsoft.com/office/infopath/2007/PartnerControls">
          <TermName xmlns="http://schemas.microsoft.com/office/infopath/2007/PartnerControls">2016</TermName>
          <TermId xmlns="http://schemas.microsoft.com/office/infopath/2007/PartnerControls">290abb38-182b-47f5-ab57-7f33b46e6252</TermId>
        </TermInfo>
      </Terms>
    </eDocs_YearTaxHTField0>
    <TaxCatchAll xmlns="dc861b6b-5d3a-432d-ad99-86d69ed9a572">
      <Value>6</Value>
      <Value>18</Value>
      <Value>1</Value>
    </TaxCatchAll>
    <eDocs_SeriesSubSeriesTaxHTField0 xmlns="85924315-91a4-49fb-9d85-3d0570ea240f">
      <Terms xmlns="http://schemas.microsoft.com/office/infopath/2007/PartnerControls">
        <TermInfo xmlns="http://schemas.microsoft.com/office/infopath/2007/PartnerControls">
          <TermName xmlns="http://schemas.microsoft.com/office/infopath/2007/PartnerControls">118</TermName>
          <TermId xmlns="http://schemas.microsoft.com/office/infopath/2007/PartnerControls">04ac385e-727d-4436-b5d2-d2dc607c9794</TermId>
        </TermInfo>
      </Terms>
    </eDocs_SeriesSubSeriesTaxHTField0>
    <eDocs_FileTopicsTaxHTField0 xmlns="85924315-91a4-49fb-9d85-3d0570ea240f">
      <Terms xmlns="http://schemas.microsoft.com/office/infopath/2007/PartnerControls">
        <TermInfo xmlns="http://schemas.microsoft.com/office/infopath/2007/PartnerControls">
          <TermName xmlns="http://schemas.microsoft.com/office/infopath/2007/PartnerControls">Single Scheme</TermName>
          <TermId xmlns="http://schemas.microsoft.com/office/infopath/2007/PartnerControls">dca71319-bcbb-441b-a8d4-b55b14b60a9f</TermId>
        </TermInfo>
      </Terms>
    </eDocs_FileTopicsTaxHTField0>
    <eDocs_DocumentTopicsTaxHTField0 xmlns="85924315-91a4-49fb-9d85-3d0570ea240f">
      <Terms xmlns="http://schemas.microsoft.com/office/infopath/2007/PartnerControls"/>
    </eDocs_DocumentTopicsTaxHTField0>
    <eDocs_FileName xmlns="http://schemas.microsoft.com/sharepoint/v3">DPE118-007-2016</eDocs_FileName>
    <_dlc_ExpireDateSaved xmlns="http://schemas.microsoft.com/sharepoint/v3" xsi:nil="true"/>
    <_dlc_ExpireDate xmlns="http://schemas.microsoft.com/sharepoint/v3">2020-04-29T12:04:23+00:00</_dlc_ExpireDate>
  </documentManagement>
</p:properties>
</file>

<file path=customXml/item4.xml><?xml version="1.0" encoding="utf-8"?>
<?mso-contentType ?>
<p:Policy xmlns:p="office.server.policy" id="" local="true">
  <p:Name>eDocument</p:Name>
  <p:Description/>
  <p:Statement/>
  <p:PolicyItems>
    <p:PolicyItem featureId="Microsoft.Office.RecordsManagement.PolicyFeatures.Expiration" staticId="0x0101000BC94875665D404BB1351B53C41FD2C0|151133126" UniqueId="e5b486ac-7790-433a-ba1f-5de012621dcc">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3</number>
                  <property>Modified</property>
                  <period>months</period>
                </formula>
                <action type="action" id="Microsoft.Office.RecordsManagement.PolicyFeatures.Expiration.Action.DeletePreviousVersions"/>
              </data>
            </stages>
          </Schedule>
          <Schedule type="Record">
            <stages>
              <data stageId="2">
                <formula id="Microsoft.Office.RecordsManagement.PolicyFeatures.Expiration.Formula.BuiltIn">
                  <number>3</number>
                  <property>Modified</property>
                  <propertyId>8c06beca-0777-48f7-91c7-6da68bc07b69</propertyId>
                  <period>months</period>
                </formula>
                <action type="action" id="Microsoft.Office.RecordsManagement.PolicyFeatures.Expiration.Action.DeletePreviousVersions"/>
              </data>
            </stages>
          </Schedule>
        </Schedules>
      </p:CustomData>
    </p:PolicyItem>
  </p:PolicyItems>
</p:Policy>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6.xml><?xml version="1.0" encoding="utf-8"?>
<ct:contentTypeSchema xmlns:ct="http://schemas.microsoft.com/office/2006/metadata/contentType" xmlns:ma="http://schemas.microsoft.com/office/2006/metadata/properties/metaAttributes" ct:_="" ma:_="" ma:contentTypeName="eDocument" ma:contentTypeID="0x0101000BC94875665D404BB1351B53C41FD2C0008B3C192B0594574680B21772862E5A7E" ma:contentTypeVersion="11" ma:contentTypeDescription="Create a new document for eDocs" ma:contentTypeScope="" ma:versionID="68cf7a6db5d6ed430a574bdc6c26363b">
  <xsd:schema xmlns:xsd="http://www.w3.org/2001/XMLSchema" xmlns:xs="http://www.w3.org/2001/XMLSchema" xmlns:p="http://schemas.microsoft.com/office/2006/metadata/properties" xmlns:ns1="http://schemas.microsoft.com/sharepoint/v3" xmlns:ns2="85924315-91a4-49fb-9d85-3d0570ea240f" xmlns:ns3="dc861b6b-5d3a-432d-ad99-86d69ed9a572" xmlns:ns4="http://schemas.microsoft.com/sharepoint/v4" targetNamespace="http://schemas.microsoft.com/office/2006/metadata/properties" ma:root="true" ma:fieldsID="1b25ebf1713625110e846dcb7730e893" ns1:_="" ns2:_="" ns3:_="" ns4:_="">
    <xsd:import namespace="http://schemas.microsoft.com/sharepoint/v3"/>
    <xsd:import namespace="85924315-91a4-49fb-9d85-3d0570ea240f"/>
    <xsd:import namespace="dc861b6b-5d3a-432d-ad99-86d69ed9a572"/>
    <xsd:import namespace="http://schemas.microsoft.com/sharepoint/v4"/>
    <xsd:element name="properties">
      <xsd:complexType>
        <xsd:sequence>
          <xsd:element name="documentManagement">
            <xsd:complexType>
              <xsd:all>
                <xsd:element ref="ns2:eDocs_DocumentTopicsTaxHTField0" minOccurs="0"/>
                <xsd:element ref="ns1:_vti_ItemDeclaredRecord" minOccurs="0"/>
                <xsd:element ref="ns1:_dlc_Exempt" minOccurs="0"/>
                <xsd:element ref="ns1:_dlc_ExpireDateSaved" minOccurs="0"/>
                <xsd:element ref="ns1:_dlc_ExpireDate" minOccurs="0"/>
                <xsd:element ref="ns3:TaxCatchAll" minOccurs="0"/>
                <xsd:element ref="ns2:eDocs_SeriesSubSeriesTaxHTField0" minOccurs="0"/>
                <xsd:element ref="ns2:eDocs_FileTopicsTaxHTField0" minOccurs="0"/>
                <xsd:element ref="ns1:eDocs_FileName" minOccurs="0"/>
                <xsd:element ref="ns2:eDocs_YearTaxHTField0" minOccurs="0"/>
                <xsd:element ref="ns1:eDocs_FileStatus"/>
                <xsd:element ref="ns1:eDocs_SecurityLevel" minOccurs="0"/>
                <xsd:element ref="ns4:IconOverlay"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0" nillable="true" ma:displayName="Declared Record" ma:hidden="true" ma:internalName="_vti_ItemDeclaredRecord" ma:readOnly="true">
      <xsd:simpleType>
        <xsd:restriction base="dms:DateTime"/>
      </xsd:simpleType>
    </xsd:element>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hidden="true" ma:internalName="_dlc_ExpireDate" ma:readOnly="true">
      <xsd:simpleType>
        <xsd:restriction base="dms:DateTime"/>
      </xsd:simpleType>
    </xsd:element>
    <xsd:element name="eDocs_FileName" ma:index="19" nillable="true" ma:displayName="File Name" ma:default="0" ma:description="File Number" ma:indexed="true" ma:internalName="eDocs_FileName">
      <xsd:simpleType>
        <xsd:restriction base="dms:Text">
          <xsd:maxLength value="20"/>
        </xsd:restriction>
      </xsd:simpleType>
    </xsd:element>
    <xsd:element name="eDocs_FileStatus" ma:index="22" ma:displayName="Status" ma:default="Live" ma:description="Current Status of the File. This is set to Live, Archived or sent to National Archives" ma:format="Dropdown" ma:internalName="eDocs_FileStatus">
      <xsd:simpleType>
        <xsd:restriction base="dms:Choice">
          <xsd:enumeration value="Live"/>
          <xsd:enumeration value="Archived"/>
          <xsd:enumeration value="Cancelled"/>
          <xsd:enumeration value="Sent to National Archives"/>
        </xsd:restriction>
      </xsd:simpleType>
    </xsd:element>
    <xsd:element name="eDocs_SecurityLevel" ma:index="23" nillable="true" ma:displayName="Security Level" ma:default="Unclassified" ma:description="Security Level" ma:format="Dropdown" ma:internalName="eDocs_SecurityLevel">
      <xsd:simpleType>
        <xsd:restriction base="dms:Choice">
          <xsd:enumeration value="Secret"/>
          <xsd:enumeration value="Restricted"/>
          <xsd:enumeration value="Unclassified"/>
        </xsd:restriction>
      </xsd:simpleType>
    </xsd:element>
    <xsd:element name="_vti_ItemHoldRecordStatus" ma:index="25"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924315-91a4-49fb-9d85-3d0570ea240f" elementFormDefault="qualified">
    <xsd:import namespace="http://schemas.microsoft.com/office/2006/documentManagement/types"/>
    <xsd:import namespace="http://schemas.microsoft.com/office/infopath/2007/PartnerControls"/>
    <xsd:element name="eDocs_DocumentTopicsTaxHTField0" ma:index="9" nillable="true" ma:taxonomy="true" ma:internalName="eDocs_DocumentTopicsTaxHTField0" ma:taxonomyFieldName="eDocs_DocumentTopics" ma:displayName="Document Topics" ma:default="" ma:fieldId="{fbaa881f-c4ae-443f-9fda-fbdd527793df}" ma:taxonomyMulti="true" ma:sspId="a884c329-9700-4098-a486-1886abab1910" ma:termSetId="d2be7331-615d-4de0-81f8-3af66a042f43" ma:anchorId="00000000-0000-0000-0000-000000000000" ma:open="false" ma:isKeyword="false">
      <xsd:complexType>
        <xsd:sequence>
          <xsd:element ref="pc:Terms" minOccurs="0" maxOccurs="1"/>
        </xsd:sequence>
      </xsd:complexType>
    </xsd:element>
    <xsd:element name="eDocs_SeriesSubSeriesTaxHTField0" ma:index="15" nillable="true" ma:taxonomy="true" ma:internalName="eDocs_SeriesSubSeriesTaxHTField0" ma:taxonomyFieldName="eDocs_SeriesSubSeries" ma:displayName="Sub Series" ma:fieldId="{11f8bb48-43d6-459a-8b80-9123185593c7}" ma:sspId="a884c329-9700-4098-a486-1886abab1910" ma:termSetId="584d92f5-f104-4db4-9eaa-0d5facccda66" ma:anchorId="00000000-0000-0000-0000-000000000000" ma:open="false" ma:isKeyword="false">
      <xsd:complexType>
        <xsd:sequence>
          <xsd:element ref="pc:Terms" minOccurs="0" maxOccurs="1"/>
        </xsd:sequence>
      </xsd:complexType>
    </xsd:element>
    <xsd:element name="eDocs_FileTopicsTaxHTField0" ma:index="17" nillable="true" ma:taxonomy="true" ma:internalName="eDocs_FileTopicsTaxHTField0" ma:taxonomyFieldName="eDocs_FileTopics" ma:displayName="File Topics" ma:default="" ma:fieldId="{602c691f-3efa-402d-ab5c-baa8c240a9e7}" ma:taxonomyMulti="true" ma:sspId="a884c329-9700-4098-a486-1886abab1910" ma:termSetId="d2be7331-615d-4de0-81f8-3af66a042f43" ma:anchorId="00000000-0000-0000-0000-000000000000" ma:open="false" ma:isKeyword="false">
      <xsd:complexType>
        <xsd:sequence>
          <xsd:element ref="pc:Terms" minOccurs="0" maxOccurs="1"/>
        </xsd:sequence>
      </xsd:complexType>
    </xsd:element>
    <xsd:element name="eDocs_YearTaxHTField0" ma:index="20" nillable="true" ma:taxonomy="true" ma:internalName="eDocs_YearTaxHTField0" ma:taxonomyFieldName="eDocs_Year" ma:displayName="Year" ma:indexed="true" ma:fieldId="{7b1b8a72-8553-41e1-8dd7-5ce464e281f2}" ma:sspId="a884c329-9700-4098-a486-1886abab1910" ma:termSetId="6b2a013c-fe8b-4805-9242-a33f2487bec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c861b6b-5d3a-432d-ad99-86d69ed9a57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99b7eeb-fdad-4a3a-ad40-33958c8c3a92}" ma:internalName="TaxCatchAll" ma:showField="CatchAllData" ma:web="dc861b6b-5d3a-432d-ad99-86d69ed9a57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502C4F-13B7-4162-B58F-AA04A6ADF44E}">
  <ds:schemaRefs>
    <ds:schemaRef ds:uri="http://schemas.microsoft.com/sharepoint/v3/contenttype/forms"/>
  </ds:schemaRefs>
</ds:datastoreItem>
</file>

<file path=customXml/itemProps2.xml><?xml version="1.0" encoding="utf-8"?>
<ds:datastoreItem xmlns:ds="http://schemas.openxmlformats.org/officeDocument/2006/customXml" ds:itemID="{106AE612-A018-4DE3-94C9-B3877C141F05}">
  <ds:schemaRefs>
    <ds:schemaRef ds:uri="microsoft.office.server.policy.changes"/>
  </ds:schemaRefs>
</ds:datastoreItem>
</file>

<file path=customXml/itemProps3.xml><?xml version="1.0" encoding="utf-8"?>
<ds:datastoreItem xmlns:ds="http://schemas.openxmlformats.org/officeDocument/2006/customXml" ds:itemID="{5894BEA8-C9E9-4E5B-A56E-713A926F4162}">
  <ds:schemaRefs>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http://purl.org/dc/elements/1.1/"/>
    <ds:schemaRef ds:uri="http://purl.org/dc/dcmitype/"/>
    <ds:schemaRef ds:uri="http://schemas.microsoft.com/sharepoint/v4"/>
    <ds:schemaRef ds:uri="http://schemas.microsoft.com/sharepoint/v3"/>
    <ds:schemaRef ds:uri="dc861b6b-5d3a-432d-ad99-86d69ed9a572"/>
    <ds:schemaRef ds:uri="85924315-91a4-49fb-9d85-3d0570ea240f"/>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04FDA680-4474-4445-A8F4-C718136FC71D}">
  <ds:schemaRefs>
    <ds:schemaRef ds:uri="office.server.policy"/>
  </ds:schemaRefs>
</ds:datastoreItem>
</file>

<file path=customXml/itemProps5.xml><?xml version="1.0" encoding="utf-8"?>
<ds:datastoreItem xmlns:ds="http://schemas.openxmlformats.org/officeDocument/2006/customXml" ds:itemID="{ACC815C7-DACE-4A3F-95E7-C6AC086E2DD7}">
  <ds:schemaRefs>
    <ds:schemaRef ds:uri="http://schemas.microsoft.com/sharepoint/events"/>
  </ds:schemaRefs>
</ds:datastoreItem>
</file>

<file path=customXml/itemProps6.xml><?xml version="1.0" encoding="utf-8"?>
<ds:datastoreItem xmlns:ds="http://schemas.openxmlformats.org/officeDocument/2006/customXml" ds:itemID="{45A887F2-0123-4F72-8176-56643DFDA1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5924315-91a4-49fb-9d85-3d0570ea240f"/>
    <ds:schemaRef ds:uri="dc861b6b-5d3a-432d-ad99-86d69ed9a57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Disclaimer</vt:lpstr>
      <vt:lpstr>Administrators' Guidance Notes</vt:lpstr>
      <vt:lpstr>Monthly Paid</vt:lpstr>
      <vt:lpstr>Fortnightly Paid</vt:lpstr>
      <vt:lpstr>Weekly Paid</vt:lpstr>
      <vt:lpstr>Version Control</vt:lpstr>
      <vt:lpstr>'Administrators'' Guidance Notes'!Print_Area</vt:lpstr>
      <vt:lpstr>'Fortnightly Paid'!Print_Area</vt:lpstr>
      <vt:lpstr>'Monthly Paid'!Print_Area</vt:lpstr>
      <vt:lpstr>'Weekly Paid'!Print_Area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2017-05-23T09:30:10Z</dcterms:created>
  <dcterms:modified xsi:type="dcterms:W3CDTF">2020-01-29T13:04:22Z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0x0101000BC94875665D404BB1351B53C41FD2C0008B3C192B0594574680B21772862E5A7E</vt:lpwstr>
  </property>
  <property fmtid="{D5CDD505-2E9C-101B-9397-08002B2CF9AE}" pid="3" name="eDocs_FileTopics">
    <vt:lpwstr>6;#Single Scheme|dca71319-bcbb-441b-a8d4-b55b14b60a9f</vt:lpwstr>
  </property>
  <property fmtid="{D5CDD505-2E9C-101B-9397-08002B2CF9AE}" pid="4" name="eDocs_DocumentTopics">
    <vt:lpwstr/>
  </property>
  <property fmtid="{D5CDD505-2E9C-101B-9397-08002B2CF9AE}" pid="5" name="eDocs_Year">
    <vt:lpwstr>18;#2016|290abb38-182b-47f5-ab57-7f33b46e6252</vt:lpwstr>
  </property>
  <property fmtid="{D5CDD505-2E9C-101B-9397-08002B2CF9AE}" pid="6" name="eDocs_SeriesSubSeries">
    <vt:lpwstr>1;#118|04ac385e-727d-4436-b5d2-d2dc607c9794</vt:lpwstr>
  </property>
  <property fmtid="{D5CDD505-2E9C-101B-9397-08002B2CF9AE}" pid="7" name="_dlc_policyId">
    <vt:lpwstr>0x0101000BC94875665D404BB1351B53C41FD2C0|151133126</vt:lpwstr>
  </property>
  <property fmtid="{D5CDD505-2E9C-101B-9397-08002B2CF9AE}" pid="8" name="ItemRetentionFormula">
    <vt:lpwstr>&lt;formula id="Microsoft.Office.RecordsManagement.PolicyFeatures.Expiration.Formula.BuiltIn"&gt;&lt;number&gt;3&lt;/number&gt;&lt;property&gt;Modified&lt;/property&gt;&lt;period&gt;months&lt;/period&gt;&lt;/formula&gt;</vt:lpwstr>
  </property>
</Properties>
</file>