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1856"/>
  </bookViews>
  <sheets>
    <sheet name="Disclaimer" sheetId="2" r:id="rId1"/>
    <sheet name="Administrators' Guidance Notes" sheetId="5" r:id="rId2"/>
    <sheet name="Monthly Paid" sheetId="1" r:id="rId3"/>
    <sheet name="Fortnightly Paid" sheetId="4" r:id="rId4"/>
    <sheet name="Weekly Paid" sheetId="3" r:id="rId5"/>
    <sheet name="Version Control" sheetId="6" r:id="rId6"/>
  </sheets>
  <definedNames>
    <definedName name="_xlnm.Print_Area" localSheetId="1">'Administrators'' Guidance Notes'!$A$1:$U$21</definedName>
    <definedName name="_xlnm.Print_Area" localSheetId="3">'Fortnightly Paid'!$C$1:$R$458</definedName>
    <definedName name="_xlnm.Print_Area" localSheetId="2">'Monthly Paid'!$C$1:$R$305</definedName>
    <definedName name="_xlnm.Print_Area" localSheetId="4">'Weekly Paid'!$C$1:$R$743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4" i="4" l="1"/>
  <c r="K418" i="4"/>
  <c r="K419" i="4"/>
  <c r="K417" i="4"/>
  <c r="K416" i="4"/>
  <c r="K415" i="4"/>
  <c r="K413" i="4"/>
  <c r="O208" i="1" l="1"/>
  <c r="O229" i="1"/>
  <c r="N320" i="4"/>
  <c r="O320" i="4"/>
  <c r="N355" i="4"/>
  <c r="O355" i="4"/>
  <c r="O589" i="3"/>
  <c r="O466" i="3"/>
  <c r="V646" i="3" l="1"/>
  <c r="V597" i="3"/>
  <c r="V598" i="3"/>
  <c r="V599" i="3"/>
  <c r="V600" i="3"/>
  <c r="V601" i="3"/>
  <c r="V602" i="3"/>
  <c r="V603" i="3"/>
  <c r="V604" i="3"/>
  <c r="V605" i="3"/>
  <c r="V606" i="3"/>
  <c r="V607" i="3"/>
  <c r="V608" i="3"/>
  <c r="V609" i="3"/>
  <c r="V610" i="3"/>
  <c r="V611" i="3"/>
  <c r="V612" i="3"/>
  <c r="V613" i="3"/>
  <c r="V614" i="3"/>
  <c r="V615" i="3"/>
  <c r="V616" i="3"/>
  <c r="V617" i="3"/>
  <c r="V618" i="3"/>
  <c r="V619" i="3"/>
  <c r="V620" i="3"/>
  <c r="V621" i="3"/>
  <c r="V622" i="3"/>
  <c r="V623" i="3"/>
  <c r="V624" i="3"/>
  <c r="V625" i="3"/>
  <c r="V626" i="3"/>
  <c r="V627" i="3"/>
  <c r="V628" i="3"/>
  <c r="V629" i="3"/>
  <c r="V630" i="3"/>
  <c r="V631" i="3"/>
  <c r="V632" i="3"/>
  <c r="V633" i="3"/>
  <c r="V634" i="3"/>
  <c r="V635" i="3"/>
  <c r="V636" i="3"/>
  <c r="V637" i="3"/>
  <c r="V638" i="3"/>
  <c r="V639" i="3"/>
  <c r="V640" i="3"/>
  <c r="V641" i="3"/>
  <c r="V642" i="3"/>
  <c r="V643" i="3"/>
  <c r="V644" i="3"/>
  <c r="V645" i="3"/>
  <c r="V596" i="3"/>
  <c r="V595" i="3"/>
  <c r="U597" i="3"/>
  <c r="U598" i="3"/>
  <c r="U599" i="3"/>
  <c r="U600" i="3"/>
  <c r="U601" i="3"/>
  <c r="U602" i="3"/>
  <c r="U603" i="3"/>
  <c r="U604" i="3"/>
  <c r="U605" i="3"/>
  <c r="U606" i="3"/>
  <c r="U607" i="3"/>
  <c r="U608" i="3"/>
  <c r="U609" i="3"/>
  <c r="U610" i="3"/>
  <c r="U611" i="3"/>
  <c r="U612" i="3"/>
  <c r="U613" i="3"/>
  <c r="U614" i="3"/>
  <c r="U615" i="3"/>
  <c r="U616" i="3"/>
  <c r="U617" i="3"/>
  <c r="U618" i="3"/>
  <c r="U619" i="3"/>
  <c r="U620" i="3"/>
  <c r="U621" i="3"/>
  <c r="U622" i="3"/>
  <c r="U623" i="3"/>
  <c r="U624" i="3"/>
  <c r="U625" i="3"/>
  <c r="U626" i="3"/>
  <c r="U627" i="3"/>
  <c r="U628" i="3"/>
  <c r="U629" i="3"/>
  <c r="U630" i="3"/>
  <c r="U631" i="3"/>
  <c r="U632" i="3"/>
  <c r="U633" i="3"/>
  <c r="U634" i="3"/>
  <c r="U635" i="3"/>
  <c r="U636" i="3"/>
  <c r="U637" i="3"/>
  <c r="U638" i="3"/>
  <c r="U639" i="3"/>
  <c r="U640" i="3"/>
  <c r="U641" i="3"/>
  <c r="U642" i="3"/>
  <c r="U643" i="3"/>
  <c r="U644" i="3"/>
  <c r="U645" i="3"/>
  <c r="U646" i="3"/>
  <c r="U596" i="3"/>
  <c r="U595" i="3"/>
  <c r="V367" i="4"/>
  <c r="V366" i="4"/>
  <c r="V364" i="4"/>
  <c r="V362" i="4"/>
  <c r="V361" i="4"/>
  <c r="V363" i="4"/>
  <c r="V365" i="4"/>
  <c r="V368" i="4"/>
  <c r="V369" i="4"/>
  <c r="V370" i="4"/>
  <c r="V371" i="4"/>
  <c r="V372" i="4"/>
  <c r="V373" i="4"/>
  <c r="V374" i="4"/>
  <c r="V375" i="4"/>
  <c r="V376" i="4"/>
  <c r="V377" i="4"/>
  <c r="V378" i="4"/>
  <c r="V379" i="4"/>
  <c r="V380" i="4"/>
  <c r="V381" i="4"/>
  <c r="V382" i="4"/>
  <c r="V383" i="4"/>
  <c r="V384" i="4"/>
  <c r="V385" i="4"/>
  <c r="V386" i="4"/>
  <c r="U369" i="4"/>
  <c r="U368" i="4"/>
  <c r="U366" i="4"/>
  <c r="U364" i="4"/>
  <c r="U362" i="4"/>
  <c r="U361" i="4"/>
  <c r="U363" i="4"/>
  <c r="U365" i="4"/>
  <c r="U367" i="4"/>
  <c r="U370" i="4"/>
  <c r="U371" i="4"/>
  <c r="U372" i="4"/>
  <c r="U373" i="4"/>
  <c r="U374" i="4"/>
  <c r="U375" i="4"/>
  <c r="U376" i="4"/>
  <c r="U377" i="4"/>
  <c r="U378" i="4"/>
  <c r="U379" i="4"/>
  <c r="U380" i="4"/>
  <c r="U381" i="4"/>
  <c r="U382" i="4"/>
  <c r="U383" i="4"/>
  <c r="U384" i="4"/>
  <c r="U385" i="4"/>
  <c r="U386" i="4"/>
  <c r="U418" i="4"/>
  <c r="U416" i="4"/>
  <c r="U414" i="4"/>
  <c r="U413" i="4"/>
  <c r="W238" i="1"/>
  <c r="W236" i="1"/>
  <c r="W235" i="1"/>
  <c r="V246" i="1"/>
  <c r="V245" i="1"/>
  <c r="V244" i="1"/>
  <c r="V243" i="1"/>
  <c r="V242" i="1"/>
  <c r="V241" i="1"/>
  <c r="V240" i="1"/>
  <c r="V239" i="1"/>
  <c r="V238" i="1"/>
  <c r="V237" i="1"/>
  <c r="V236" i="1"/>
  <c r="V235" i="1"/>
  <c r="U236" i="1"/>
  <c r="U235" i="1"/>
  <c r="U247" i="1"/>
  <c r="U237" i="1"/>
  <c r="U238" i="1"/>
  <c r="U239" i="1"/>
  <c r="U240" i="1"/>
  <c r="U241" i="1"/>
  <c r="U242" i="1"/>
  <c r="U243" i="1"/>
  <c r="U244" i="1"/>
  <c r="U245" i="1"/>
  <c r="U246" i="1"/>
  <c r="N235" i="1"/>
  <c r="N285" i="1"/>
  <c r="N284" i="1"/>
  <c r="N283" i="1"/>
  <c r="N282" i="1"/>
  <c r="N281" i="1"/>
  <c r="N280" i="1"/>
  <c r="N279" i="1"/>
  <c r="N278" i="1"/>
  <c r="N277" i="1"/>
  <c r="N276" i="1"/>
  <c r="W276" i="1" s="1"/>
  <c r="N275" i="1"/>
  <c r="N274" i="1"/>
  <c r="W274" i="1" s="1"/>
  <c r="W275" i="1"/>
  <c r="V284" i="1"/>
  <c r="V283" i="1"/>
  <c r="V281" i="1"/>
  <c r="V279" i="1"/>
  <c r="V278" i="1"/>
  <c r="V276" i="1"/>
  <c r="V275" i="1"/>
  <c r="V274" i="1"/>
  <c r="U286" i="1"/>
  <c r="U285" i="1"/>
  <c r="U284" i="1"/>
  <c r="U283" i="1"/>
  <c r="U282" i="1"/>
  <c r="U281" i="1"/>
  <c r="U280" i="1"/>
  <c r="U279" i="1"/>
  <c r="U277" i="1"/>
  <c r="U276" i="1"/>
  <c r="U275" i="1"/>
  <c r="U274" i="1"/>
  <c r="R279" i="1" l="1"/>
  <c r="R278" i="1"/>
  <c r="R418" i="4"/>
  <c r="R417" i="4"/>
  <c r="R677" i="3"/>
  <c r="N672" i="3" s="1"/>
  <c r="R676" i="3"/>
  <c r="K672" i="3" s="1"/>
  <c r="N721" i="3"/>
  <c r="N716" i="3"/>
  <c r="N680" i="3"/>
  <c r="N678" i="3"/>
  <c r="N677" i="3"/>
  <c r="N675" i="3"/>
  <c r="N674" i="3"/>
  <c r="N673" i="3"/>
  <c r="K722" i="3"/>
  <c r="K686" i="3"/>
  <c r="K685" i="3"/>
  <c r="K684" i="3"/>
  <c r="K683" i="3"/>
  <c r="K682" i="3"/>
  <c r="K681" i="3"/>
  <c r="K680" i="3"/>
  <c r="K679" i="3"/>
  <c r="K678" i="3"/>
  <c r="K677" i="3"/>
  <c r="K676" i="3"/>
  <c r="K675" i="3"/>
  <c r="K674" i="3"/>
  <c r="K673" i="3"/>
  <c r="M738" i="3"/>
  <c r="M664" i="3"/>
  <c r="M663" i="3"/>
  <c r="M661" i="3"/>
  <c r="O650" i="3"/>
  <c r="N650" i="3"/>
  <c r="N597" i="3"/>
  <c r="N598" i="3"/>
  <c r="N599" i="3"/>
  <c r="N600" i="3"/>
  <c r="N601" i="3"/>
  <c r="N602" i="3"/>
  <c r="N603" i="3"/>
  <c r="N604" i="3"/>
  <c r="N605" i="3"/>
  <c r="N606" i="3"/>
  <c r="N607" i="3"/>
  <c r="N608" i="3"/>
  <c r="N609" i="3"/>
  <c r="N610" i="3"/>
  <c r="N611" i="3"/>
  <c r="N612" i="3"/>
  <c r="N613" i="3"/>
  <c r="N614" i="3"/>
  <c r="N615" i="3"/>
  <c r="N616" i="3"/>
  <c r="N617" i="3"/>
  <c r="N618" i="3"/>
  <c r="N619" i="3"/>
  <c r="N620" i="3"/>
  <c r="N621" i="3"/>
  <c r="N622" i="3"/>
  <c r="N623" i="3"/>
  <c r="N624" i="3"/>
  <c r="N625" i="3"/>
  <c r="N626" i="3"/>
  <c r="N627" i="3"/>
  <c r="N628" i="3"/>
  <c r="N629" i="3"/>
  <c r="N630" i="3"/>
  <c r="N631" i="3"/>
  <c r="N632" i="3"/>
  <c r="N633" i="3"/>
  <c r="N634" i="3"/>
  <c r="N635" i="3"/>
  <c r="N636" i="3"/>
  <c r="N637" i="3"/>
  <c r="N638" i="3"/>
  <c r="N639" i="3"/>
  <c r="N640" i="3"/>
  <c r="N641" i="3"/>
  <c r="N642" i="3"/>
  <c r="N643" i="3"/>
  <c r="N644" i="3"/>
  <c r="N645" i="3"/>
  <c r="N646" i="3"/>
  <c r="N596" i="3"/>
  <c r="N595"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596" i="3"/>
  <c r="K595" i="3"/>
  <c r="N589" i="3"/>
  <c r="N534" i="3"/>
  <c r="K534" i="3"/>
  <c r="O465" i="3"/>
  <c r="O464" i="3"/>
  <c r="N466" i="3"/>
  <c r="N465" i="3"/>
  <c r="N464" i="3"/>
  <c r="O403" i="3"/>
  <c r="O402" i="3"/>
  <c r="O401" i="3"/>
  <c r="O400" i="3"/>
  <c r="N403" i="3"/>
  <c r="N402" i="3"/>
  <c r="N401" i="3"/>
  <c r="N400" i="3"/>
  <c r="K357" i="3"/>
  <c r="K356" i="3"/>
  <c r="K355" i="3"/>
  <c r="K354" i="3"/>
  <c r="K353" i="3"/>
  <c r="K352" i="3"/>
  <c r="K351" i="3"/>
  <c r="K350" i="3"/>
  <c r="K349" i="3"/>
  <c r="K348" i="3"/>
  <c r="K347" i="3"/>
  <c r="K346" i="3"/>
  <c r="K345" i="3"/>
  <c r="O339" i="3"/>
  <c r="O338" i="3"/>
  <c r="O337" i="3"/>
  <c r="O336" i="3"/>
  <c r="O335" i="3"/>
  <c r="N339" i="3"/>
  <c r="N338" i="3"/>
  <c r="N337" i="3"/>
  <c r="N336" i="3"/>
  <c r="N335" i="3"/>
  <c r="N297" i="3"/>
  <c r="K305" i="3"/>
  <c r="N280" i="3"/>
  <c r="K280" i="3"/>
  <c r="N214" i="3"/>
  <c r="K214" i="3"/>
  <c r="O274" i="3"/>
  <c r="O273" i="3"/>
  <c r="O272" i="3"/>
  <c r="O271" i="3"/>
  <c r="O270" i="3"/>
  <c r="O269" i="3"/>
  <c r="O208" i="3"/>
  <c r="O207" i="3"/>
  <c r="O206" i="3"/>
  <c r="O205" i="3"/>
  <c r="O204" i="3"/>
  <c r="O203" i="3"/>
  <c r="O202" i="3"/>
  <c r="N208" i="3"/>
  <c r="N207" i="3"/>
  <c r="N206" i="3"/>
  <c r="N205" i="3"/>
  <c r="N204" i="3"/>
  <c r="N203" i="3"/>
  <c r="N202" i="3"/>
  <c r="O141" i="3"/>
  <c r="O140" i="3"/>
  <c r="O139" i="3"/>
  <c r="O138" i="3"/>
  <c r="O137" i="3"/>
  <c r="O136" i="3"/>
  <c r="O135" i="3"/>
  <c r="O134" i="3"/>
  <c r="N141" i="3"/>
  <c r="N140" i="3"/>
  <c r="N139" i="3"/>
  <c r="N138" i="3"/>
  <c r="N137" i="3"/>
  <c r="N136" i="3"/>
  <c r="N135" i="3"/>
  <c r="N134" i="3"/>
  <c r="O73" i="3"/>
  <c r="O72" i="3"/>
  <c r="O71" i="3"/>
  <c r="O70" i="3"/>
  <c r="O69" i="3"/>
  <c r="O68" i="3"/>
  <c r="O67" i="3"/>
  <c r="O66" i="3"/>
  <c r="O65" i="3"/>
  <c r="N73" i="3"/>
  <c r="N72" i="3"/>
  <c r="N71" i="3"/>
  <c r="N70" i="3"/>
  <c r="N69" i="3"/>
  <c r="N68" i="3"/>
  <c r="N67" i="3"/>
  <c r="N66" i="3"/>
  <c r="N65" i="3"/>
  <c r="N454" i="4"/>
  <c r="N453" i="4"/>
  <c r="N451" i="4"/>
  <c r="N405" i="4"/>
  <c r="N404" i="4"/>
  <c r="N402" i="4"/>
  <c r="O390" i="4"/>
  <c r="N390" i="4"/>
  <c r="N386" i="4"/>
  <c r="N385" i="4"/>
  <c r="N384" i="4"/>
  <c r="N383" i="4"/>
  <c r="N382" i="4"/>
  <c r="N381" i="4"/>
  <c r="N380" i="4"/>
  <c r="N379" i="4"/>
  <c r="N378" i="4"/>
  <c r="N377" i="4"/>
  <c r="N376" i="4"/>
  <c r="N375" i="4"/>
  <c r="N374" i="4"/>
  <c r="N373" i="4"/>
  <c r="N372" i="4"/>
  <c r="N426" i="4"/>
  <c r="N425" i="4"/>
  <c r="N424" i="4"/>
  <c r="N423" i="4"/>
  <c r="N422" i="4"/>
  <c r="N421" i="4"/>
  <c r="N420" i="4"/>
  <c r="N419" i="4"/>
  <c r="N418" i="4"/>
  <c r="N417" i="4"/>
  <c r="N416" i="4"/>
  <c r="N415" i="4"/>
  <c r="N414" i="4"/>
  <c r="N413" i="4"/>
  <c r="K438" i="4"/>
  <c r="K437" i="4"/>
  <c r="K436" i="4"/>
  <c r="K435" i="4"/>
  <c r="K434" i="4"/>
  <c r="K426" i="4"/>
  <c r="K425" i="4"/>
  <c r="K424" i="4"/>
  <c r="K423" i="4"/>
  <c r="K422" i="4"/>
  <c r="K421" i="4"/>
  <c r="K420" i="4"/>
  <c r="O404" i="4"/>
  <c r="O402" i="4"/>
  <c r="M404" i="4"/>
  <c r="M402" i="4"/>
  <c r="N371" i="4"/>
  <c r="N370" i="4"/>
  <c r="N369" i="4"/>
  <c r="N368" i="4"/>
  <c r="N367" i="4"/>
  <c r="N366" i="4"/>
  <c r="N365" i="4"/>
  <c r="N364" i="4"/>
  <c r="N363" i="4"/>
  <c r="N362" i="4"/>
  <c r="N361"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N293" i="4"/>
  <c r="N292" i="4"/>
  <c r="N291" i="4"/>
  <c r="N290" i="4"/>
  <c r="K293" i="4"/>
  <c r="K291" i="4"/>
  <c r="K290" i="4"/>
  <c r="O247" i="4"/>
  <c r="O246" i="4"/>
  <c r="O245" i="4"/>
  <c r="O244" i="4"/>
  <c r="N246" i="4"/>
  <c r="N245" i="4"/>
  <c r="N244" i="4"/>
  <c r="O319" i="4"/>
  <c r="O284" i="4"/>
  <c r="O283" i="4"/>
  <c r="O282" i="4"/>
  <c r="N284" i="4"/>
  <c r="N283" i="4"/>
  <c r="N282" i="4"/>
  <c r="N247" i="4"/>
  <c r="O209" i="4"/>
  <c r="O208" i="4"/>
  <c r="O207" i="4"/>
  <c r="O206" i="4"/>
  <c r="O205" i="4"/>
  <c r="N209" i="4"/>
  <c r="N208" i="4"/>
  <c r="N207" i="4"/>
  <c r="N206" i="4"/>
  <c r="N205" i="4"/>
  <c r="O170" i="4"/>
  <c r="O169" i="4"/>
  <c r="O168" i="4"/>
  <c r="O167" i="4"/>
  <c r="O166" i="4"/>
  <c r="O165" i="4"/>
  <c r="N170" i="4"/>
  <c r="N169" i="4"/>
  <c r="N168" i="4"/>
  <c r="N167" i="4"/>
  <c r="N166" i="4"/>
  <c r="N165" i="4"/>
  <c r="O130" i="4"/>
  <c r="O129" i="4"/>
  <c r="O128" i="4"/>
  <c r="O127" i="4"/>
  <c r="O126" i="4"/>
  <c r="O125" i="4"/>
  <c r="O124" i="4"/>
  <c r="N130" i="4"/>
  <c r="N129" i="4"/>
  <c r="N128" i="4"/>
  <c r="N127" i="4"/>
  <c r="N126" i="4"/>
  <c r="N125" i="4"/>
  <c r="N124" i="4"/>
  <c r="O89" i="4"/>
  <c r="O88" i="4"/>
  <c r="O87" i="4"/>
  <c r="O86" i="4"/>
  <c r="O85" i="4"/>
  <c r="O84" i="4"/>
  <c r="O83" i="4"/>
  <c r="O82" i="4"/>
  <c r="N89" i="4"/>
  <c r="N88" i="4"/>
  <c r="N87" i="4"/>
  <c r="N86" i="4"/>
  <c r="N85" i="4"/>
  <c r="N84" i="4"/>
  <c r="N83" i="4"/>
  <c r="N82" i="4"/>
  <c r="O47" i="4"/>
  <c r="O46" i="4"/>
  <c r="O45" i="4"/>
  <c r="O44" i="4"/>
  <c r="O43" i="4"/>
  <c r="O42" i="4"/>
  <c r="O41" i="4"/>
  <c r="O40" i="4"/>
  <c r="O39" i="4"/>
  <c r="N47" i="4"/>
  <c r="N46" i="4"/>
  <c r="N45" i="4"/>
  <c r="N44" i="4"/>
  <c r="N43" i="4"/>
  <c r="N42" i="4"/>
  <c r="N41" i="4"/>
  <c r="N40" i="4"/>
  <c r="N39" i="4"/>
  <c r="N10" i="4"/>
  <c r="K10" i="4"/>
  <c r="N300" i="1"/>
  <c r="N298" i="1"/>
  <c r="M300" i="1"/>
  <c r="K285" i="1"/>
  <c r="K284" i="1"/>
  <c r="K283" i="1"/>
  <c r="K282" i="1"/>
  <c r="K281" i="1"/>
  <c r="K280" i="1"/>
  <c r="K279" i="1"/>
  <c r="K278" i="1"/>
  <c r="K277" i="1"/>
  <c r="K276" i="1"/>
  <c r="K275" i="1"/>
  <c r="K274" i="1"/>
  <c r="O265" i="1"/>
  <c r="N266" i="1"/>
  <c r="N265" i="1"/>
  <c r="N263" i="1"/>
  <c r="M265" i="1"/>
  <c r="M263" i="1"/>
  <c r="N219" i="1"/>
  <c r="N218" i="1"/>
  <c r="N217" i="1"/>
  <c r="N216" i="1"/>
  <c r="N215" i="1"/>
  <c r="N214" i="1"/>
  <c r="K216" i="1"/>
  <c r="K215" i="1"/>
  <c r="K214" i="1"/>
  <c r="N246" i="1"/>
  <c r="N245" i="1"/>
  <c r="N244" i="1"/>
  <c r="N243" i="1"/>
  <c r="N242" i="1"/>
  <c r="N241" i="1"/>
  <c r="N240" i="1"/>
  <c r="N239" i="1"/>
  <c r="N237" i="1"/>
  <c r="N236" i="1"/>
  <c r="K247" i="1"/>
  <c r="K246" i="1"/>
  <c r="K245" i="1"/>
  <c r="K244" i="1"/>
  <c r="K243" i="1"/>
  <c r="K242" i="1"/>
  <c r="K241" i="1"/>
  <c r="K240" i="1"/>
  <c r="K239" i="1"/>
  <c r="K238" i="1"/>
  <c r="K237" i="1"/>
  <c r="K236" i="1"/>
  <c r="K235" i="1"/>
  <c r="O250" i="1"/>
  <c r="O207" i="1"/>
  <c r="N208" i="1"/>
  <c r="N207" i="1"/>
  <c r="O186" i="1"/>
  <c r="O185" i="1"/>
  <c r="O184" i="1"/>
  <c r="N186" i="1"/>
  <c r="N185" i="1"/>
  <c r="N184" i="1"/>
  <c r="N181" i="1"/>
  <c r="N180" i="1"/>
  <c r="N179" i="1"/>
  <c r="N178" i="1"/>
  <c r="N177" i="1"/>
  <c r="N176" i="1"/>
  <c r="N175" i="1"/>
  <c r="N174" i="1"/>
  <c r="N173" i="1"/>
  <c r="N172" i="1"/>
  <c r="N171" i="1"/>
  <c r="N170" i="1"/>
  <c r="N169" i="1"/>
  <c r="K173" i="1"/>
  <c r="K172" i="1"/>
  <c r="K171" i="1"/>
  <c r="K170" i="1"/>
  <c r="K169" i="1"/>
  <c r="O163" i="1"/>
  <c r="O162" i="1"/>
  <c r="O161" i="1"/>
  <c r="O160" i="1"/>
  <c r="N163" i="1"/>
  <c r="N162" i="1"/>
  <c r="N161" i="1"/>
  <c r="N160" i="1"/>
  <c r="N131" i="1"/>
  <c r="N130" i="1"/>
  <c r="N129" i="1"/>
  <c r="N128" i="1"/>
  <c r="N127" i="1"/>
  <c r="N126" i="1"/>
  <c r="N125" i="1"/>
  <c r="N124" i="1"/>
  <c r="N123" i="1"/>
  <c r="N122" i="1"/>
  <c r="N121" i="1"/>
  <c r="N120" i="1"/>
  <c r="K132" i="1"/>
  <c r="K131" i="1"/>
  <c r="K130" i="1"/>
  <c r="K129" i="1"/>
  <c r="K128" i="1"/>
  <c r="K127" i="1"/>
  <c r="K126" i="1"/>
  <c r="K125" i="1"/>
  <c r="K124" i="1"/>
  <c r="K123" i="1"/>
  <c r="K122" i="1"/>
  <c r="K121" i="1"/>
  <c r="K120" i="1"/>
  <c r="O139" i="1"/>
  <c r="O138" i="1"/>
  <c r="O137" i="1"/>
  <c r="O136" i="1"/>
  <c r="O135" i="1"/>
  <c r="O114" i="1"/>
  <c r="O113" i="1"/>
  <c r="O112" i="1"/>
  <c r="O111" i="1"/>
  <c r="N114" i="1"/>
  <c r="N113" i="1"/>
  <c r="N112" i="1"/>
  <c r="O88" i="1"/>
  <c r="O87" i="1"/>
  <c r="O86" i="1"/>
  <c r="N88" i="1"/>
  <c r="N87" i="1"/>
  <c r="N86" i="1"/>
  <c r="O61" i="1"/>
  <c r="O60" i="1"/>
  <c r="O59" i="1"/>
  <c r="N61" i="1"/>
  <c r="N60" i="1"/>
  <c r="O33" i="1"/>
  <c r="O32" i="1"/>
  <c r="O31" i="1"/>
  <c r="N33" i="1"/>
  <c r="N32" i="1"/>
  <c r="N22" i="1"/>
  <c r="N21" i="1"/>
  <c r="N20" i="1"/>
  <c r="N19" i="1"/>
  <c r="N18" i="1"/>
  <c r="N17" i="1"/>
  <c r="N16" i="1"/>
  <c r="N15" i="1"/>
  <c r="N14" i="1"/>
  <c r="N13" i="1"/>
  <c r="N12" i="1"/>
  <c r="N11" i="1"/>
  <c r="N10" i="1"/>
  <c r="K22" i="1"/>
  <c r="K21" i="1"/>
  <c r="K20" i="1"/>
  <c r="K19" i="1"/>
  <c r="K18" i="1"/>
  <c r="K17" i="1"/>
  <c r="K16" i="1"/>
  <c r="K15" i="1"/>
  <c r="K14" i="1"/>
  <c r="K13" i="1"/>
  <c r="K12" i="1"/>
  <c r="K11" i="1"/>
  <c r="K10" i="1"/>
  <c r="N238" i="1" l="1"/>
  <c r="R244" i="1"/>
  <c r="R243" i="1"/>
  <c r="R240" i="1"/>
  <c r="R239" i="1"/>
  <c r="R681" i="3"/>
  <c r="R680" i="3"/>
  <c r="R604" i="3"/>
  <c r="R603" i="3"/>
  <c r="R600" i="3"/>
  <c r="R599" i="3"/>
  <c r="G646" i="3"/>
  <c r="H646" i="3" s="1"/>
  <c r="G645" i="3"/>
  <c r="H645" i="3" s="1"/>
  <c r="G644" i="3"/>
  <c r="H644" i="3" s="1"/>
  <c r="H643" i="3"/>
  <c r="O643" i="3" s="1"/>
  <c r="G643" i="3"/>
  <c r="G642" i="3"/>
  <c r="H642" i="3" s="1"/>
  <c r="G641" i="3"/>
  <c r="H641" i="3" s="1"/>
  <c r="G640" i="3"/>
  <c r="H640" i="3" s="1"/>
  <c r="G639" i="3"/>
  <c r="H639" i="3" s="1"/>
  <c r="G638" i="3"/>
  <c r="H638" i="3" s="1"/>
  <c r="O638" i="3" s="1"/>
  <c r="G637" i="3"/>
  <c r="H637" i="3" s="1"/>
  <c r="G636" i="3"/>
  <c r="H636" i="3" s="1"/>
  <c r="G635" i="3"/>
  <c r="H635" i="3" s="1"/>
  <c r="G634" i="3"/>
  <c r="H634" i="3" s="1"/>
  <c r="J634" i="3" s="1"/>
  <c r="G633" i="3"/>
  <c r="H633" i="3" s="1"/>
  <c r="J633" i="3" s="1"/>
  <c r="G632" i="3"/>
  <c r="H632" i="3" s="1"/>
  <c r="G631" i="3"/>
  <c r="H631" i="3" s="1"/>
  <c r="G630" i="3"/>
  <c r="H630" i="3" s="1"/>
  <c r="O630" i="3" s="1"/>
  <c r="G629" i="3"/>
  <c r="H629" i="3" s="1"/>
  <c r="G628" i="3"/>
  <c r="H628" i="3" s="1"/>
  <c r="O628" i="3" s="1"/>
  <c r="G627" i="3"/>
  <c r="H627" i="3" s="1"/>
  <c r="G626" i="3"/>
  <c r="H626" i="3" s="1"/>
  <c r="G625" i="3"/>
  <c r="H625" i="3" s="1"/>
  <c r="G624" i="3"/>
  <c r="H624" i="3" s="1"/>
  <c r="G623" i="3"/>
  <c r="H623" i="3" s="1"/>
  <c r="G622" i="3"/>
  <c r="H622" i="3" s="1"/>
  <c r="G621" i="3"/>
  <c r="H621" i="3" s="1"/>
  <c r="G620" i="3"/>
  <c r="H620" i="3" s="1"/>
  <c r="O620" i="3" s="1"/>
  <c r="G619" i="3"/>
  <c r="H619" i="3" s="1"/>
  <c r="G618" i="3"/>
  <c r="H618" i="3" s="1"/>
  <c r="J618" i="3" s="1"/>
  <c r="G617" i="3"/>
  <c r="H617" i="3" s="1"/>
  <c r="G616" i="3"/>
  <c r="H616" i="3" s="1"/>
  <c r="G615" i="3"/>
  <c r="H615" i="3" s="1"/>
  <c r="G614" i="3"/>
  <c r="H614" i="3" s="1"/>
  <c r="G613" i="3"/>
  <c r="H613" i="3" s="1"/>
  <c r="O612" i="3"/>
  <c r="G612" i="3"/>
  <c r="H612" i="3" s="1"/>
  <c r="J612" i="3" s="1"/>
  <c r="H611" i="3"/>
  <c r="G611" i="3"/>
  <c r="G610" i="3"/>
  <c r="H610" i="3" s="1"/>
  <c r="G609" i="3"/>
  <c r="H609" i="3" s="1"/>
  <c r="G608" i="3"/>
  <c r="H608" i="3" s="1"/>
  <c r="O608" i="3" s="1"/>
  <c r="G607" i="3"/>
  <c r="H607" i="3" s="1"/>
  <c r="G606" i="3"/>
  <c r="H606" i="3" s="1"/>
  <c r="G605" i="3"/>
  <c r="H605" i="3" s="1"/>
  <c r="G604" i="3"/>
  <c r="H604" i="3" s="1"/>
  <c r="G603" i="3"/>
  <c r="H603" i="3" s="1"/>
  <c r="G602" i="3"/>
  <c r="H602" i="3" s="1"/>
  <c r="G601" i="3"/>
  <c r="H601" i="3" s="1"/>
  <c r="G600" i="3"/>
  <c r="H600" i="3" s="1"/>
  <c r="G599" i="3"/>
  <c r="H599" i="3" s="1"/>
  <c r="G598" i="3"/>
  <c r="H598" i="3" s="1"/>
  <c r="G597" i="3"/>
  <c r="H597" i="3" s="1"/>
  <c r="G596" i="3"/>
  <c r="H596" i="3" s="1"/>
  <c r="G595" i="3"/>
  <c r="H595" i="3" s="1"/>
  <c r="G672" i="3"/>
  <c r="H672" i="3" s="1"/>
  <c r="G673" i="3"/>
  <c r="H673" i="3" s="1"/>
  <c r="G674" i="3"/>
  <c r="H674" i="3" s="1"/>
  <c r="G675" i="3"/>
  <c r="H675" i="3" s="1"/>
  <c r="O675" i="3" s="1"/>
  <c r="G676" i="3"/>
  <c r="H676" i="3"/>
  <c r="G677" i="3"/>
  <c r="H677" i="3" s="1"/>
  <c r="G678" i="3"/>
  <c r="H678" i="3"/>
  <c r="G679" i="3"/>
  <c r="H679" i="3"/>
  <c r="O679" i="3"/>
  <c r="G680" i="3"/>
  <c r="H680" i="3"/>
  <c r="G681" i="3"/>
  <c r="H681" i="3" s="1"/>
  <c r="G682" i="3"/>
  <c r="H682" i="3" s="1"/>
  <c r="G683" i="3"/>
  <c r="H683" i="3" s="1"/>
  <c r="G684" i="3"/>
  <c r="H684" i="3" s="1"/>
  <c r="G685" i="3"/>
  <c r="H685" i="3" s="1"/>
  <c r="G686" i="3"/>
  <c r="H686" i="3" s="1"/>
  <c r="G687" i="3"/>
  <c r="H687" i="3"/>
  <c r="O687" i="3" s="1"/>
  <c r="G688" i="3"/>
  <c r="H688" i="3" s="1"/>
  <c r="R366" i="4"/>
  <c r="R365" i="4"/>
  <c r="R422" i="4"/>
  <c r="R421" i="4"/>
  <c r="K688" i="3" l="1"/>
  <c r="V679" i="3"/>
  <c r="J675" i="3"/>
  <c r="J639" i="3"/>
  <c r="J609" i="3"/>
  <c r="J641" i="3"/>
  <c r="O600" i="3"/>
  <c r="J617" i="3"/>
  <c r="O635" i="3"/>
  <c r="O601" i="3"/>
  <c r="J625" i="3"/>
  <c r="O595" i="3"/>
  <c r="O596" i="3"/>
  <c r="L633" i="3"/>
  <c r="O602" i="3"/>
  <c r="O598" i="3"/>
  <c r="J598" i="3"/>
  <c r="O603" i="3"/>
  <c r="J603" i="3"/>
  <c r="J597" i="3"/>
  <c r="O597" i="3"/>
  <c r="J622" i="3"/>
  <c r="J599" i="3"/>
  <c r="J646" i="3"/>
  <c r="O646" i="3"/>
  <c r="J606" i="3"/>
  <c r="O619" i="3"/>
  <c r="J619" i="3"/>
  <c r="O622" i="3"/>
  <c r="J624" i="3"/>
  <c r="J631" i="3"/>
  <c r="O631" i="3"/>
  <c r="O611" i="3"/>
  <c r="J611" i="3"/>
  <c r="O614" i="3"/>
  <c r="J616" i="3"/>
  <c r="O624" i="3"/>
  <c r="O626" i="3"/>
  <c r="O629" i="3"/>
  <c r="J629" i="3"/>
  <c r="O642" i="3"/>
  <c r="J642" i="3"/>
  <c r="L642" i="3" s="1"/>
  <c r="O599" i="3"/>
  <c r="J600" i="3"/>
  <c r="L600" i="3" s="1"/>
  <c r="W601" i="3"/>
  <c r="P601" i="3" s="1"/>
  <c r="O606" i="3"/>
  <c r="J608" i="3"/>
  <c r="O616" i="3"/>
  <c r="O618" i="3"/>
  <c r="L618" i="3"/>
  <c r="O621" i="3"/>
  <c r="J621" i="3"/>
  <c r="L621" i="3" s="1"/>
  <c r="J626" i="3"/>
  <c r="O634" i="3"/>
  <c r="L634" i="3"/>
  <c r="J636" i="3"/>
  <c r="O636" i="3"/>
  <c r="J614" i="3"/>
  <c r="O627" i="3"/>
  <c r="J627" i="3"/>
  <c r="J638" i="3"/>
  <c r="G647" i="3"/>
  <c r="O610" i="3"/>
  <c r="O613" i="3"/>
  <c r="J613" i="3"/>
  <c r="J623" i="3"/>
  <c r="O623" i="3"/>
  <c r="J632" i="3"/>
  <c r="H647" i="3"/>
  <c r="J604" i="3"/>
  <c r="O604" i="3"/>
  <c r="O605" i="3"/>
  <c r="J605" i="3"/>
  <c r="J610" i="3"/>
  <c r="L610" i="3" s="1"/>
  <c r="J615" i="3"/>
  <c r="O615" i="3"/>
  <c r="J628" i="3"/>
  <c r="J630" i="3"/>
  <c r="O632" i="3"/>
  <c r="O640" i="3"/>
  <c r="J640" i="3"/>
  <c r="J644" i="3"/>
  <c r="O644" i="3"/>
  <c r="J595" i="3"/>
  <c r="J596" i="3"/>
  <c r="J601" i="3"/>
  <c r="L601" i="3" s="1"/>
  <c r="J602" i="3"/>
  <c r="J607" i="3"/>
  <c r="O607" i="3"/>
  <c r="L612" i="3"/>
  <c r="J620" i="3"/>
  <c r="L620" i="3" s="1"/>
  <c r="O637" i="3"/>
  <c r="J637" i="3"/>
  <c r="O609" i="3"/>
  <c r="O617" i="3"/>
  <c r="O625" i="3"/>
  <c r="O633" i="3"/>
  <c r="O641" i="3"/>
  <c r="J645" i="3"/>
  <c r="J635" i="3"/>
  <c r="O639" i="3"/>
  <c r="J643" i="3"/>
  <c r="O645" i="3"/>
  <c r="N682" i="3"/>
  <c r="U679" i="3"/>
  <c r="N687" i="3"/>
  <c r="J687" i="3"/>
  <c r="U680" i="3"/>
  <c r="U677" i="3"/>
  <c r="J677" i="3"/>
  <c r="V677" i="3"/>
  <c r="O677" i="3"/>
  <c r="O673" i="3"/>
  <c r="U673" i="3"/>
  <c r="J673" i="3"/>
  <c r="V673" i="3"/>
  <c r="V686" i="3"/>
  <c r="J686" i="3"/>
  <c r="N686" i="3"/>
  <c r="O686" i="3"/>
  <c r="U686" i="3"/>
  <c r="U672" i="3"/>
  <c r="V672" i="3"/>
  <c r="J672" i="3"/>
  <c r="O672" i="3"/>
  <c r="N685" i="3"/>
  <c r="U685" i="3"/>
  <c r="J685" i="3"/>
  <c r="O685" i="3"/>
  <c r="V685" i="3"/>
  <c r="U681" i="3"/>
  <c r="N681" i="3"/>
  <c r="J681" i="3"/>
  <c r="V681" i="3"/>
  <c r="O681" i="3"/>
  <c r="U684" i="3"/>
  <c r="V684" i="3"/>
  <c r="J684" i="3"/>
  <c r="N684" i="3"/>
  <c r="O684" i="3"/>
  <c r="J683" i="3"/>
  <c r="U683" i="3"/>
  <c r="O683" i="3"/>
  <c r="N683" i="3"/>
  <c r="V683" i="3"/>
  <c r="V674" i="3"/>
  <c r="J674" i="3"/>
  <c r="O674" i="3"/>
  <c r="U674" i="3"/>
  <c r="J688" i="3"/>
  <c r="L688" i="3" s="1"/>
  <c r="J678" i="3"/>
  <c r="L678" i="3" s="1"/>
  <c r="V676" i="3"/>
  <c r="J676" i="3"/>
  <c r="U676" i="3"/>
  <c r="U688" i="3"/>
  <c r="K687" i="3"/>
  <c r="J682" i="3"/>
  <c r="V680" i="3"/>
  <c r="J680" i="3"/>
  <c r="L680" i="3" s="1"/>
  <c r="N679" i="3"/>
  <c r="U678" i="3"/>
  <c r="L675" i="3"/>
  <c r="V682" i="3"/>
  <c r="O688" i="3"/>
  <c r="V687" i="3"/>
  <c r="U682" i="3"/>
  <c r="O678" i="3"/>
  <c r="O676" i="3"/>
  <c r="V675" i="3"/>
  <c r="V688" i="3"/>
  <c r="V678" i="3"/>
  <c r="N688" i="3"/>
  <c r="U687" i="3"/>
  <c r="J679" i="3"/>
  <c r="N676" i="3"/>
  <c r="U675" i="3"/>
  <c r="O682" i="3"/>
  <c r="O680" i="3"/>
  <c r="W642" i="3" l="1"/>
  <c r="P642" i="3" s="1"/>
  <c r="L646" i="3"/>
  <c r="W679" i="3"/>
  <c r="P679" i="3" s="1"/>
  <c r="L676" i="3"/>
  <c r="W680" i="3"/>
  <c r="P680" i="3" s="1"/>
  <c r="L598" i="3"/>
  <c r="L607" i="3"/>
  <c r="L604" i="3"/>
  <c r="W602" i="3"/>
  <c r="P602" i="3" s="1"/>
  <c r="W629" i="3"/>
  <c r="P629" i="3" s="1"/>
  <c r="W599" i="3"/>
  <c r="P599" i="3" s="1"/>
  <c r="W634" i="3"/>
  <c r="P634" i="3" s="1"/>
  <c r="L602" i="3"/>
  <c r="L639" i="3"/>
  <c r="W687" i="3"/>
  <c r="P687" i="3" s="1"/>
  <c r="W607" i="3"/>
  <c r="P607" i="3" s="1"/>
  <c r="L632" i="3"/>
  <c r="W616" i="3"/>
  <c r="P616" i="3" s="1"/>
  <c r="L625" i="3"/>
  <c r="W631" i="3"/>
  <c r="P631" i="3" s="1"/>
  <c r="W618" i="3"/>
  <c r="P618" i="3" s="1"/>
  <c r="W610" i="3"/>
  <c r="P610" i="3" s="1"/>
  <c r="L682" i="3"/>
  <c r="L687" i="3"/>
  <c r="W674" i="3"/>
  <c r="P674" i="3" s="1"/>
  <c r="W609" i="3"/>
  <c r="P609" i="3" s="1"/>
  <c r="W635" i="3"/>
  <c r="P635" i="3" s="1"/>
  <c r="L628" i="3"/>
  <c r="W598" i="3"/>
  <c r="P598" i="3" s="1"/>
  <c r="L679" i="3"/>
  <c r="L643" i="3"/>
  <c r="W621" i="3"/>
  <c r="P621" i="3" s="1"/>
  <c r="W606" i="3"/>
  <c r="P606" i="3" s="1"/>
  <c r="W675" i="3"/>
  <c r="P675" i="3" s="1"/>
  <c r="W612" i="3"/>
  <c r="P612" i="3" s="1"/>
  <c r="L644" i="3"/>
  <c r="W624" i="3"/>
  <c r="P624" i="3" s="1"/>
  <c r="L606" i="3"/>
  <c r="O647" i="3"/>
  <c r="W615" i="3"/>
  <c r="P615" i="3" s="1"/>
  <c r="W596" i="3"/>
  <c r="P596" i="3" s="1"/>
  <c r="W603" i="3"/>
  <c r="P603" i="3" s="1"/>
  <c r="L641" i="3"/>
  <c r="N647" i="3"/>
  <c r="L603" i="3"/>
  <c r="L617" i="3"/>
  <c r="L596" i="3"/>
  <c r="W640" i="3"/>
  <c r="P640" i="3" s="1"/>
  <c r="W620" i="3"/>
  <c r="P620" i="3" s="1"/>
  <c r="W613" i="3"/>
  <c r="P613" i="3" s="1"/>
  <c r="W600" i="3"/>
  <c r="P600" i="3" s="1"/>
  <c r="L645" i="3"/>
  <c r="W608" i="3"/>
  <c r="P608" i="3" s="1"/>
  <c r="K647" i="3"/>
  <c r="W645" i="3"/>
  <c r="P645" i="3" s="1"/>
  <c r="W617" i="3"/>
  <c r="P617" i="3" s="1"/>
  <c r="L640" i="3"/>
  <c r="L605" i="3"/>
  <c r="W614" i="3"/>
  <c r="P614" i="3" s="1"/>
  <c r="V647" i="3"/>
  <c r="L609" i="3"/>
  <c r="W623" i="3"/>
  <c r="P623" i="3" s="1"/>
  <c r="W644" i="3"/>
  <c r="P644" i="3" s="1"/>
  <c r="L623" i="3"/>
  <c r="W627" i="3"/>
  <c r="P627" i="3" s="1"/>
  <c r="L614" i="3"/>
  <c r="L611" i="3"/>
  <c r="L619" i="3"/>
  <c r="W639" i="3"/>
  <c r="P639" i="3" s="1"/>
  <c r="W611" i="3"/>
  <c r="P611" i="3" s="1"/>
  <c r="W619" i="3"/>
  <c r="P619" i="3" s="1"/>
  <c r="W641" i="3"/>
  <c r="P641" i="3" s="1"/>
  <c r="W637" i="3"/>
  <c r="P637" i="3" s="1"/>
  <c r="W626" i="3"/>
  <c r="P626" i="3" s="1"/>
  <c r="L615" i="3"/>
  <c r="W605" i="3"/>
  <c r="P605" i="3" s="1"/>
  <c r="L613" i="3"/>
  <c r="L627" i="3"/>
  <c r="W636" i="3"/>
  <c r="P636" i="3" s="1"/>
  <c r="L629" i="3"/>
  <c r="L597" i="3"/>
  <c r="W632" i="3"/>
  <c r="P632" i="3" s="1"/>
  <c r="L626" i="3"/>
  <c r="L599" i="3"/>
  <c r="L635" i="3"/>
  <c r="W630" i="3"/>
  <c r="P630" i="3" s="1"/>
  <c r="W604" i="3"/>
  <c r="P604" i="3" s="1"/>
  <c r="U647" i="3"/>
  <c r="W595" i="3"/>
  <c r="W628" i="3"/>
  <c r="P628" i="3" s="1"/>
  <c r="W638" i="3"/>
  <c r="P638" i="3" s="1"/>
  <c r="L636" i="3"/>
  <c r="W622" i="3"/>
  <c r="P622" i="3" s="1"/>
  <c r="L631" i="3"/>
  <c r="W633" i="3"/>
  <c r="P633" i="3" s="1"/>
  <c r="W625" i="3"/>
  <c r="P625" i="3" s="1"/>
  <c r="W643" i="3"/>
  <c r="P643" i="3" s="1"/>
  <c r="L637" i="3"/>
  <c r="J647" i="3"/>
  <c r="L595" i="3"/>
  <c r="L630" i="3"/>
  <c r="L638" i="3"/>
  <c r="L608" i="3"/>
  <c r="L616" i="3"/>
  <c r="L624" i="3"/>
  <c r="W646" i="3"/>
  <c r="P646" i="3" s="1"/>
  <c r="L622" i="3"/>
  <c r="W597" i="3"/>
  <c r="P597" i="3" s="1"/>
  <c r="L683" i="3"/>
  <c r="L684" i="3"/>
  <c r="W683" i="3"/>
  <c r="P683" i="3" s="1"/>
  <c r="L685" i="3"/>
  <c r="W682" i="3"/>
  <c r="P682" i="3" s="1"/>
  <c r="W681" i="3"/>
  <c r="P681" i="3" s="1"/>
  <c r="W684" i="3"/>
  <c r="P684" i="3" s="1"/>
  <c r="L672" i="3"/>
  <c r="L686" i="3"/>
  <c r="W676" i="3"/>
  <c r="P676" i="3" s="1"/>
  <c r="W688" i="3"/>
  <c r="P688" i="3" s="1"/>
  <c r="W678" i="3"/>
  <c r="P678" i="3" s="1"/>
  <c r="W672" i="3"/>
  <c r="P672" i="3" s="1"/>
  <c r="L674" i="3"/>
  <c r="L677" i="3"/>
  <c r="L681" i="3"/>
  <c r="W685" i="3"/>
  <c r="P685" i="3" s="1"/>
  <c r="W686" i="3"/>
  <c r="P686" i="3" s="1"/>
  <c r="L673" i="3"/>
  <c r="W673" i="3"/>
  <c r="P673" i="3" s="1"/>
  <c r="W677" i="3"/>
  <c r="P677" i="3" s="1"/>
  <c r="L647" i="3" l="1"/>
  <c r="W647" i="3"/>
  <c r="P647" i="3" s="1"/>
  <c r="P595" i="3"/>
  <c r="R370" i="4" l="1"/>
  <c r="R369" i="4"/>
  <c r="R328" i="4"/>
  <c r="G386" i="4" l="1"/>
  <c r="H386" i="4" s="1"/>
  <c r="G385" i="4"/>
  <c r="H385" i="4" s="1"/>
  <c r="G384" i="4"/>
  <c r="H384" i="4" s="1"/>
  <c r="G383" i="4"/>
  <c r="H383" i="4" s="1"/>
  <c r="G382" i="4"/>
  <c r="H382" i="4" s="1"/>
  <c r="G381" i="4"/>
  <c r="H381" i="4" s="1"/>
  <c r="G380" i="4"/>
  <c r="H380" i="4" s="1"/>
  <c r="G379" i="4"/>
  <c r="H379" i="4" s="1"/>
  <c r="G378" i="4"/>
  <c r="H378" i="4" s="1"/>
  <c r="G377" i="4"/>
  <c r="H377" i="4" s="1"/>
  <c r="G376" i="4"/>
  <c r="H376" i="4" s="1"/>
  <c r="G375" i="4"/>
  <c r="H375" i="4" s="1"/>
  <c r="G374" i="4"/>
  <c r="H374" i="4" s="1"/>
  <c r="G373" i="4"/>
  <c r="H373" i="4" s="1"/>
  <c r="G372" i="4"/>
  <c r="H372" i="4" s="1"/>
  <c r="G371" i="4"/>
  <c r="H371" i="4" s="1"/>
  <c r="G370" i="4"/>
  <c r="H370" i="4" s="1"/>
  <c r="G369" i="4"/>
  <c r="H369" i="4" s="1"/>
  <c r="G368" i="4"/>
  <c r="H368" i="4" s="1"/>
  <c r="G367" i="4"/>
  <c r="H367" i="4" s="1"/>
  <c r="G366" i="4"/>
  <c r="H366" i="4" s="1"/>
  <c r="G365" i="4"/>
  <c r="H365" i="4" s="1"/>
  <c r="G364" i="4"/>
  <c r="H364" i="4" s="1"/>
  <c r="G363" i="4"/>
  <c r="H363" i="4" s="1"/>
  <c r="G362" i="4"/>
  <c r="H362" i="4" s="1"/>
  <c r="J362" i="4" s="1"/>
  <c r="G361" i="4"/>
  <c r="H361" i="4" s="1"/>
  <c r="G10" i="4"/>
  <c r="R283" i="1"/>
  <c r="R282" i="1"/>
  <c r="O374" i="4" l="1"/>
  <c r="O370" i="4"/>
  <c r="J382" i="4"/>
  <c r="O368" i="4"/>
  <c r="O365" i="4"/>
  <c r="G387" i="4"/>
  <c r="O378" i="4"/>
  <c r="O372" i="4"/>
  <c r="J372" i="4"/>
  <c r="J371" i="4"/>
  <c r="O371" i="4"/>
  <c r="O383" i="4"/>
  <c r="J383" i="4"/>
  <c r="O366" i="4"/>
  <c r="J366" i="4"/>
  <c r="J374" i="4"/>
  <c r="J379" i="4"/>
  <c r="O379" i="4"/>
  <c r="J384" i="4"/>
  <c r="O384" i="4"/>
  <c r="O363" i="4"/>
  <c r="J363" i="4"/>
  <c r="J369" i="4"/>
  <c r="O369" i="4"/>
  <c r="O375" i="4"/>
  <c r="J375" i="4"/>
  <c r="O380" i="4"/>
  <c r="J380" i="4"/>
  <c r="J376" i="4"/>
  <c r="O376" i="4"/>
  <c r="J381" i="4"/>
  <c r="O381" i="4"/>
  <c r="O373" i="4"/>
  <c r="J373" i="4"/>
  <c r="J370" i="4"/>
  <c r="O386" i="4"/>
  <c r="J386" i="4"/>
  <c r="O364" i="4"/>
  <c r="J365" i="4"/>
  <c r="J385" i="4"/>
  <c r="O362" i="4"/>
  <c r="J368" i="4"/>
  <c r="J378" i="4"/>
  <c r="O382" i="4"/>
  <c r="O367" i="4"/>
  <c r="O377" i="4"/>
  <c r="O385" i="4"/>
  <c r="J367" i="4"/>
  <c r="J377" i="4"/>
  <c r="J364" i="4"/>
  <c r="H387" i="4" l="1"/>
  <c r="J361" i="4"/>
  <c r="O361" i="4"/>
  <c r="O387" i="4" s="1"/>
  <c r="J387" i="4" l="1"/>
  <c r="G246" i="1" l="1"/>
  <c r="H246" i="1" s="1"/>
  <c r="G245" i="1"/>
  <c r="H245" i="1" s="1"/>
  <c r="G244" i="1"/>
  <c r="H244" i="1" s="1"/>
  <c r="G243" i="1"/>
  <c r="H243" i="1" s="1"/>
  <c r="G242" i="1"/>
  <c r="H242" i="1" s="1"/>
  <c r="G241" i="1"/>
  <c r="H241" i="1" s="1"/>
  <c r="G240" i="1"/>
  <c r="H240" i="1" s="1"/>
  <c r="J240" i="1" s="1"/>
  <c r="G239" i="1"/>
  <c r="H239" i="1" s="1"/>
  <c r="G238" i="1"/>
  <c r="H238" i="1" s="1"/>
  <c r="G237" i="1"/>
  <c r="H237" i="1" s="1"/>
  <c r="G236" i="1"/>
  <c r="H236" i="1" s="1"/>
  <c r="G235" i="1"/>
  <c r="G247" i="1" l="1"/>
  <c r="H235" i="1"/>
  <c r="J235" i="1" s="1"/>
  <c r="J237" i="1"/>
  <c r="O237" i="1"/>
  <c r="O238" i="1"/>
  <c r="J238" i="1"/>
  <c r="O243" i="1"/>
  <c r="J243" i="1"/>
  <c r="J236" i="1"/>
  <c r="O236" i="1"/>
  <c r="J242" i="1"/>
  <c r="O242" i="1"/>
  <c r="J244" i="1"/>
  <c r="O244" i="1"/>
  <c r="O241" i="1"/>
  <c r="J241" i="1"/>
  <c r="J239" i="1"/>
  <c r="O239" i="1"/>
  <c r="O245" i="1"/>
  <c r="J245" i="1"/>
  <c r="J246" i="1"/>
  <c r="O246" i="1"/>
  <c r="O240" i="1"/>
  <c r="H247" i="1" l="1"/>
  <c r="O235" i="1"/>
  <c r="O247" i="1" s="1"/>
  <c r="J247" i="1"/>
  <c r="L361" i="4" l="1"/>
  <c r="R293" i="4"/>
  <c r="W361" i="4" l="1"/>
  <c r="R217" i="1"/>
  <c r="R216" i="1"/>
  <c r="P361" i="4" l="1"/>
  <c r="W367" i="4" l="1"/>
  <c r="P367" i="4" s="1"/>
  <c r="W382" i="4"/>
  <c r="P382" i="4" s="1"/>
  <c r="N387" i="4"/>
  <c r="M405" i="4" s="1"/>
  <c r="O405" i="4" s="1"/>
  <c r="L382" i="4"/>
  <c r="L368" i="4"/>
  <c r="L383" i="4"/>
  <c r="L379" i="4"/>
  <c r="L373" i="4"/>
  <c r="L370" i="4"/>
  <c r="L381" i="4"/>
  <c r="L386" i="4"/>
  <c r="L363" i="4"/>
  <c r="L375" i="4"/>
  <c r="L380" i="4"/>
  <c r="L385" i="4"/>
  <c r="L367" i="4"/>
  <c r="L376" i="4"/>
  <c r="L364" i="4"/>
  <c r="L372" i="4"/>
  <c r="L371" i="4"/>
  <c r="L366" i="4"/>
  <c r="L374" i="4"/>
  <c r="L365" i="4"/>
  <c r="L369" i="4"/>
  <c r="L378" i="4"/>
  <c r="L384" i="4"/>
  <c r="L377" i="4"/>
  <c r="L241" i="1"/>
  <c r="L246" i="1"/>
  <c r="L244" i="1"/>
  <c r="L237" i="1"/>
  <c r="L240" i="1"/>
  <c r="L242" i="1"/>
  <c r="L245" i="1"/>
  <c r="L239" i="1"/>
  <c r="L236" i="1"/>
  <c r="L238" i="1"/>
  <c r="L243" i="1"/>
  <c r="L235" i="1"/>
  <c r="R475" i="3"/>
  <c r="R421" i="3"/>
  <c r="R420" i="3"/>
  <c r="R474" i="3"/>
  <c r="R537" i="3"/>
  <c r="R536" i="3"/>
  <c r="R329" i="4"/>
  <c r="R13" i="4"/>
  <c r="R12" i="4"/>
  <c r="R56" i="4"/>
  <c r="R55" i="4"/>
  <c r="R98" i="4"/>
  <c r="R97" i="4"/>
  <c r="R139" i="4"/>
  <c r="R138" i="4"/>
  <c r="R183" i="4"/>
  <c r="R182" i="4"/>
  <c r="R179" i="4"/>
  <c r="R178" i="4"/>
  <c r="R227" i="4"/>
  <c r="R226" i="4"/>
  <c r="R223" i="4"/>
  <c r="R222" i="4"/>
  <c r="R218" i="4"/>
  <c r="R217" i="4"/>
  <c r="R265" i="4"/>
  <c r="R264" i="4"/>
  <c r="R256" i="4"/>
  <c r="R255" i="4"/>
  <c r="R292" i="4"/>
  <c r="R195" i="1"/>
  <c r="R194" i="1"/>
  <c r="L247" i="1" l="1"/>
  <c r="W242" i="1"/>
  <c r="P242" i="1" s="1"/>
  <c r="W380" i="4"/>
  <c r="P380" i="4" s="1"/>
  <c r="W383" i="4"/>
  <c r="P383" i="4" s="1"/>
  <c r="W363" i="4"/>
  <c r="P363" i="4" s="1"/>
  <c r="W366" i="4"/>
  <c r="P366" i="4" s="1"/>
  <c r="W369" i="4"/>
  <c r="P369" i="4" s="1"/>
  <c r="W370" i="4"/>
  <c r="P370" i="4" s="1"/>
  <c r="W365" i="4"/>
  <c r="P365" i="4" s="1"/>
  <c r="W373" i="4"/>
  <c r="P373" i="4" s="1"/>
  <c r="W386" i="4"/>
  <c r="P386" i="4" s="1"/>
  <c r="W372" i="4"/>
  <c r="P372" i="4" s="1"/>
  <c r="W362" i="4"/>
  <c r="U387" i="4"/>
  <c r="W364" i="4"/>
  <c r="P364" i="4" s="1"/>
  <c r="W379" i="4"/>
  <c r="P379" i="4" s="1"/>
  <c r="W371" i="4"/>
  <c r="P371" i="4" s="1"/>
  <c r="W377" i="4"/>
  <c r="P377" i="4" s="1"/>
  <c r="L362" i="4"/>
  <c r="L387" i="4" s="1"/>
  <c r="W374" i="4"/>
  <c r="P374" i="4" s="1"/>
  <c r="W381" i="4"/>
  <c r="P381" i="4" s="1"/>
  <c r="W375" i="4"/>
  <c r="P375" i="4" s="1"/>
  <c r="W376" i="4"/>
  <c r="P376" i="4" s="1"/>
  <c r="W368" i="4"/>
  <c r="P368" i="4" s="1"/>
  <c r="W378" i="4"/>
  <c r="P378" i="4" s="1"/>
  <c r="W384" i="4"/>
  <c r="P384" i="4" s="1"/>
  <c r="V387" i="4"/>
  <c r="W385" i="4"/>
  <c r="P385" i="4" s="1"/>
  <c r="W240" i="1"/>
  <c r="P240" i="1" s="1"/>
  <c r="W246" i="1"/>
  <c r="P246" i="1" s="1"/>
  <c r="V247" i="1"/>
  <c r="W241" i="1"/>
  <c r="P241" i="1" s="1"/>
  <c r="W244" i="1"/>
  <c r="P244" i="1" s="1"/>
  <c r="W239" i="1"/>
  <c r="P239" i="1" s="1"/>
  <c r="P236" i="1"/>
  <c r="P238" i="1"/>
  <c r="W237" i="1"/>
  <c r="P237" i="1" s="1"/>
  <c r="W245" i="1"/>
  <c r="P245" i="1" s="1"/>
  <c r="W243" i="1"/>
  <c r="P243" i="1" s="1"/>
  <c r="N247" i="1"/>
  <c r="G214" i="1"/>
  <c r="H214" i="1" s="1"/>
  <c r="N250" i="1" l="1"/>
  <c r="N301" i="1" s="1"/>
  <c r="M266" i="1"/>
  <c r="O266" i="1" s="1"/>
  <c r="J214" i="1"/>
  <c r="P362" i="4"/>
  <c r="W387" i="4"/>
  <c r="P387" i="4" s="1"/>
  <c r="P235" i="1"/>
  <c r="W247" i="1"/>
  <c r="P247" i="1" s="1"/>
  <c r="U214" i="1"/>
  <c r="V214" i="1"/>
  <c r="O214" i="1"/>
  <c r="G585" i="3"/>
  <c r="H585" i="3" s="1"/>
  <c r="G584" i="3"/>
  <c r="H584" i="3" s="1"/>
  <c r="G583" i="3"/>
  <c r="H583" i="3" s="1"/>
  <c r="G582" i="3"/>
  <c r="H582" i="3" s="1"/>
  <c r="G581" i="3"/>
  <c r="H581" i="3" s="1"/>
  <c r="G580" i="3"/>
  <c r="H580" i="3" s="1"/>
  <c r="G579" i="3"/>
  <c r="H579" i="3" s="1"/>
  <c r="G578" i="3"/>
  <c r="H578" i="3" s="1"/>
  <c r="G577" i="3"/>
  <c r="H577" i="3" s="1"/>
  <c r="G576" i="3"/>
  <c r="H576" i="3" s="1"/>
  <c r="G575" i="3"/>
  <c r="H575" i="3" s="1"/>
  <c r="G574" i="3"/>
  <c r="H574" i="3" s="1"/>
  <c r="G573" i="3"/>
  <c r="H573" i="3" s="1"/>
  <c r="G572" i="3"/>
  <c r="H572" i="3" s="1"/>
  <c r="G571" i="3"/>
  <c r="H571" i="3" s="1"/>
  <c r="G570" i="3"/>
  <c r="H570" i="3" s="1"/>
  <c r="G569" i="3"/>
  <c r="H569" i="3" s="1"/>
  <c r="G568" i="3"/>
  <c r="H568" i="3" s="1"/>
  <c r="G567" i="3"/>
  <c r="H567" i="3" s="1"/>
  <c r="G566" i="3"/>
  <c r="H566" i="3" s="1"/>
  <c r="G565" i="3"/>
  <c r="H565" i="3" s="1"/>
  <c r="G564" i="3"/>
  <c r="H564" i="3" s="1"/>
  <c r="G563" i="3"/>
  <c r="H563" i="3" s="1"/>
  <c r="G562" i="3"/>
  <c r="H562" i="3" s="1"/>
  <c r="G561" i="3"/>
  <c r="H561" i="3" s="1"/>
  <c r="G560" i="3"/>
  <c r="H560" i="3" s="1"/>
  <c r="G559" i="3"/>
  <c r="H559" i="3" s="1"/>
  <c r="G558" i="3"/>
  <c r="H558" i="3" s="1"/>
  <c r="G557" i="3"/>
  <c r="H557" i="3" s="1"/>
  <c r="G556" i="3"/>
  <c r="H556" i="3" s="1"/>
  <c r="G555" i="3"/>
  <c r="H555" i="3" s="1"/>
  <c r="G554" i="3"/>
  <c r="H554" i="3" s="1"/>
  <c r="G553" i="3"/>
  <c r="H553" i="3" s="1"/>
  <c r="G552" i="3"/>
  <c r="H552" i="3" s="1"/>
  <c r="G551" i="3"/>
  <c r="H551" i="3" s="1"/>
  <c r="G550" i="3"/>
  <c r="H550" i="3" s="1"/>
  <c r="G549" i="3"/>
  <c r="H549" i="3" s="1"/>
  <c r="G548" i="3"/>
  <c r="H548" i="3" s="1"/>
  <c r="G547" i="3"/>
  <c r="H547" i="3" s="1"/>
  <c r="G546" i="3"/>
  <c r="H546" i="3" s="1"/>
  <c r="G545" i="3"/>
  <c r="H545" i="3" s="1"/>
  <c r="G544" i="3"/>
  <c r="H544" i="3" s="1"/>
  <c r="G543" i="3"/>
  <c r="H543" i="3" s="1"/>
  <c r="G542" i="3"/>
  <c r="H542" i="3" s="1"/>
  <c r="G541" i="3"/>
  <c r="H541" i="3" s="1"/>
  <c r="G540" i="3"/>
  <c r="H540" i="3" s="1"/>
  <c r="G539" i="3"/>
  <c r="H539" i="3" s="1"/>
  <c r="G538" i="3"/>
  <c r="H538" i="3" s="1"/>
  <c r="G537" i="3"/>
  <c r="H537" i="3" s="1"/>
  <c r="G536" i="3"/>
  <c r="H536" i="3" s="1"/>
  <c r="G535" i="3"/>
  <c r="H535" i="3" s="1"/>
  <c r="G534" i="3"/>
  <c r="G351" i="4"/>
  <c r="H351" i="4" s="1"/>
  <c r="G350" i="4"/>
  <c r="H350" i="4" s="1"/>
  <c r="G349" i="4"/>
  <c r="H349" i="4" s="1"/>
  <c r="G348" i="4"/>
  <c r="H348" i="4" s="1"/>
  <c r="G347" i="4"/>
  <c r="H347" i="4" s="1"/>
  <c r="G346" i="4"/>
  <c r="H346" i="4" s="1"/>
  <c r="G345" i="4"/>
  <c r="H345" i="4" s="1"/>
  <c r="G344" i="4"/>
  <c r="H344" i="4" s="1"/>
  <c r="G343" i="4"/>
  <c r="H343" i="4" s="1"/>
  <c r="G342" i="4"/>
  <c r="H342" i="4" s="1"/>
  <c r="G341" i="4"/>
  <c r="H341" i="4" s="1"/>
  <c r="G340" i="4"/>
  <c r="H340" i="4" s="1"/>
  <c r="G339" i="4"/>
  <c r="H339" i="4" s="1"/>
  <c r="G338" i="4"/>
  <c r="H338" i="4" s="1"/>
  <c r="G337" i="4"/>
  <c r="H337" i="4" s="1"/>
  <c r="G336" i="4"/>
  <c r="H336" i="4" s="1"/>
  <c r="G335" i="4"/>
  <c r="H335" i="4" s="1"/>
  <c r="G334" i="4"/>
  <c r="H334" i="4" s="1"/>
  <c r="G333" i="4"/>
  <c r="H333" i="4" s="1"/>
  <c r="G332" i="4"/>
  <c r="H332" i="4" s="1"/>
  <c r="G331" i="4"/>
  <c r="H331" i="4" s="1"/>
  <c r="G330" i="4"/>
  <c r="H330" i="4" s="1"/>
  <c r="G329" i="4"/>
  <c r="H329" i="4" s="1"/>
  <c r="G328" i="4"/>
  <c r="H328" i="4" s="1"/>
  <c r="G327" i="4"/>
  <c r="H327" i="4" s="1"/>
  <c r="G326" i="4"/>
  <c r="G225" i="1"/>
  <c r="H225" i="1" s="1"/>
  <c r="G224" i="1"/>
  <c r="H224" i="1" s="1"/>
  <c r="G223" i="1"/>
  <c r="H223" i="1" s="1"/>
  <c r="G222" i="1"/>
  <c r="H222" i="1" s="1"/>
  <c r="G221" i="1"/>
  <c r="H221" i="1" s="1"/>
  <c r="G220" i="1"/>
  <c r="H220" i="1" s="1"/>
  <c r="G219" i="1"/>
  <c r="H219" i="1" s="1"/>
  <c r="G218" i="1"/>
  <c r="H218" i="1" s="1"/>
  <c r="G217" i="1"/>
  <c r="H217" i="1" s="1"/>
  <c r="G216" i="1"/>
  <c r="H216" i="1" s="1"/>
  <c r="G215" i="1"/>
  <c r="H215" i="1" s="1"/>
  <c r="V557" i="3" l="1"/>
  <c r="U557" i="3"/>
  <c r="V558" i="3"/>
  <c r="U558" i="3"/>
  <c r="V582" i="3"/>
  <c r="U582" i="3"/>
  <c r="V535" i="3"/>
  <c r="U535" i="3"/>
  <c r="V559" i="3"/>
  <c r="U559" i="3"/>
  <c r="U567" i="3"/>
  <c r="V567" i="3"/>
  <c r="V552" i="3"/>
  <c r="U552" i="3"/>
  <c r="V560" i="3"/>
  <c r="U560" i="3"/>
  <c r="V568" i="3"/>
  <c r="U568" i="3"/>
  <c r="U576" i="3"/>
  <c r="V576" i="3"/>
  <c r="U584" i="3"/>
  <c r="V584" i="3"/>
  <c r="V537" i="3"/>
  <c r="U537" i="3"/>
  <c r="O545" i="3"/>
  <c r="V545" i="3"/>
  <c r="U545" i="3"/>
  <c r="V553" i="3"/>
  <c r="U553" i="3"/>
  <c r="V561" i="3"/>
  <c r="U561" i="3"/>
  <c r="V569" i="3"/>
  <c r="U569" i="3"/>
  <c r="V577" i="3"/>
  <c r="U577" i="3"/>
  <c r="V585" i="3"/>
  <c r="U585" i="3"/>
  <c r="V549" i="3"/>
  <c r="U549" i="3"/>
  <c r="V565" i="3"/>
  <c r="U565" i="3"/>
  <c r="V542" i="3"/>
  <c r="U542" i="3"/>
  <c r="V566" i="3"/>
  <c r="U566" i="3"/>
  <c r="V543" i="3"/>
  <c r="U543" i="3"/>
  <c r="V583" i="3"/>
  <c r="U583" i="3"/>
  <c r="U544" i="3"/>
  <c r="V544" i="3"/>
  <c r="U538" i="3"/>
  <c r="V538" i="3"/>
  <c r="U554" i="3"/>
  <c r="V554" i="3"/>
  <c r="U562" i="3"/>
  <c r="V562" i="3"/>
  <c r="U578" i="3"/>
  <c r="V578" i="3"/>
  <c r="V539" i="3"/>
  <c r="U539" i="3"/>
  <c r="U547" i="3"/>
  <c r="V547" i="3"/>
  <c r="V555" i="3"/>
  <c r="U555" i="3"/>
  <c r="U563" i="3"/>
  <c r="V563" i="3"/>
  <c r="U571" i="3"/>
  <c r="V571" i="3"/>
  <c r="V579" i="3"/>
  <c r="U579" i="3"/>
  <c r="V541" i="3"/>
  <c r="U541" i="3"/>
  <c r="V573" i="3"/>
  <c r="U573" i="3"/>
  <c r="V550" i="3"/>
  <c r="U550" i="3"/>
  <c r="V574" i="3"/>
  <c r="U574" i="3"/>
  <c r="V551" i="3"/>
  <c r="U551" i="3"/>
  <c r="V575" i="3"/>
  <c r="U575" i="3"/>
  <c r="V536" i="3"/>
  <c r="U536" i="3"/>
  <c r="U546" i="3"/>
  <c r="V546" i="3"/>
  <c r="U570" i="3"/>
  <c r="V570" i="3"/>
  <c r="U540" i="3"/>
  <c r="V540" i="3"/>
  <c r="V548" i="3"/>
  <c r="U548" i="3"/>
  <c r="U556" i="3"/>
  <c r="V556" i="3"/>
  <c r="V564" i="3"/>
  <c r="U564" i="3"/>
  <c r="U572" i="3"/>
  <c r="V572" i="3"/>
  <c r="V580" i="3"/>
  <c r="U580" i="3"/>
  <c r="V581" i="3"/>
  <c r="U581" i="3"/>
  <c r="V221" i="1"/>
  <c r="U221" i="1"/>
  <c r="N221" i="1"/>
  <c r="V216" i="1"/>
  <c r="U216" i="1"/>
  <c r="N223" i="1"/>
  <c r="V223" i="1"/>
  <c r="U223" i="1"/>
  <c r="N224" i="1"/>
  <c r="V224" i="1"/>
  <c r="U224" i="1"/>
  <c r="U225" i="1"/>
  <c r="N225" i="1"/>
  <c r="V225" i="1"/>
  <c r="N222" i="1"/>
  <c r="V222" i="1"/>
  <c r="U222" i="1"/>
  <c r="U217" i="1"/>
  <c r="V217" i="1"/>
  <c r="U218" i="1"/>
  <c r="V218" i="1"/>
  <c r="U219" i="1"/>
  <c r="V219" i="1"/>
  <c r="V215" i="1"/>
  <c r="U215" i="1"/>
  <c r="V220" i="1"/>
  <c r="U220" i="1"/>
  <c r="N220" i="1"/>
  <c r="K220" i="1"/>
  <c r="K221" i="1"/>
  <c r="K218" i="1"/>
  <c r="K219" i="1"/>
  <c r="K222" i="1"/>
  <c r="K223" i="1"/>
  <c r="K217" i="1"/>
  <c r="K224" i="1"/>
  <c r="K225" i="1"/>
  <c r="K331" i="4"/>
  <c r="U331" i="4"/>
  <c r="N331" i="4"/>
  <c r="V331" i="4"/>
  <c r="K330" i="4"/>
  <c r="N330" i="4"/>
  <c r="V330" i="4"/>
  <c r="U330" i="4"/>
  <c r="K338" i="4"/>
  <c r="N338" i="4"/>
  <c r="V338" i="4"/>
  <c r="U338" i="4"/>
  <c r="K346" i="4"/>
  <c r="N346" i="4"/>
  <c r="V346" i="4"/>
  <c r="U346" i="4"/>
  <c r="U332" i="4"/>
  <c r="N332" i="4"/>
  <c r="V332" i="4"/>
  <c r="U348" i="4"/>
  <c r="N348" i="4"/>
  <c r="V348" i="4"/>
  <c r="N340" i="4"/>
  <c r="U340" i="4"/>
  <c r="V340" i="4"/>
  <c r="K333" i="4"/>
  <c r="V333" i="4"/>
  <c r="U333" i="4"/>
  <c r="N333" i="4"/>
  <c r="K341" i="4"/>
  <c r="V341" i="4"/>
  <c r="N341" i="4"/>
  <c r="U341" i="4"/>
  <c r="K349" i="4"/>
  <c r="V349" i="4"/>
  <c r="U349" i="4"/>
  <c r="N349" i="4"/>
  <c r="K347" i="4"/>
  <c r="U347" i="4"/>
  <c r="N347" i="4"/>
  <c r="V347" i="4"/>
  <c r="K334" i="4"/>
  <c r="U334" i="4"/>
  <c r="V334" i="4"/>
  <c r="N334" i="4"/>
  <c r="K342" i="4"/>
  <c r="V342" i="4"/>
  <c r="U342" i="4"/>
  <c r="N342" i="4"/>
  <c r="K350" i="4"/>
  <c r="U350" i="4"/>
  <c r="V350" i="4"/>
  <c r="N350" i="4"/>
  <c r="K335" i="4"/>
  <c r="V335" i="4"/>
  <c r="U335" i="4"/>
  <c r="N335" i="4"/>
  <c r="K343" i="4"/>
  <c r="V343" i="4"/>
  <c r="U343" i="4"/>
  <c r="N343" i="4"/>
  <c r="K351" i="4"/>
  <c r="U351" i="4"/>
  <c r="V351" i="4"/>
  <c r="N351" i="4"/>
  <c r="K339" i="4"/>
  <c r="U339" i="4"/>
  <c r="N339" i="4"/>
  <c r="V339" i="4"/>
  <c r="K327" i="4"/>
  <c r="V327" i="4"/>
  <c r="U327" i="4"/>
  <c r="N327" i="4"/>
  <c r="K328" i="4"/>
  <c r="V328" i="4"/>
  <c r="U328" i="4"/>
  <c r="N328" i="4"/>
  <c r="V336" i="4"/>
  <c r="U336" i="4"/>
  <c r="N336" i="4"/>
  <c r="V344" i="4"/>
  <c r="U344" i="4"/>
  <c r="N344" i="4"/>
  <c r="G352" i="4"/>
  <c r="N329" i="4"/>
  <c r="V329" i="4"/>
  <c r="U329" i="4"/>
  <c r="K337" i="4"/>
  <c r="N337" i="4"/>
  <c r="V337" i="4"/>
  <c r="U337" i="4"/>
  <c r="K345" i="4"/>
  <c r="N345" i="4"/>
  <c r="V345" i="4"/>
  <c r="U345" i="4"/>
  <c r="O541" i="3"/>
  <c r="J541" i="3"/>
  <c r="G586" i="3"/>
  <c r="J545" i="3"/>
  <c r="K580" i="3"/>
  <c r="N580" i="3"/>
  <c r="N544" i="3"/>
  <c r="K544" i="3"/>
  <c r="K540" i="3"/>
  <c r="N540" i="3"/>
  <c r="N552" i="3"/>
  <c r="K552" i="3"/>
  <c r="K557" i="3"/>
  <c r="N557" i="3"/>
  <c r="O557" i="3"/>
  <c r="J557" i="3"/>
  <c r="N560" i="3"/>
  <c r="K560" i="3"/>
  <c r="K565" i="3"/>
  <c r="N565" i="3"/>
  <c r="O565" i="3"/>
  <c r="J565" i="3"/>
  <c r="N561" i="3"/>
  <c r="K561" i="3"/>
  <c r="O561" i="3"/>
  <c r="J561" i="3"/>
  <c r="K581" i="3"/>
  <c r="N581" i="3"/>
  <c r="J581" i="3"/>
  <c r="O581" i="3"/>
  <c r="N584" i="3"/>
  <c r="K584" i="3"/>
  <c r="K535" i="3"/>
  <c r="N535" i="3"/>
  <c r="O535" i="3"/>
  <c r="J535" i="3"/>
  <c r="N568" i="3"/>
  <c r="K568" i="3"/>
  <c r="N553" i="3"/>
  <c r="K553" i="3"/>
  <c r="O553" i="3"/>
  <c r="J553" i="3"/>
  <c r="N576" i="3"/>
  <c r="K576" i="3"/>
  <c r="K548" i="3"/>
  <c r="N548" i="3"/>
  <c r="K556" i="3"/>
  <c r="N556" i="3"/>
  <c r="K564" i="3"/>
  <c r="N564" i="3"/>
  <c r="K572" i="3"/>
  <c r="N572" i="3"/>
  <c r="N555" i="3"/>
  <c r="K555" i="3"/>
  <c r="N559" i="3"/>
  <c r="K559" i="3"/>
  <c r="N563" i="3"/>
  <c r="K563" i="3"/>
  <c r="K567" i="3"/>
  <c r="N567" i="3"/>
  <c r="N577" i="3"/>
  <c r="K577" i="3"/>
  <c r="K573" i="3"/>
  <c r="N573" i="3"/>
  <c r="N578" i="3"/>
  <c r="K578" i="3"/>
  <c r="K582" i="3"/>
  <c r="N582" i="3"/>
  <c r="K542" i="3"/>
  <c r="N542" i="3"/>
  <c r="N546" i="3"/>
  <c r="K546" i="3"/>
  <c r="J573" i="3"/>
  <c r="N579" i="3"/>
  <c r="K579" i="3"/>
  <c r="N583" i="3"/>
  <c r="K583" i="3"/>
  <c r="N539" i="3"/>
  <c r="K539" i="3"/>
  <c r="N543" i="3"/>
  <c r="K543" i="3"/>
  <c r="N547" i="3"/>
  <c r="K547" i="3"/>
  <c r="N569" i="3"/>
  <c r="K569" i="3"/>
  <c r="O573" i="3"/>
  <c r="N570" i="3"/>
  <c r="K570" i="3"/>
  <c r="K574" i="3"/>
  <c r="N574" i="3"/>
  <c r="N537" i="3"/>
  <c r="K537" i="3"/>
  <c r="K571" i="3"/>
  <c r="N571" i="3"/>
  <c r="K575" i="3"/>
  <c r="N575" i="3"/>
  <c r="N585" i="3"/>
  <c r="K585" i="3"/>
  <c r="N538" i="3"/>
  <c r="K538" i="3"/>
  <c r="N536" i="3"/>
  <c r="K536" i="3"/>
  <c r="K549" i="3"/>
  <c r="N549" i="3"/>
  <c r="K551" i="3"/>
  <c r="N551" i="3"/>
  <c r="H534" i="3"/>
  <c r="K541" i="3"/>
  <c r="N541" i="3"/>
  <c r="N545" i="3"/>
  <c r="K545" i="3"/>
  <c r="K550" i="3"/>
  <c r="N550" i="3"/>
  <c r="N554" i="3"/>
  <c r="K554" i="3"/>
  <c r="K558" i="3"/>
  <c r="N558" i="3"/>
  <c r="N562" i="3"/>
  <c r="K562" i="3"/>
  <c r="K566" i="3"/>
  <c r="N566" i="3"/>
  <c r="O332" i="4"/>
  <c r="K332" i="4"/>
  <c r="O340" i="4"/>
  <c r="K340" i="4"/>
  <c r="O348" i="4"/>
  <c r="K348" i="4"/>
  <c r="O329" i="4"/>
  <c r="K329" i="4"/>
  <c r="J336" i="4"/>
  <c r="K336" i="4"/>
  <c r="J344" i="4"/>
  <c r="K344" i="4"/>
  <c r="H326" i="4"/>
  <c r="J221" i="1"/>
  <c r="O220" i="1"/>
  <c r="O222" i="1"/>
  <c r="J218" i="1"/>
  <c r="G226" i="1"/>
  <c r="O539" i="3"/>
  <c r="J539" i="3"/>
  <c r="J577" i="3"/>
  <c r="O577" i="3"/>
  <c r="O542" i="3"/>
  <c r="J542" i="3"/>
  <c r="O555" i="3"/>
  <c r="J555" i="3"/>
  <c r="J569" i="3"/>
  <c r="O569" i="3"/>
  <c r="J578" i="3"/>
  <c r="O578" i="3"/>
  <c r="J554" i="3"/>
  <c r="O554" i="3"/>
  <c r="J543" i="3"/>
  <c r="O543" i="3"/>
  <c r="J536" i="3"/>
  <c r="O536" i="3"/>
  <c r="O547" i="3"/>
  <c r="J547" i="3"/>
  <c r="J559" i="3"/>
  <c r="O559" i="3"/>
  <c r="J562" i="3"/>
  <c r="O562" i="3"/>
  <c r="O571" i="3"/>
  <c r="J571" i="3"/>
  <c r="O574" i="3"/>
  <c r="J574" i="3"/>
  <c r="J583" i="3"/>
  <c r="O583" i="3"/>
  <c r="J546" i="3"/>
  <c r="O546" i="3"/>
  <c r="O582" i="3"/>
  <c r="J582" i="3"/>
  <c r="O563" i="3"/>
  <c r="J563" i="3"/>
  <c r="O566" i="3"/>
  <c r="J566" i="3"/>
  <c r="J575" i="3"/>
  <c r="O575" i="3"/>
  <c r="J538" i="3"/>
  <c r="O538" i="3"/>
  <c r="O558" i="3"/>
  <c r="J558" i="3"/>
  <c r="J570" i="3"/>
  <c r="O570" i="3"/>
  <c r="O537" i="3"/>
  <c r="J537" i="3"/>
  <c r="J567" i="3"/>
  <c r="O567" i="3"/>
  <c r="O550" i="3"/>
  <c r="J550" i="3"/>
  <c r="J551" i="3"/>
  <c r="O551" i="3"/>
  <c r="O579" i="3"/>
  <c r="J579" i="3"/>
  <c r="O549" i="3"/>
  <c r="J549" i="3"/>
  <c r="J585" i="3"/>
  <c r="O585" i="3"/>
  <c r="J544" i="3"/>
  <c r="O548" i="3"/>
  <c r="J552" i="3"/>
  <c r="O556" i="3"/>
  <c r="J560" i="3"/>
  <c r="O564" i="3"/>
  <c r="J568" i="3"/>
  <c r="O572" i="3"/>
  <c r="J576" i="3"/>
  <c r="O580" i="3"/>
  <c r="J584" i="3"/>
  <c r="O540" i="3"/>
  <c r="J540" i="3"/>
  <c r="O544" i="3"/>
  <c r="J548" i="3"/>
  <c r="O552" i="3"/>
  <c r="J556" i="3"/>
  <c r="O560" i="3"/>
  <c r="J564" i="3"/>
  <c r="O568" i="3"/>
  <c r="J572" i="3"/>
  <c r="O576" i="3"/>
  <c r="J580" i="3"/>
  <c r="O584" i="3"/>
  <c r="O345" i="4"/>
  <c r="J345" i="4"/>
  <c r="J351" i="4"/>
  <c r="O351" i="4"/>
  <c r="O347" i="4"/>
  <c r="J347" i="4"/>
  <c r="O331" i="4"/>
  <c r="J331" i="4"/>
  <c r="J346" i="4"/>
  <c r="O346" i="4"/>
  <c r="O333" i="4"/>
  <c r="J333" i="4"/>
  <c r="J337" i="4"/>
  <c r="O337" i="4"/>
  <c r="J338" i="4"/>
  <c r="O338" i="4"/>
  <c r="J343" i="4"/>
  <c r="O343" i="4"/>
  <c r="O339" i="4"/>
  <c r="J339" i="4"/>
  <c r="J349" i="4"/>
  <c r="O349" i="4"/>
  <c r="O341" i="4"/>
  <c r="J341" i="4"/>
  <c r="J328" i="4"/>
  <c r="O328" i="4"/>
  <c r="J327" i="4"/>
  <c r="O327" i="4"/>
  <c r="J330" i="4"/>
  <c r="O330" i="4"/>
  <c r="J335" i="4"/>
  <c r="O335" i="4"/>
  <c r="J329" i="4"/>
  <c r="J334" i="4"/>
  <c r="J342" i="4"/>
  <c r="J350" i="4"/>
  <c r="J332" i="4"/>
  <c r="O336" i="4"/>
  <c r="J340" i="4"/>
  <c r="O344" i="4"/>
  <c r="J348" i="4"/>
  <c r="O334" i="4"/>
  <c r="O342" i="4"/>
  <c r="O350" i="4"/>
  <c r="O219" i="1"/>
  <c r="J219" i="1"/>
  <c r="O217" i="1"/>
  <c r="J217" i="1"/>
  <c r="J223" i="1"/>
  <c r="O223" i="1"/>
  <c r="O215" i="1"/>
  <c r="J215" i="1"/>
  <c r="J216" i="1"/>
  <c r="O216" i="1"/>
  <c r="J225" i="1"/>
  <c r="O225" i="1"/>
  <c r="J224" i="1"/>
  <c r="O218" i="1"/>
  <c r="J222" i="1"/>
  <c r="O221" i="1"/>
  <c r="J220" i="1"/>
  <c r="O224" i="1"/>
  <c r="G274" i="1"/>
  <c r="H274" i="1" s="1"/>
  <c r="O274" i="1" l="1"/>
  <c r="W215" i="1"/>
  <c r="W222" i="1"/>
  <c r="W224" i="1"/>
  <c r="J274" i="1"/>
  <c r="L327" i="4"/>
  <c r="O326" i="4"/>
  <c r="N326" i="4"/>
  <c r="N352" i="4" s="1"/>
  <c r="U326" i="4"/>
  <c r="V326" i="4"/>
  <c r="U534" i="3"/>
  <c r="J534" i="3"/>
  <c r="J586" i="3" s="1"/>
  <c r="V534" i="3"/>
  <c r="H352" i="4"/>
  <c r="W219" i="1"/>
  <c r="W220" i="1"/>
  <c r="W218" i="1"/>
  <c r="W223" i="1"/>
  <c r="W225" i="1"/>
  <c r="W216" i="1"/>
  <c r="W217" i="1"/>
  <c r="W221" i="1"/>
  <c r="K226" i="1"/>
  <c r="O534" i="3"/>
  <c r="O586" i="3" s="1"/>
  <c r="H586" i="3"/>
  <c r="K326" i="4"/>
  <c r="J326" i="4"/>
  <c r="J352" i="4" s="1"/>
  <c r="H226" i="1"/>
  <c r="J226" i="1"/>
  <c r="U226" i="1"/>
  <c r="O226" i="1"/>
  <c r="O352" i="4" l="1"/>
  <c r="P274" i="1"/>
  <c r="L274" i="1"/>
  <c r="G523" i="3"/>
  <c r="H523" i="3" s="1"/>
  <c r="G522" i="3"/>
  <c r="H522" i="3" s="1"/>
  <c r="G521" i="3"/>
  <c r="H521" i="3" s="1"/>
  <c r="G520" i="3"/>
  <c r="H520" i="3" s="1"/>
  <c r="G519" i="3"/>
  <c r="H519" i="3" s="1"/>
  <c r="G518" i="3"/>
  <c r="H518" i="3" s="1"/>
  <c r="G517" i="3"/>
  <c r="H517" i="3" s="1"/>
  <c r="G516" i="3"/>
  <c r="H516" i="3" s="1"/>
  <c r="G515" i="3"/>
  <c r="H515" i="3" s="1"/>
  <c r="G514" i="3"/>
  <c r="H514" i="3" s="1"/>
  <c r="G513" i="3"/>
  <c r="H513" i="3" s="1"/>
  <c r="G512" i="3"/>
  <c r="H512" i="3" s="1"/>
  <c r="G511" i="3"/>
  <c r="H511" i="3" s="1"/>
  <c r="G510" i="3"/>
  <c r="H510" i="3" s="1"/>
  <c r="G509" i="3"/>
  <c r="H509" i="3" s="1"/>
  <c r="G508" i="3"/>
  <c r="H508" i="3" s="1"/>
  <c r="G507" i="3"/>
  <c r="H507" i="3" s="1"/>
  <c r="G506" i="3"/>
  <c r="H506" i="3" s="1"/>
  <c r="G505" i="3"/>
  <c r="H505" i="3" s="1"/>
  <c r="G504" i="3"/>
  <c r="H504" i="3" s="1"/>
  <c r="G503" i="3"/>
  <c r="H503" i="3" s="1"/>
  <c r="G502" i="3"/>
  <c r="H502" i="3" s="1"/>
  <c r="G501" i="3"/>
  <c r="H501" i="3" s="1"/>
  <c r="G500" i="3"/>
  <c r="H500" i="3" s="1"/>
  <c r="G499" i="3"/>
  <c r="H499" i="3" s="1"/>
  <c r="G498" i="3"/>
  <c r="H498" i="3" s="1"/>
  <c r="G497" i="3"/>
  <c r="H497" i="3" s="1"/>
  <c r="G496" i="3"/>
  <c r="H496" i="3" s="1"/>
  <c r="G495" i="3"/>
  <c r="H495" i="3" s="1"/>
  <c r="G494" i="3"/>
  <c r="H494" i="3" s="1"/>
  <c r="G493" i="3"/>
  <c r="H493" i="3" s="1"/>
  <c r="G492" i="3"/>
  <c r="H492" i="3" s="1"/>
  <c r="G491" i="3"/>
  <c r="H491" i="3" s="1"/>
  <c r="G490" i="3"/>
  <c r="H490" i="3" s="1"/>
  <c r="G489" i="3"/>
  <c r="H489" i="3" s="1"/>
  <c r="G488" i="3"/>
  <c r="H488" i="3" s="1"/>
  <c r="G487" i="3"/>
  <c r="H487" i="3" s="1"/>
  <c r="G486" i="3"/>
  <c r="H486" i="3" s="1"/>
  <c r="G485" i="3"/>
  <c r="H485" i="3" s="1"/>
  <c r="G484" i="3"/>
  <c r="H484" i="3" s="1"/>
  <c r="G483" i="3"/>
  <c r="H483" i="3" s="1"/>
  <c r="G482" i="3"/>
  <c r="H482" i="3" s="1"/>
  <c r="G481" i="3"/>
  <c r="H481" i="3" s="1"/>
  <c r="G480" i="3"/>
  <c r="H480" i="3" s="1"/>
  <c r="G479" i="3"/>
  <c r="H479" i="3" s="1"/>
  <c r="G478" i="3"/>
  <c r="H478" i="3" s="1"/>
  <c r="G477" i="3"/>
  <c r="H477" i="3" s="1"/>
  <c r="G476" i="3"/>
  <c r="H476" i="3" s="1"/>
  <c r="G475" i="3"/>
  <c r="H475" i="3" s="1"/>
  <c r="G474" i="3"/>
  <c r="H474" i="3" s="1"/>
  <c r="G473" i="3"/>
  <c r="H473" i="3" s="1"/>
  <c r="G472" i="3"/>
  <c r="H472" i="3" s="1"/>
  <c r="N472" i="3" s="1"/>
  <c r="N473" i="3" l="1"/>
  <c r="K473" i="3"/>
  <c r="O487" i="3"/>
  <c r="K487" i="3"/>
  <c r="N487" i="3"/>
  <c r="K495" i="3"/>
  <c r="N495" i="3"/>
  <c r="K503" i="3"/>
  <c r="N503" i="3"/>
  <c r="K511" i="3"/>
  <c r="N511" i="3"/>
  <c r="K519" i="3"/>
  <c r="N519" i="3"/>
  <c r="K478" i="3"/>
  <c r="N478" i="3"/>
  <c r="N480" i="3"/>
  <c r="K480" i="3"/>
  <c r="N504" i="3"/>
  <c r="K504" i="3"/>
  <c r="K512" i="3"/>
  <c r="N512" i="3"/>
  <c r="K520" i="3"/>
  <c r="N520" i="3"/>
  <c r="K486" i="3"/>
  <c r="N486" i="3"/>
  <c r="N474" i="3"/>
  <c r="K474" i="3"/>
  <c r="N489" i="3"/>
  <c r="K489" i="3"/>
  <c r="N497" i="3"/>
  <c r="K497" i="3"/>
  <c r="N505" i="3"/>
  <c r="K505" i="3"/>
  <c r="N513" i="3"/>
  <c r="K513" i="3"/>
  <c r="N521" i="3"/>
  <c r="K521" i="3"/>
  <c r="J502" i="3"/>
  <c r="K502" i="3"/>
  <c r="N502" i="3"/>
  <c r="N490" i="3"/>
  <c r="K490" i="3"/>
  <c r="N522" i="3"/>
  <c r="K522" i="3"/>
  <c r="K472" i="3"/>
  <c r="O518" i="3"/>
  <c r="K518" i="3"/>
  <c r="N518" i="3"/>
  <c r="N496" i="3"/>
  <c r="K496" i="3"/>
  <c r="N482" i="3"/>
  <c r="K482" i="3"/>
  <c r="N498" i="3"/>
  <c r="K498" i="3"/>
  <c r="N483" i="3"/>
  <c r="K483" i="3"/>
  <c r="N491" i="3"/>
  <c r="K491" i="3"/>
  <c r="N499" i="3"/>
  <c r="K499" i="3"/>
  <c r="N507" i="3"/>
  <c r="K507" i="3"/>
  <c r="N515" i="3"/>
  <c r="K515" i="3"/>
  <c r="N523" i="3"/>
  <c r="K523" i="3"/>
  <c r="O494" i="3"/>
  <c r="K494" i="3"/>
  <c r="N494" i="3"/>
  <c r="K479" i="3"/>
  <c r="N479" i="3"/>
  <c r="N481" i="3"/>
  <c r="K481" i="3"/>
  <c r="N514" i="3"/>
  <c r="K514" i="3"/>
  <c r="N476" i="3"/>
  <c r="K476" i="3"/>
  <c r="K484" i="3"/>
  <c r="N484" i="3"/>
  <c r="N492" i="3"/>
  <c r="K492" i="3"/>
  <c r="J500" i="3"/>
  <c r="N500" i="3"/>
  <c r="K500" i="3"/>
  <c r="K508" i="3"/>
  <c r="N508" i="3"/>
  <c r="K516" i="3"/>
  <c r="N516" i="3"/>
  <c r="K510" i="3"/>
  <c r="N510" i="3"/>
  <c r="K488" i="3"/>
  <c r="N488" i="3"/>
  <c r="N475" i="3"/>
  <c r="K475" i="3"/>
  <c r="N506" i="3"/>
  <c r="K506" i="3"/>
  <c r="K477" i="3"/>
  <c r="N477" i="3"/>
  <c r="K485" i="3"/>
  <c r="N485" i="3"/>
  <c r="K493" i="3"/>
  <c r="N493" i="3"/>
  <c r="K501" i="3"/>
  <c r="N501" i="3"/>
  <c r="K509" i="3"/>
  <c r="N509" i="3"/>
  <c r="K517" i="3"/>
  <c r="N517" i="3"/>
  <c r="V509" i="3"/>
  <c r="U509" i="3"/>
  <c r="V513" i="3"/>
  <c r="U513" i="3"/>
  <c r="V517" i="3"/>
  <c r="U517" i="3"/>
  <c r="J517" i="3"/>
  <c r="U503" i="3"/>
  <c r="V503" i="3"/>
  <c r="V478" i="3"/>
  <c r="U478" i="3"/>
  <c r="V472" i="3"/>
  <c r="U472" i="3"/>
  <c r="U504" i="3"/>
  <c r="V504" i="3"/>
  <c r="O504" i="3"/>
  <c r="V486" i="3"/>
  <c r="U486" i="3"/>
  <c r="J486" i="3"/>
  <c r="O486" i="3"/>
  <c r="V493" i="3"/>
  <c r="U493" i="3"/>
  <c r="O493" i="3"/>
  <c r="U475" i="3"/>
  <c r="V475" i="3"/>
  <c r="V473" i="3"/>
  <c r="U473" i="3"/>
  <c r="V477" i="3"/>
  <c r="U477" i="3"/>
  <c r="O479" i="3"/>
  <c r="U479" i="3"/>
  <c r="V479" i="3"/>
  <c r="V485" i="3"/>
  <c r="U485" i="3"/>
  <c r="U491" i="3"/>
  <c r="V491" i="3"/>
  <c r="U495" i="3"/>
  <c r="V495" i="3"/>
  <c r="U512" i="3"/>
  <c r="V512" i="3"/>
  <c r="U515" i="3"/>
  <c r="V515" i="3"/>
  <c r="V521" i="3"/>
  <c r="U521" i="3"/>
  <c r="U487" i="3"/>
  <c r="V487" i="3"/>
  <c r="V490" i="3"/>
  <c r="U490" i="3"/>
  <c r="U496" i="3"/>
  <c r="V496" i="3"/>
  <c r="U499" i="3"/>
  <c r="V499" i="3"/>
  <c r="V501" i="3"/>
  <c r="U501" i="3"/>
  <c r="U507" i="3"/>
  <c r="V507" i="3"/>
  <c r="V514" i="3"/>
  <c r="U514" i="3"/>
  <c r="U516" i="3"/>
  <c r="V516" i="3"/>
  <c r="U519" i="3"/>
  <c r="V519" i="3"/>
  <c r="V522" i="3"/>
  <c r="U522" i="3"/>
  <c r="V482" i="3"/>
  <c r="U482" i="3"/>
  <c r="U488" i="3"/>
  <c r="V488" i="3"/>
  <c r="V474" i="3"/>
  <c r="U474" i="3"/>
  <c r="U480" i="3"/>
  <c r="V480" i="3"/>
  <c r="U483" i="3"/>
  <c r="V483" i="3"/>
  <c r="J487" i="3"/>
  <c r="J490" i="3"/>
  <c r="U492" i="3"/>
  <c r="V492" i="3"/>
  <c r="V494" i="3"/>
  <c r="U494" i="3"/>
  <c r="U500" i="3"/>
  <c r="V500" i="3"/>
  <c r="J501" i="3"/>
  <c r="V510" i="3"/>
  <c r="U510" i="3"/>
  <c r="V518" i="3"/>
  <c r="U518" i="3"/>
  <c r="U523" i="3"/>
  <c r="V523" i="3"/>
  <c r="U476" i="3"/>
  <c r="V476" i="3"/>
  <c r="V481" i="3"/>
  <c r="U481" i="3"/>
  <c r="U484" i="3"/>
  <c r="V484" i="3"/>
  <c r="V489" i="3"/>
  <c r="U489" i="3"/>
  <c r="O490" i="3"/>
  <c r="V497" i="3"/>
  <c r="U497" i="3"/>
  <c r="V498" i="3"/>
  <c r="U498" i="3"/>
  <c r="V502" i="3"/>
  <c r="U502" i="3"/>
  <c r="V505" i="3"/>
  <c r="U505" i="3"/>
  <c r="V506" i="3"/>
  <c r="U506" i="3"/>
  <c r="U508" i="3"/>
  <c r="V508" i="3"/>
  <c r="U511" i="3"/>
  <c r="V511" i="3"/>
  <c r="O514" i="3"/>
  <c r="U520" i="3"/>
  <c r="V520" i="3"/>
  <c r="O481" i="3"/>
  <c r="J481" i="3"/>
  <c r="O484" i="3"/>
  <c r="J484" i="3"/>
  <c r="O489" i="3"/>
  <c r="J489" i="3"/>
  <c r="O474" i="3"/>
  <c r="J474" i="3"/>
  <c r="O485" i="3"/>
  <c r="J485" i="3"/>
  <c r="O476" i="3"/>
  <c r="J476" i="3"/>
  <c r="O495" i="3"/>
  <c r="J495" i="3"/>
  <c r="O511" i="3"/>
  <c r="O524" i="3" s="1"/>
  <c r="O527" i="3" s="1"/>
  <c r="O528" i="3" s="1"/>
  <c r="J511" i="3"/>
  <c r="J477" i="3"/>
  <c r="O477" i="3"/>
  <c r="O480" i="3"/>
  <c r="J480" i="3"/>
  <c r="J496" i="3"/>
  <c r="O496" i="3"/>
  <c r="J512" i="3"/>
  <c r="O512" i="3"/>
  <c r="O482" i="3"/>
  <c r="O492" i="3"/>
  <c r="J482" i="3"/>
  <c r="J483" i="3"/>
  <c r="O488" i="3"/>
  <c r="J488" i="3"/>
  <c r="J492" i="3"/>
  <c r="O507" i="3"/>
  <c r="J507" i="3"/>
  <c r="J509" i="3"/>
  <c r="J510" i="3"/>
  <c r="O516" i="3"/>
  <c r="J516" i="3"/>
  <c r="O517" i="3"/>
  <c r="O475" i="3"/>
  <c r="J475" i="3"/>
  <c r="O483" i="3"/>
  <c r="O478" i="3"/>
  <c r="O499" i="3"/>
  <c r="J499" i="3"/>
  <c r="O503" i="3"/>
  <c r="J503" i="3"/>
  <c r="J504" i="3"/>
  <c r="O508" i="3"/>
  <c r="O509" i="3"/>
  <c r="O510" i="3"/>
  <c r="O515" i="3"/>
  <c r="J515" i="3"/>
  <c r="O520" i="3"/>
  <c r="J520" i="3"/>
  <c r="H524" i="3"/>
  <c r="O472" i="3"/>
  <c r="O473" i="3"/>
  <c r="J472" i="3"/>
  <c r="J473" i="3"/>
  <c r="J478" i="3"/>
  <c r="J479" i="3"/>
  <c r="O491" i="3"/>
  <c r="J491" i="3"/>
  <c r="J493" i="3"/>
  <c r="J494" i="3"/>
  <c r="O500" i="3"/>
  <c r="O501" i="3"/>
  <c r="O502" i="3"/>
  <c r="J508" i="3"/>
  <c r="O497" i="3"/>
  <c r="O498" i="3"/>
  <c r="O505" i="3"/>
  <c r="O506" i="3"/>
  <c r="O513" i="3"/>
  <c r="G524" i="3"/>
  <c r="J497" i="3"/>
  <c r="J498" i="3"/>
  <c r="J505" i="3"/>
  <c r="J506" i="3"/>
  <c r="J513" i="3"/>
  <c r="J514" i="3"/>
  <c r="J518" i="3"/>
  <c r="J521" i="3"/>
  <c r="O519" i="3"/>
  <c r="J519" i="3"/>
  <c r="O521" i="3"/>
  <c r="O523" i="3"/>
  <c r="J523" i="3"/>
  <c r="O522" i="3"/>
  <c r="J522" i="3"/>
  <c r="J524" i="3" l="1"/>
  <c r="U524" i="3"/>
  <c r="V524" i="3"/>
  <c r="G315" i="4" l="1"/>
  <c r="H315" i="4" s="1"/>
  <c r="G314" i="4"/>
  <c r="H314" i="4" s="1"/>
  <c r="G313" i="4"/>
  <c r="H313" i="4" s="1"/>
  <c r="G312" i="4"/>
  <c r="H312" i="4" s="1"/>
  <c r="G311" i="4"/>
  <c r="H311" i="4" s="1"/>
  <c r="G310" i="4"/>
  <c r="H310" i="4" s="1"/>
  <c r="G309" i="4"/>
  <c r="H309" i="4" s="1"/>
  <c r="G308" i="4"/>
  <c r="H308" i="4" s="1"/>
  <c r="G307" i="4"/>
  <c r="H307" i="4" s="1"/>
  <c r="G306" i="4"/>
  <c r="H306" i="4" s="1"/>
  <c r="G305" i="4"/>
  <c r="H305" i="4" s="1"/>
  <c r="G304" i="4"/>
  <c r="H304" i="4" s="1"/>
  <c r="G303" i="4"/>
  <c r="H303" i="4" s="1"/>
  <c r="G302" i="4"/>
  <c r="H302" i="4" s="1"/>
  <c r="G301" i="4"/>
  <c r="H301" i="4" s="1"/>
  <c r="G300" i="4"/>
  <c r="H300" i="4" s="1"/>
  <c r="G299" i="4"/>
  <c r="H299" i="4" s="1"/>
  <c r="G298" i="4"/>
  <c r="H298" i="4" s="1"/>
  <c r="G297" i="4"/>
  <c r="H297" i="4" s="1"/>
  <c r="G296" i="4"/>
  <c r="H296" i="4" s="1"/>
  <c r="G295" i="4"/>
  <c r="H295" i="4" s="1"/>
  <c r="G294" i="4"/>
  <c r="H294" i="4" s="1"/>
  <c r="G293" i="4"/>
  <c r="H293" i="4" s="1"/>
  <c r="G292" i="4"/>
  <c r="H292" i="4" s="1"/>
  <c r="G291" i="4"/>
  <c r="H291" i="4" s="1"/>
  <c r="G290" i="4"/>
  <c r="H290" i="4" s="1"/>
  <c r="U290" i="4" s="1"/>
  <c r="N308" i="4" l="1"/>
  <c r="N309" i="4"/>
  <c r="N302" i="4"/>
  <c r="N310" i="4"/>
  <c r="N295" i="4"/>
  <c r="N303" i="4"/>
  <c r="N311" i="4"/>
  <c r="J290" i="4"/>
  <c r="N304" i="4"/>
  <c r="N312" i="4"/>
  <c r="N301" i="4"/>
  <c r="N305" i="4"/>
  <c r="N313" i="4"/>
  <c r="N300" i="4"/>
  <c r="N296" i="4"/>
  <c r="N298" i="4"/>
  <c r="N306" i="4"/>
  <c r="N314" i="4"/>
  <c r="N294" i="4"/>
  <c r="N297" i="4"/>
  <c r="N299" i="4"/>
  <c r="N307" i="4"/>
  <c r="N315" i="4"/>
  <c r="U293" i="4"/>
  <c r="V293" i="4"/>
  <c r="V300" i="4"/>
  <c r="U300" i="4"/>
  <c r="V312" i="4"/>
  <c r="U312" i="4"/>
  <c r="V291" i="4"/>
  <c r="U291" i="4"/>
  <c r="U297" i="4"/>
  <c r="V297" i="4"/>
  <c r="U301" i="4"/>
  <c r="V301" i="4"/>
  <c r="U305" i="4"/>
  <c r="V305" i="4"/>
  <c r="U309" i="4"/>
  <c r="V309" i="4"/>
  <c r="U313" i="4"/>
  <c r="V313" i="4"/>
  <c r="V296" i="4"/>
  <c r="U296" i="4"/>
  <c r="V308" i="4"/>
  <c r="U308" i="4"/>
  <c r="V292" i="4"/>
  <c r="U292" i="4"/>
  <c r="U294" i="4"/>
  <c r="V294" i="4"/>
  <c r="U298" i="4"/>
  <c r="V298" i="4"/>
  <c r="U302" i="4"/>
  <c r="V302" i="4"/>
  <c r="U306" i="4"/>
  <c r="V306" i="4"/>
  <c r="U310" i="4"/>
  <c r="V310" i="4"/>
  <c r="U314" i="4"/>
  <c r="V314" i="4"/>
  <c r="V290" i="4"/>
  <c r="V304" i="4"/>
  <c r="U304" i="4"/>
  <c r="U295" i="4"/>
  <c r="V295" i="4"/>
  <c r="J299" i="4"/>
  <c r="V299" i="4"/>
  <c r="U299" i="4"/>
  <c r="U303" i="4"/>
  <c r="V303" i="4"/>
  <c r="V307" i="4"/>
  <c r="U307" i="4"/>
  <c r="U311" i="4"/>
  <c r="V311" i="4"/>
  <c r="V315" i="4"/>
  <c r="U315" i="4"/>
  <c r="J295" i="4"/>
  <c r="O295" i="4"/>
  <c r="O303" i="4"/>
  <c r="J303" i="4"/>
  <c r="O307" i="4"/>
  <c r="J307" i="4"/>
  <c r="O311" i="4"/>
  <c r="J311" i="4"/>
  <c r="O290" i="4"/>
  <c r="O299" i="4"/>
  <c r="O305" i="4"/>
  <c r="J305" i="4"/>
  <c r="O309" i="4"/>
  <c r="J309" i="4"/>
  <c r="O313" i="4"/>
  <c r="J313" i="4"/>
  <c r="O291" i="4"/>
  <c r="J291" i="4"/>
  <c r="O292" i="4"/>
  <c r="J292" i="4"/>
  <c r="O301" i="4"/>
  <c r="J301" i="4"/>
  <c r="O293" i="4"/>
  <c r="J293" i="4"/>
  <c r="O297" i="4"/>
  <c r="J297" i="4"/>
  <c r="O298" i="4"/>
  <c r="J298" i="4"/>
  <c r="O300" i="4"/>
  <c r="J300" i="4"/>
  <c r="O294" i="4"/>
  <c r="J294" i="4"/>
  <c r="O296" i="4"/>
  <c r="J296" i="4"/>
  <c r="H316" i="4"/>
  <c r="O304" i="4"/>
  <c r="J304" i="4"/>
  <c r="O308" i="4"/>
  <c r="J308" i="4"/>
  <c r="O312" i="4"/>
  <c r="J312" i="4"/>
  <c r="J315" i="4"/>
  <c r="O315" i="4"/>
  <c r="J302" i="4"/>
  <c r="O302" i="4"/>
  <c r="J306" i="4"/>
  <c r="O306" i="4"/>
  <c r="J310" i="4"/>
  <c r="O310" i="4"/>
  <c r="J314" i="4"/>
  <c r="O314" i="4"/>
  <c r="G316" i="4"/>
  <c r="O316" i="4" l="1"/>
  <c r="N316" i="4"/>
  <c r="N319" i="4" s="1"/>
  <c r="J316" i="4"/>
  <c r="G203" i="1" l="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K197" i="1" l="1"/>
  <c r="N197" i="1"/>
  <c r="N198" i="1"/>
  <c r="K198" i="1"/>
  <c r="N199" i="1"/>
  <c r="K199" i="1"/>
  <c r="N200" i="1"/>
  <c r="K200" i="1"/>
  <c r="K193" i="1"/>
  <c r="N193" i="1"/>
  <c r="N201" i="1"/>
  <c r="K201" i="1"/>
  <c r="K202" i="1"/>
  <c r="N202" i="1"/>
  <c r="K195" i="1"/>
  <c r="N195" i="1"/>
  <c r="K203" i="1"/>
  <c r="N203" i="1"/>
  <c r="K194" i="1"/>
  <c r="N194" i="1"/>
  <c r="N196" i="1"/>
  <c r="K196" i="1"/>
  <c r="V194" i="1"/>
  <c r="U194" i="1"/>
  <c r="V197" i="1"/>
  <c r="U197" i="1"/>
  <c r="V195" i="1"/>
  <c r="U195" i="1"/>
  <c r="V202" i="1"/>
  <c r="U202" i="1"/>
  <c r="O196" i="1"/>
  <c r="V196" i="1"/>
  <c r="U196" i="1"/>
  <c r="O200" i="1"/>
  <c r="V200" i="1"/>
  <c r="U200" i="1"/>
  <c r="V201" i="1"/>
  <c r="U201" i="1"/>
  <c r="U198" i="1"/>
  <c r="V198" i="1"/>
  <c r="V193" i="1"/>
  <c r="U193" i="1"/>
  <c r="V199" i="1"/>
  <c r="U199" i="1"/>
  <c r="V203" i="1"/>
  <c r="U203" i="1"/>
  <c r="G204" i="1"/>
  <c r="H192" i="1"/>
  <c r="O194" i="1"/>
  <c r="J194" i="1"/>
  <c r="J199" i="1"/>
  <c r="O199" i="1"/>
  <c r="O201" i="1"/>
  <c r="J201" i="1"/>
  <c r="O197" i="1"/>
  <c r="J197" i="1"/>
  <c r="O193" i="1"/>
  <c r="J193" i="1"/>
  <c r="O203" i="1"/>
  <c r="J203" i="1"/>
  <c r="J198" i="1"/>
  <c r="O198" i="1"/>
  <c r="J202" i="1"/>
  <c r="O202" i="1"/>
  <c r="J195" i="1"/>
  <c r="O195" i="1"/>
  <c r="J196" i="1"/>
  <c r="J200" i="1"/>
  <c r="R13" i="1"/>
  <c r="R12" i="1"/>
  <c r="R13" i="3"/>
  <c r="R12" i="3"/>
  <c r="N192" i="1" l="1"/>
  <c r="K192" i="1"/>
  <c r="J192" i="1"/>
  <c r="J204" i="1" s="1"/>
  <c r="U192" i="1"/>
  <c r="H204" i="1"/>
  <c r="V192" i="1"/>
  <c r="V204" i="1" s="1"/>
  <c r="O192" i="1"/>
  <c r="O204" i="1" s="1"/>
  <c r="R417" i="3"/>
  <c r="R416" i="3"/>
  <c r="R181" i="1"/>
  <c r="R180" i="1"/>
  <c r="R172" i="1"/>
  <c r="R171" i="1"/>
  <c r="W192" i="1" l="1"/>
  <c r="L350" i="4"/>
  <c r="L334" i="4"/>
  <c r="L329" i="4"/>
  <c r="L342" i="4"/>
  <c r="L341" i="4"/>
  <c r="L336" i="4"/>
  <c r="L345" i="4"/>
  <c r="L340" i="4"/>
  <c r="L349" i="4"/>
  <c r="L330" i="4"/>
  <c r="L344" i="4"/>
  <c r="L347" i="4"/>
  <c r="L343" i="4"/>
  <c r="L332" i="4"/>
  <c r="L331" i="4"/>
  <c r="L346" i="4"/>
  <c r="L348" i="4"/>
  <c r="L333" i="4"/>
  <c r="L337" i="4"/>
  <c r="L338" i="4"/>
  <c r="L335" i="4"/>
  <c r="L351" i="4"/>
  <c r="L328" i="4"/>
  <c r="L339" i="4"/>
  <c r="W335" i="4"/>
  <c r="P335" i="4" s="1"/>
  <c r="U204" i="1"/>
  <c r="W293" i="4"/>
  <c r="P293" i="4" s="1"/>
  <c r="W305" i="4"/>
  <c r="P305" i="4" s="1"/>
  <c r="W292" i="4"/>
  <c r="P292" i="4" s="1"/>
  <c r="W310" i="4"/>
  <c r="P310" i="4" s="1"/>
  <c r="W298" i="4"/>
  <c r="P298" i="4" s="1"/>
  <c r="W309" i="4"/>
  <c r="P309" i="4" s="1"/>
  <c r="W291" i="4"/>
  <c r="P291" i="4" s="1"/>
  <c r="W300" i="4"/>
  <c r="P300" i="4" s="1"/>
  <c r="W312" i="4"/>
  <c r="P312" i="4" s="1"/>
  <c r="W315" i="4"/>
  <c r="P315" i="4" s="1"/>
  <c r="W313" i="4"/>
  <c r="P313" i="4" s="1"/>
  <c r="W304" i="4"/>
  <c r="P304" i="4" s="1"/>
  <c r="W290" i="4"/>
  <c r="G460" i="3"/>
  <c r="H460" i="3" s="1"/>
  <c r="G459" i="3"/>
  <c r="H459" i="3" s="1"/>
  <c r="G458" i="3"/>
  <c r="H458" i="3" s="1"/>
  <c r="G457" i="3"/>
  <c r="H457" i="3" s="1"/>
  <c r="G456" i="3"/>
  <c r="H456" i="3" s="1"/>
  <c r="G455" i="3"/>
  <c r="H455" i="3" s="1"/>
  <c r="G454" i="3"/>
  <c r="H454" i="3" s="1"/>
  <c r="G453" i="3"/>
  <c r="H453" i="3" s="1"/>
  <c r="G452" i="3"/>
  <c r="H452" i="3" s="1"/>
  <c r="G451" i="3"/>
  <c r="H451" i="3" s="1"/>
  <c r="G450" i="3"/>
  <c r="H450" i="3" s="1"/>
  <c r="G449" i="3"/>
  <c r="H449" i="3" s="1"/>
  <c r="G448" i="3"/>
  <c r="H448" i="3" s="1"/>
  <c r="G447" i="3"/>
  <c r="H447" i="3" s="1"/>
  <c r="G446" i="3"/>
  <c r="H446" i="3" s="1"/>
  <c r="G445" i="3"/>
  <c r="H445" i="3" s="1"/>
  <c r="G444" i="3"/>
  <c r="H444" i="3" s="1"/>
  <c r="G443" i="3"/>
  <c r="H443" i="3" s="1"/>
  <c r="G442" i="3"/>
  <c r="H442" i="3" s="1"/>
  <c r="G441" i="3"/>
  <c r="H441" i="3" s="1"/>
  <c r="G440" i="3"/>
  <c r="H440" i="3" s="1"/>
  <c r="G439" i="3"/>
  <c r="H439" i="3" s="1"/>
  <c r="G438" i="3"/>
  <c r="H438" i="3" s="1"/>
  <c r="G437" i="3"/>
  <c r="H437" i="3" s="1"/>
  <c r="G436" i="3"/>
  <c r="H436" i="3" s="1"/>
  <c r="G435" i="3"/>
  <c r="H435" i="3" s="1"/>
  <c r="G434" i="3"/>
  <c r="H434" i="3" s="1"/>
  <c r="G433" i="3"/>
  <c r="H433" i="3" s="1"/>
  <c r="G432" i="3"/>
  <c r="H432" i="3" s="1"/>
  <c r="G431" i="3"/>
  <c r="H431" i="3" s="1"/>
  <c r="G430" i="3"/>
  <c r="H430" i="3" s="1"/>
  <c r="G429" i="3"/>
  <c r="H429" i="3" s="1"/>
  <c r="G428" i="3"/>
  <c r="H428" i="3" s="1"/>
  <c r="G427" i="3"/>
  <c r="H427" i="3" s="1"/>
  <c r="G426" i="3"/>
  <c r="H426" i="3" s="1"/>
  <c r="G425" i="3"/>
  <c r="H425" i="3" s="1"/>
  <c r="G424" i="3"/>
  <c r="H424" i="3" s="1"/>
  <c r="G423" i="3"/>
  <c r="H423" i="3" s="1"/>
  <c r="G422" i="3"/>
  <c r="H422" i="3" s="1"/>
  <c r="K422" i="3" s="1"/>
  <c r="G421" i="3"/>
  <c r="H421" i="3" s="1"/>
  <c r="K421" i="3" s="1"/>
  <c r="G420" i="3"/>
  <c r="H420" i="3" s="1"/>
  <c r="G419" i="3"/>
  <c r="H419" i="3" s="1"/>
  <c r="G418" i="3"/>
  <c r="H418" i="3" s="1"/>
  <c r="G417" i="3"/>
  <c r="H417" i="3" s="1"/>
  <c r="G416" i="3"/>
  <c r="H416" i="3" s="1"/>
  <c r="G415" i="3"/>
  <c r="H415" i="3" s="1"/>
  <c r="K415" i="3" s="1"/>
  <c r="G414" i="3"/>
  <c r="H414" i="3" s="1"/>
  <c r="G413" i="3"/>
  <c r="H413" i="3" s="1"/>
  <c r="R412" i="3"/>
  <c r="G412" i="3"/>
  <c r="H412" i="3" s="1"/>
  <c r="R411" i="3"/>
  <c r="G411" i="3"/>
  <c r="H411" i="3" s="1"/>
  <c r="G410" i="3"/>
  <c r="H410" i="3" s="1"/>
  <c r="G409" i="3"/>
  <c r="H409" i="3" s="1"/>
  <c r="K409" i="3" s="1"/>
  <c r="G278" i="4"/>
  <c r="H278" i="4" s="1"/>
  <c r="G277" i="4"/>
  <c r="H277" i="4" s="1"/>
  <c r="G276" i="4"/>
  <c r="H276" i="4" s="1"/>
  <c r="G275" i="4"/>
  <c r="H275" i="4" s="1"/>
  <c r="G274" i="4"/>
  <c r="H274" i="4" s="1"/>
  <c r="G273" i="4"/>
  <c r="H273" i="4" s="1"/>
  <c r="G272" i="4"/>
  <c r="H272" i="4" s="1"/>
  <c r="G271" i="4"/>
  <c r="H271" i="4" s="1"/>
  <c r="G270" i="4"/>
  <c r="H270" i="4" s="1"/>
  <c r="G269" i="4"/>
  <c r="H269" i="4" s="1"/>
  <c r="G268" i="4"/>
  <c r="H268" i="4" s="1"/>
  <c r="G267" i="4"/>
  <c r="H267" i="4" s="1"/>
  <c r="G266" i="4"/>
  <c r="H266" i="4" s="1"/>
  <c r="G265" i="4"/>
  <c r="H265" i="4" s="1"/>
  <c r="G264" i="4"/>
  <c r="H264" i="4" s="1"/>
  <c r="G263" i="4"/>
  <c r="H263" i="4" s="1"/>
  <c r="G262" i="4"/>
  <c r="H262" i="4" s="1"/>
  <c r="G261" i="4"/>
  <c r="H261" i="4" s="1"/>
  <c r="G260" i="4"/>
  <c r="H260" i="4" s="1"/>
  <c r="G259" i="4"/>
  <c r="H259" i="4" s="1"/>
  <c r="R258" i="4"/>
  <c r="G258" i="4"/>
  <c r="H258" i="4" s="1"/>
  <c r="G257" i="4"/>
  <c r="H257" i="4" s="1"/>
  <c r="G256" i="4"/>
  <c r="H256" i="4" s="1"/>
  <c r="G255" i="4"/>
  <c r="H255" i="4" s="1"/>
  <c r="G254" i="4"/>
  <c r="H254" i="4" s="1"/>
  <c r="G253" i="4"/>
  <c r="H253" i="4" s="1"/>
  <c r="G180" i="1"/>
  <c r="H180" i="1" s="1"/>
  <c r="G179" i="1"/>
  <c r="H179" i="1" s="1"/>
  <c r="G178" i="1"/>
  <c r="H178" i="1" s="1"/>
  <c r="G177" i="1"/>
  <c r="H177" i="1" s="1"/>
  <c r="G176" i="1"/>
  <c r="H176" i="1" s="1"/>
  <c r="G175" i="1"/>
  <c r="H175" i="1" s="1"/>
  <c r="R174" i="1"/>
  <c r="G174" i="1"/>
  <c r="H174" i="1" s="1"/>
  <c r="G173" i="1"/>
  <c r="H173" i="1" s="1"/>
  <c r="G172" i="1"/>
  <c r="H172" i="1" s="1"/>
  <c r="G171" i="1"/>
  <c r="H171" i="1" s="1"/>
  <c r="G170" i="1"/>
  <c r="H170" i="1" s="1"/>
  <c r="G169" i="1"/>
  <c r="J171" i="1" l="1"/>
  <c r="R261" i="4"/>
  <c r="V259" i="4" s="1"/>
  <c r="R260" i="4"/>
  <c r="W349" i="4"/>
  <c r="P349" i="4" s="1"/>
  <c r="W340" i="4"/>
  <c r="P340" i="4" s="1"/>
  <c r="W348" i="4"/>
  <c r="P348" i="4" s="1"/>
  <c r="L326" i="4"/>
  <c r="L352" i="4" s="1"/>
  <c r="K352" i="4"/>
  <c r="W327" i="4"/>
  <c r="P327" i="4" s="1"/>
  <c r="V352" i="4"/>
  <c r="W346" i="4"/>
  <c r="P346" i="4" s="1"/>
  <c r="W336" i="4"/>
  <c r="P336" i="4" s="1"/>
  <c r="W334" i="4"/>
  <c r="P334" i="4" s="1"/>
  <c r="W331" i="4"/>
  <c r="P331" i="4" s="1"/>
  <c r="W341" i="4"/>
  <c r="P341" i="4" s="1"/>
  <c r="W330" i="4"/>
  <c r="P330" i="4" s="1"/>
  <c r="W344" i="4"/>
  <c r="P344" i="4" s="1"/>
  <c r="W339" i="4"/>
  <c r="P339" i="4" s="1"/>
  <c r="W329" i="4"/>
  <c r="P329" i="4" s="1"/>
  <c r="W328" i="4"/>
  <c r="P328" i="4" s="1"/>
  <c r="W326" i="4"/>
  <c r="U352" i="4"/>
  <c r="W347" i="4"/>
  <c r="P347" i="4" s="1"/>
  <c r="W332" i="4"/>
  <c r="P332" i="4" s="1"/>
  <c r="W343" i="4"/>
  <c r="P343" i="4" s="1"/>
  <c r="W351" i="4"/>
  <c r="P351" i="4" s="1"/>
  <c r="W333" i="4"/>
  <c r="P333" i="4" s="1"/>
  <c r="W350" i="4"/>
  <c r="P350" i="4" s="1"/>
  <c r="W345" i="4"/>
  <c r="P345" i="4" s="1"/>
  <c r="W337" i="4"/>
  <c r="P337" i="4" s="1"/>
  <c r="W338" i="4"/>
  <c r="P338" i="4" s="1"/>
  <c r="W342" i="4"/>
  <c r="P342" i="4" s="1"/>
  <c r="K419" i="3"/>
  <c r="K412" i="3"/>
  <c r="W311" i="4"/>
  <c r="P311" i="4" s="1"/>
  <c r="V316" i="4"/>
  <c r="W306" i="4"/>
  <c r="P306" i="4" s="1"/>
  <c r="W302" i="4"/>
  <c r="P302" i="4" s="1"/>
  <c r="W301" i="4"/>
  <c r="P301" i="4" s="1"/>
  <c r="W307" i="4"/>
  <c r="P307" i="4" s="1"/>
  <c r="W297" i="4"/>
  <c r="P297" i="4" s="1"/>
  <c r="U316" i="4"/>
  <c r="W299" i="4"/>
  <c r="P299" i="4" s="1"/>
  <c r="W314" i="4"/>
  <c r="P314" i="4" s="1"/>
  <c r="W295" i="4"/>
  <c r="P295" i="4" s="1"/>
  <c r="W308" i="4"/>
  <c r="P308" i="4" s="1"/>
  <c r="W296" i="4"/>
  <c r="P296" i="4" s="1"/>
  <c r="W303" i="4"/>
  <c r="P303" i="4" s="1"/>
  <c r="W294" i="4"/>
  <c r="P294" i="4" s="1"/>
  <c r="K255" i="4"/>
  <c r="K257" i="4"/>
  <c r="K258" i="4"/>
  <c r="K267" i="4"/>
  <c r="K275" i="4"/>
  <c r="K253" i="4"/>
  <c r="K256" i="4"/>
  <c r="K262" i="4"/>
  <c r="K265" i="4"/>
  <c r="K268" i="4"/>
  <c r="K272" i="4"/>
  <c r="K276" i="4"/>
  <c r="K261" i="4"/>
  <c r="K271" i="4"/>
  <c r="R176" i="1"/>
  <c r="R177" i="1"/>
  <c r="U171" i="1" s="1"/>
  <c r="K254" i="4"/>
  <c r="K259" i="4"/>
  <c r="K263" i="4"/>
  <c r="K269" i="4"/>
  <c r="K273" i="4"/>
  <c r="K277" i="4"/>
  <c r="K411" i="3"/>
  <c r="K413" i="3"/>
  <c r="K417" i="3"/>
  <c r="K260" i="4"/>
  <c r="K264" i="4"/>
  <c r="K266" i="4"/>
  <c r="K270" i="4"/>
  <c r="K274" i="4"/>
  <c r="K278" i="4"/>
  <c r="K425" i="3"/>
  <c r="K429" i="3"/>
  <c r="K433" i="3"/>
  <c r="K437" i="3"/>
  <c r="K441" i="3"/>
  <c r="K445" i="3"/>
  <c r="K449" i="3"/>
  <c r="K453" i="3"/>
  <c r="K410" i="3"/>
  <c r="K416" i="3"/>
  <c r="K420" i="3"/>
  <c r="K426" i="3"/>
  <c r="K430" i="3"/>
  <c r="K434" i="3"/>
  <c r="K438" i="3"/>
  <c r="K442" i="3"/>
  <c r="K446" i="3"/>
  <c r="K450" i="3"/>
  <c r="K454" i="3"/>
  <c r="K423" i="3"/>
  <c r="K427" i="3"/>
  <c r="K431" i="3"/>
  <c r="K435" i="3"/>
  <c r="K439" i="3"/>
  <c r="K443" i="3"/>
  <c r="K447" i="3"/>
  <c r="K451" i="3"/>
  <c r="K455" i="3"/>
  <c r="K414" i="3"/>
  <c r="K418" i="3"/>
  <c r="K424" i="3"/>
  <c r="K428" i="3"/>
  <c r="K432" i="3"/>
  <c r="K436" i="3"/>
  <c r="K440" i="3"/>
  <c r="K444" i="3"/>
  <c r="K448" i="3"/>
  <c r="K452" i="3"/>
  <c r="K456" i="3"/>
  <c r="N411" i="3"/>
  <c r="V411" i="3"/>
  <c r="O411" i="3"/>
  <c r="U411" i="3"/>
  <c r="V417" i="3"/>
  <c r="N417" i="3"/>
  <c r="U417" i="3"/>
  <c r="N435" i="3"/>
  <c r="U435" i="3"/>
  <c r="V435" i="3"/>
  <c r="N443" i="3"/>
  <c r="U443" i="3"/>
  <c r="V443" i="3"/>
  <c r="N455" i="3"/>
  <c r="U455" i="3"/>
  <c r="V455" i="3"/>
  <c r="U412" i="3"/>
  <c r="N412" i="3"/>
  <c r="V412" i="3"/>
  <c r="V415" i="3"/>
  <c r="U415" i="3"/>
  <c r="N415" i="3"/>
  <c r="V419" i="3"/>
  <c r="N419" i="3"/>
  <c r="U419" i="3"/>
  <c r="V425" i="3"/>
  <c r="N425" i="3"/>
  <c r="U425" i="3"/>
  <c r="O429" i="3"/>
  <c r="V429" i="3"/>
  <c r="N429" i="3"/>
  <c r="U429" i="3"/>
  <c r="V433" i="3"/>
  <c r="N433" i="3"/>
  <c r="U433" i="3"/>
  <c r="V437" i="3"/>
  <c r="N437" i="3"/>
  <c r="U437" i="3"/>
  <c r="V441" i="3"/>
  <c r="N441" i="3"/>
  <c r="U441" i="3"/>
  <c r="J445" i="3"/>
  <c r="V445" i="3"/>
  <c r="N445" i="3"/>
  <c r="U445" i="3"/>
  <c r="V449" i="3"/>
  <c r="N449" i="3"/>
  <c r="U449" i="3"/>
  <c r="J453" i="3"/>
  <c r="V453" i="3"/>
  <c r="N453" i="3"/>
  <c r="U453" i="3"/>
  <c r="J457" i="3"/>
  <c r="V457" i="3"/>
  <c r="N457" i="3"/>
  <c r="U457" i="3"/>
  <c r="V413" i="3"/>
  <c r="U413" i="3"/>
  <c r="N413" i="3"/>
  <c r="N423" i="3"/>
  <c r="U423" i="3"/>
  <c r="V423" i="3"/>
  <c r="N431" i="3"/>
  <c r="U431" i="3"/>
  <c r="V431" i="3"/>
  <c r="N439" i="3"/>
  <c r="U439" i="3"/>
  <c r="V439" i="3"/>
  <c r="N447" i="3"/>
  <c r="U447" i="3"/>
  <c r="V447" i="3"/>
  <c r="N459" i="3"/>
  <c r="U459" i="3"/>
  <c r="V459" i="3"/>
  <c r="U410" i="3"/>
  <c r="O410" i="3"/>
  <c r="N410" i="3"/>
  <c r="V410" i="3"/>
  <c r="U416" i="3"/>
  <c r="N416" i="3"/>
  <c r="V416" i="3"/>
  <c r="V420" i="3"/>
  <c r="N420" i="3"/>
  <c r="U420" i="3"/>
  <c r="O422" i="3"/>
  <c r="N422" i="3"/>
  <c r="V422" i="3"/>
  <c r="U422" i="3"/>
  <c r="N426" i="3"/>
  <c r="U426" i="3"/>
  <c r="V426" i="3"/>
  <c r="O430" i="3"/>
  <c r="V430" i="3"/>
  <c r="N430" i="3"/>
  <c r="U430" i="3"/>
  <c r="N434" i="3"/>
  <c r="U434" i="3"/>
  <c r="V434" i="3"/>
  <c r="V438" i="3"/>
  <c r="N438" i="3"/>
  <c r="U438" i="3"/>
  <c r="N442" i="3"/>
  <c r="U442" i="3"/>
  <c r="V442" i="3"/>
  <c r="V446" i="3"/>
  <c r="N446" i="3"/>
  <c r="U446" i="3"/>
  <c r="V450" i="3"/>
  <c r="N450" i="3"/>
  <c r="U450" i="3"/>
  <c r="N454" i="3"/>
  <c r="U454" i="3"/>
  <c r="V454" i="3"/>
  <c r="V458" i="3"/>
  <c r="N458" i="3"/>
  <c r="U458" i="3"/>
  <c r="N427" i="3"/>
  <c r="U427" i="3"/>
  <c r="V427" i="3"/>
  <c r="N451" i="3"/>
  <c r="U451" i="3"/>
  <c r="V451" i="3"/>
  <c r="U414" i="3"/>
  <c r="N414" i="3"/>
  <c r="V414" i="3"/>
  <c r="J418" i="3"/>
  <c r="U418" i="3"/>
  <c r="N418" i="3"/>
  <c r="V418" i="3"/>
  <c r="U421" i="3"/>
  <c r="V421" i="3"/>
  <c r="N424" i="3"/>
  <c r="V424" i="3"/>
  <c r="U424" i="3"/>
  <c r="J428" i="3"/>
  <c r="U428" i="3"/>
  <c r="V428" i="3"/>
  <c r="N428" i="3"/>
  <c r="N432" i="3"/>
  <c r="V432" i="3"/>
  <c r="U432" i="3"/>
  <c r="U436" i="3"/>
  <c r="V436" i="3"/>
  <c r="N436" i="3"/>
  <c r="V440" i="3"/>
  <c r="N440" i="3"/>
  <c r="U440" i="3"/>
  <c r="N444" i="3"/>
  <c r="U444" i="3"/>
  <c r="V444" i="3"/>
  <c r="V448" i="3"/>
  <c r="N448" i="3"/>
  <c r="U448" i="3"/>
  <c r="O452" i="3"/>
  <c r="N452" i="3"/>
  <c r="U452" i="3"/>
  <c r="V452" i="3"/>
  <c r="O456" i="3"/>
  <c r="U456" i="3"/>
  <c r="V456" i="3"/>
  <c r="N456" i="3"/>
  <c r="N460" i="3"/>
  <c r="V460" i="3"/>
  <c r="U460" i="3"/>
  <c r="V409" i="3"/>
  <c r="N409" i="3"/>
  <c r="U409" i="3"/>
  <c r="O409" i="3"/>
  <c r="V256" i="4"/>
  <c r="U256" i="4"/>
  <c r="U265" i="4"/>
  <c r="V265" i="4"/>
  <c r="O276" i="4"/>
  <c r="V276" i="4"/>
  <c r="U276" i="4"/>
  <c r="V254" i="4"/>
  <c r="U254" i="4"/>
  <c r="U269" i="4"/>
  <c r="V269" i="4"/>
  <c r="O273" i="4"/>
  <c r="U273" i="4"/>
  <c r="V273" i="4"/>
  <c r="U258" i="4"/>
  <c r="V258" i="4"/>
  <c r="U261" i="4"/>
  <c r="V261" i="4"/>
  <c r="V267" i="4"/>
  <c r="U267" i="4"/>
  <c r="V271" i="4"/>
  <c r="U271" i="4"/>
  <c r="V275" i="4"/>
  <c r="U275" i="4"/>
  <c r="V262" i="4"/>
  <c r="U262" i="4"/>
  <c r="U268" i="4"/>
  <c r="V268" i="4"/>
  <c r="O272" i="4"/>
  <c r="U272" i="4"/>
  <c r="V272" i="4"/>
  <c r="U259" i="4"/>
  <c r="V263" i="4"/>
  <c r="U263" i="4"/>
  <c r="U277" i="4"/>
  <c r="V277" i="4"/>
  <c r="V255" i="4"/>
  <c r="U255" i="4"/>
  <c r="V257" i="4"/>
  <c r="U257" i="4"/>
  <c r="U260" i="4"/>
  <c r="V260" i="4"/>
  <c r="U264" i="4"/>
  <c r="V264" i="4"/>
  <c r="U266" i="4"/>
  <c r="V266" i="4"/>
  <c r="V270" i="4"/>
  <c r="U270" i="4"/>
  <c r="U274" i="4"/>
  <c r="V274" i="4"/>
  <c r="V278" i="4"/>
  <c r="U278" i="4"/>
  <c r="V253" i="4"/>
  <c r="U253" i="4"/>
  <c r="V178" i="1"/>
  <c r="U178" i="1"/>
  <c r="K178" i="1"/>
  <c r="V173" i="1"/>
  <c r="U173" i="1"/>
  <c r="V174" i="1"/>
  <c r="U174" i="1"/>
  <c r="K174" i="1"/>
  <c r="V177" i="1"/>
  <c r="U177" i="1"/>
  <c r="K177" i="1"/>
  <c r="V170" i="1"/>
  <c r="U170" i="1"/>
  <c r="V180" i="1"/>
  <c r="U180" i="1"/>
  <c r="K180" i="1"/>
  <c r="V172" i="1"/>
  <c r="U172" i="1"/>
  <c r="V175" i="1"/>
  <c r="U175" i="1"/>
  <c r="K175" i="1"/>
  <c r="O176" i="1"/>
  <c r="K176" i="1"/>
  <c r="V176" i="1"/>
  <c r="U176" i="1"/>
  <c r="V179" i="1"/>
  <c r="U179" i="1"/>
  <c r="K179" i="1"/>
  <c r="K459" i="3"/>
  <c r="K460" i="3"/>
  <c r="K457" i="3"/>
  <c r="K458" i="3"/>
  <c r="N421" i="3"/>
  <c r="N253" i="4"/>
  <c r="O253" i="4"/>
  <c r="N255" i="4"/>
  <c r="N257" i="4"/>
  <c r="N254" i="4"/>
  <c r="N258" i="4"/>
  <c r="N256" i="4"/>
  <c r="N263" i="4"/>
  <c r="N267" i="4"/>
  <c r="N271" i="4"/>
  <c r="N275" i="4"/>
  <c r="N260" i="4"/>
  <c r="N270" i="4"/>
  <c r="N264" i="4"/>
  <c r="N268" i="4"/>
  <c r="N272" i="4"/>
  <c r="N276" i="4"/>
  <c r="N278" i="4"/>
  <c r="N261" i="4"/>
  <c r="N265" i="4"/>
  <c r="N269" i="4"/>
  <c r="N273" i="4"/>
  <c r="N277" i="4"/>
  <c r="N262" i="4"/>
  <c r="N266" i="4"/>
  <c r="N274" i="4"/>
  <c r="O170" i="1"/>
  <c r="J170" i="1"/>
  <c r="J430" i="3"/>
  <c r="O449" i="3"/>
  <c r="J449" i="3"/>
  <c r="O427" i="3"/>
  <c r="J427" i="3"/>
  <c r="O432" i="3"/>
  <c r="O444" i="3"/>
  <c r="J444" i="3"/>
  <c r="O460" i="3"/>
  <c r="J460" i="3"/>
  <c r="J417" i="3"/>
  <c r="O423" i="3"/>
  <c r="J429" i="3"/>
  <c r="J423" i="3"/>
  <c r="J436" i="3"/>
  <c r="O445" i="3"/>
  <c r="O453" i="3"/>
  <c r="O457" i="3"/>
  <c r="O263" i="4"/>
  <c r="J263" i="4"/>
  <c r="O269" i="4"/>
  <c r="J269" i="4"/>
  <c r="O277" i="4"/>
  <c r="J277" i="4"/>
  <c r="J273" i="4"/>
  <c r="G181" i="1"/>
  <c r="H169" i="1"/>
  <c r="O439" i="3"/>
  <c r="J439" i="3"/>
  <c r="O421" i="3"/>
  <c r="J421" i="3"/>
  <c r="J440" i="3"/>
  <c r="O440" i="3"/>
  <c r="J411" i="3"/>
  <c r="O459" i="3"/>
  <c r="J459" i="3"/>
  <c r="O413" i="3"/>
  <c r="J413" i="3"/>
  <c r="O414" i="3"/>
  <c r="O420" i="3"/>
  <c r="J420" i="3"/>
  <c r="O443" i="3"/>
  <c r="J443" i="3"/>
  <c r="O455" i="3"/>
  <c r="J455" i="3"/>
  <c r="H461" i="3"/>
  <c r="J414" i="3"/>
  <c r="O415" i="3"/>
  <c r="O416" i="3"/>
  <c r="J424" i="3"/>
  <c r="O447" i="3"/>
  <c r="J447" i="3"/>
  <c r="O448" i="3"/>
  <c r="J409" i="3"/>
  <c r="J410" i="3"/>
  <c r="J415" i="3"/>
  <c r="J416" i="3"/>
  <c r="O417" i="3"/>
  <c r="O419" i="3"/>
  <c r="J419" i="3"/>
  <c r="O425" i="3"/>
  <c r="J425" i="3"/>
  <c r="O435" i="3"/>
  <c r="J435" i="3"/>
  <c r="J437" i="3"/>
  <c r="J438" i="3"/>
  <c r="O446" i="3"/>
  <c r="J446" i="3"/>
  <c r="J448" i="3"/>
  <c r="O451" i="3"/>
  <c r="J451" i="3"/>
  <c r="J452" i="3"/>
  <c r="J422" i="3"/>
  <c r="O426" i="3"/>
  <c r="J426" i="3"/>
  <c r="O428" i="3"/>
  <c r="O412" i="3"/>
  <c r="J412" i="3"/>
  <c r="O418" i="3"/>
  <c r="O424" i="3"/>
  <c r="O431" i="3"/>
  <c r="J431" i="3"/>
  <c r="J432" i="3"/>
  <c r="O436" i="3"/>
  <c r="O437" i="3"/>
  <c r="O438" i="3"/>
  <c r="O450" i="3"/>
  <c r="J450" i="3"/>
  <c r="O433" i="3"/>
  <c r="O434" i="3"/>
  <c r="O441" i="3"/>
  <c r="O442" i="3"/>
  <c r="O454" i="3"/>
  <c r="J454" i="3"/>
  <c r="G461" i="3"/>
  <c r="J433" i="3"/>
  <c r="J434" i="3"/>
  <c r="J441" i="3"/>
  <c r="J442" i="3"/>
  <c r="J456" i="3"/>
  <c r="O458" i="3"/>
  <c r="J458" i="3"/>
  <c r="H279" i="4"/>
  <c r="J253" i="4"/>
  <c r="O259" i="4"/>
  <c r="J259" i="4"/>
  <c r="O261" i="4"/>
  <c r="J261" i="4"/>
  <c r="O271" i="4"/>
  <c r="J271" i="4"/>
  <c r="O275" i="4"/>
  <c r="J275" i="4"/>
  <c r="O260" i="4"/>
  <c r="J260" i="4"/>
  <c r="O254" i="4"/>
  <c r="J255" i="4"/>
  <c r="J256" i="4"/>
  <c r="J257" i="4"/>
  <c r="O262" i="4"/>
  <c r="J262" i="4"/>
  <c r="O264" i="4"/>
  <c r="J264" i="4"/>
  <c r="O258" i="4"/>
  <c r="J258" i="4"/>
  <c r="O265" i="4"/>
  <c r="J265" i="4"/>
  <c r="O267" i="4"/>
  <c r="J267" i="4"/>
  <c r="O268" i="4"/>
  <c r="J268" i="4"/>
  <c r="O270" i="4"/>
  <c r="J270" i="4"/>
  <c r="G279" i="4"/>
  <c r="J254" i="4"/>
  <c r="O255" i="4"/>
  <c r="O256" i="4"/>
  <c r="O257" i="4"/>
  <c r="O266" i="4"/>
  <c r="J266" i="4"/>
  <c r="O274" i="4"/>
  <c r="J274" i="4"/>
  <c r="O278" i="4"/>
  <c r="J278" i="4"/>
  <c r="J272" i="4"/>
  <c r="J276" i="4"/>
  <c r="O175" i="1"/>
  <c r="J175" i="1"/>
  <c r="O179" i="1"/>
  <c r="J179" i="1"/>
  <c r="O174" i="1"/>
  <c r="J174" i="1"/>
  <c r="O180" i="1"/>
  <c r="J180" i="1"/>
  <c r="O171" i="1"/>
  <c r="O173" i="1"/>
  <c r="J173" i="1"/>
  <c r="O172" i="1"/>
  <c r="J172" i="1"/>
  <c r="J176" i="1"/>
  <c r="O177" i="1"/>
  <c r="J178" i="1"/>
  <c r="J177" i="1"/>
  <c r="O178" i="1"/>
  <c r="J169" i="1" l="1"/>
  <c r="O279" i="4"/>
  <c r="V171" i="1"/>
  <c r="P326" i="4"/>
  <c r="W352" i="4"/>
  <c r="P352" i="4" s="1"/>
  <c r="K279" i="4"/>
  <c r="W316" i="4"/>
  <c r="P316" i="4" s="1"/>
  <c r="P290" i="4"/>
  <c r="O461" i="3"/>
  <c r="N461" i="3"/>
  <c r="L174" i="1"/>
  <c r="K461" i="3"/>
  <c r="W420" i="3"/>
  <c r="P420" i="3" s="1"/>
  <c r="W456" i="3"/>
  <c r="P456" i="3" s="1"/>
  <c r="W409" i="3"/>
  <c r="P409" i="3" s="1"/>
  <c r="O169" i="1"/>
  <c r="O181" i="1" s="1"/>
  <c r="V169" i="1"/>
  <c r="U169" i="1"/>
  <c r="U181" i="1" s="1"/>
  <c r="H181" i="1"/>
  <c r="J181" i="1"/>
  <c r="L171" i="1"/>
  <c r="W177" i="1"/>
  <c r="P177" i="1" s="1"/>
  <c r="L179" i="1"/>
  <c r="L175" i="1"/>
  <c r="W178" i="1"/>
  <c r="P178" i="1" s="1"/>
  <c r="L176" i="1"/>
  <c r="J461" i="3"/>
  <c r="J279" i="4"/>
  <c r="W172" i="1"/>
  <c r="P172" i="1" s="1"/>
  <c r="L177" i="1"/>
  <c r="L172" i="1"/>
  <c r="W173" i="1"/>
  <c r="P173" i="1" s="1"/>
  <c r="W180" i="1"/>
  <c r="P180" i="1" s="1"/>
  <c r="W174" i="1"/>
  <c r="P174" i="1" s="1"/>
  <c r="W179" i="1"/>
  <c r="P179" i="1" s="1"/>
  <c r="W175" i="1"/>
  <c r="P175" i="1" s="1"/>
  <c r="L178" i="1"/>
  <c r="W176" i="1"/>
  <c r="P176" i="1" s="1"/>
  <c r="L173" i="1"/>
  <c r="L180" i="1"/>
  <c r="G10" i="1"/>
  <c r="H10" i="1" s="1"/>
  <c r="U10" i="1" s="1"/>
  <c r="W171" i="1" l="1"/>
  <c r="P171" i="1" s="1"/>
  <c r="L219" i="1"/>
  <c r="L222" i="1"/>
  <c r="L223" i="1"/>
  <c r="L221" i="1"/>
  <c r="L225" i="1"/>
  <c r="L224" i="1"/>
  <c r="L220" i="1"/>
  <c r="L217" i="1"/>
  <c r="L216" i="1"/>
  <c r="L218" i="1"/>
  <c r="L215" i="1"/>
  <c r="P225" i="1"/>
  <c r="L201" i="1"/>
  <c r="L193" i="1"/>
  <c r="L202" i="1"/>
  <c r="L203" i="1"/>
  <c r="L195" i="1"/>
  <c r="L194" i="1"/>
  <c r="L198" i="1"/>
  <c r="L200" i="1"/>
  <c r="L199" i="1"/>
  <c r="L197" i="1"/>
  <c r="L196" i="1"/>
  <c r="W201" i="1"/>
  <c r="P201" i="1" s="1"/>
  <c r="W193" i="1"/>
  <c r="P193" i="1" s="1"/>
  <c r="W196" i="1"/>
  <c r="P196" i="1" s="1"/>
  <c r="L170" i="1"/>
  <c r="L421" i="3"/>
  <c r="R357" i="3"/>
  <c r="R356" i="3"/>
  <c r="R348" i="3"/>
  <c r="R157" i="1"/>
  <c r="R156" i="1"/>
  <c r="R147" i="1"/>
  <c r="R148" i="1"/>
  <c r="P223" i="1" l="1"/>
  <c r="P217" i="1"/>
  <c r="P224" i="1"/>
  <c r="P218" i="1"/>
  <c r="P219" i="1"/>
  <c r="P216" i="1"/>
  <c r="L565" i="3"/>
  <c r="L541" i="3"/>
  <c r="L573" i="3"/>
  <c r="L581" i="3"/>
  <c r="L557" i="3"/>
  <c r="L564" i="3"/>
  <c r="L540" i="3"/>
  <c r="L542" i="3"/>
  <c r="L566" i="3"/>
  <c r="L572" i="3"/>
  <c r="L577" i="3"/>
  <c r="L562" i="3"/>
  <c r="L546" i="3"/>
  <c r="L568" i="3"/>
  <c r="L535" i="3"/>
  <c r="L543" i="3"/>
  <c r="L580" i="3"/>
  <c r="L556" i="3"/>
  <c r="L547" i="3"/>
  <c r="L574" i="3"/>
  <c r="L563" i="3"/>
  <c r="L558" i="3"/>
  <c r="L567" i="3"/>
  <c r="L550" i="3"/>
  <c r="L585" i="3"/>
  <c r="L576" i="3"/>
  <c r="L561" i="3"/>
  <c r="L544" i="3"/>
  <c r="L539" i="3"/>
  <c r="L571" i="3"/>
  <c r="L582" i="3"/>
  <c r="L545" i="3"/>
  <c r="L578" i="3"/>
  <c r="L552" i="3"/>
  <c r="L569" i="3"/>
  <c r="L554" i="3"/>
  <c r="L570" i="3"/>
  <c r="L584" i="3"/>
  <c r="L548" i="3"/>
  <c r="L575" i="3"/>
  <c r="L555" i="3"/>
  <c r="L559" i="3"/>
  <c r="L583" i="3"/>
  <c r="L537" i="3"/>
  <c r="L551" i="3"/>
  <c r="L579" i="3"/>
  <c r="L549" i="3"/>
  <c r="L536" i="3"/>
  <c r="L538" i="3"/>
  <c r="L560" i="3"/>
  <c r="L553" i="3"/>
  <c r="W564" i="3"/>
  <c r="P564" i="3" s="1"/>
  <c r="W577" i="3"/>
  <c r="P577" i="3" s="1"/>
  <c r="W560" i="3"/>
  <c r="P560" i="3" s="1"/>
  <c r="W543" i="3"/>
  <c r="P543" i="3" s="1"/>
  <c r="P221" i="1"/>
  <c r="W214" i="1"/>
  <c r="V226" i="1"/>
  <c r="N226" i="1"/>
  <c r="N229" i="1" s="1"/>
  <c r="P220" i="1"/>
  <c r="P222" i="1"/>
  <c r="P215" i="1"/>
  <c r="L214" i="1"/>
  <c r="L226" i="1" s="1"/>
  <c r="L473" i="3"/>
  <c r="L491" i="3"/>
  <c r="L522" i="3"/>
  <c r="L507" i="3"/>
  <c r="L487" i="3"/>
  <c r="L476" i="3"/>
  <c r="L495" i="3"/>
  <c r="L511" i="3"/>
  <c r="L480" i="3"/>
  <c r="L517" i="3"/>
  <c r="L508" i="3"/>
  <c r="L482" i="3"/>
  <c r="L483" i="3"/>
  <c r="L519" i="3"/>
  <c r="L509" i="3"/>
  <c r="L502" i="3"/>
  <c r="L516" i="3"/>
  <c r="L520" i="3"/>
  <c r="L500" i="3"/>
  <c r="L515" i="3"/>
  <c r="L523" i="3"/>
  <c r="L479" i="3"/>
  <c r="L506" i="3"/>
  <c r="L484" i="3"/>
  <c r="L474" i="3"/>
  <c r="L510" i="3"/>
  <c r="L486" i="3"/>
  <c r="L490" i="3"/>
  <c r="L501" i="3"/>
  <c r="L494" i="3"/>
  <c r="L503" i="3"/>
  <c r="L505" i="3"/>
  <c r="L488" i="3"/>
  <c r="L514" i="3"/>
  <c r="L518" i="3"/>
  <c r="L492" i="3"/>
  <c r="L513" i="3"/>
  <c r="L475" i="3"/>
  <c r="L497" i="3"/>
  <c r="L481" i="3"/>
  <c r="L489" i="3"/>
  <c r="L485" i="3"/>
  <c r="L477" i="3"/>
  <c r="L496" i="3"/>
  <c r="L512" i="3"/>
  <c r="L504" i="3"/>
  <c r="L499" i="3"/>
  <c r="L521" i="3"/>
  <c r="L498" i="3"/>
  <c r="L478" i="3"/>
  <c r="L493" i="3"/>
  <c r="W505" i="3"/>
  <c r="P505" i="3" s="1"/>
  <c r="W516" i="3"/>
  <c r="P516" i="3" s="1"/>
  <c r="W481" i="3"/>
  <c r="P481" i="3" s="1"/>
  <c r="W484" i="3"/>
  <c r="P484" i="3" s="1"/>
  <c r="W474" i="3"/>
  <c r="P474" i="3" s="1"/>
  <c r="W510" i="3"/>
  <c r="P510" i="3" s="1"/>
  <c r="W488" i="3"/>
  <c r="P488" i="3" s="1"/>
  <c r="W501" i="3"/>
  <c r="P501" i="3" s="1"/>
  <c r="W494" i="3"/>
  <c r="P494" i="3" s="1"/>
  <c r="W499" i="3"/>
  <c r="P499" i="3" s="1"/>
  <c r="W520" i="3"/>
  <c r="P520" i="3" s="1"/>
  <c r="W490" i="3"/>
  <c r="P490" i="3" s="1"/>
  <c r="W503" i="3"/>
  <c r="P503" i="3" s="1"/>
  <c r="W514" i="3"/>
  <c r="P514" i="3" s="1"/>
  <c r="W522" i="3"/>
  <c r="P522" i="3" s="1"/>
  <c r="W513" i="3"/>
  <c r="P513" i="3" s="1"/>
  <c r="W479" i="3"/>
  <c r="P479" i="3" s="1"/>
  <c r="W487" i="3"/>
  <c r="P487" i="3" s="1"/>
  <c r="W489" i="3"/>
  <c r="P489" i="3" s="1"/>
  <c r="W485" i="3"/>
  <c r="P485" i="3" s="1"/>
  <c r="W476" i="3"/>
  <c r="P476" i="3" s="1"/>
  <c r="W495" i="3"/>
  <c r="P495" i="3" s="1"/>
  <c r="W511" i="3"/>
  <c r="P511" i="3" s="1"/>
  <c r="W477" i="3"/>
  <c r="P477" i="3" s="1"/>
  <c r="W480" i="3"/>
  <c r="P480" i="3" s="1"/>
  <c r="W496" i="3"/>
  <c r="P496" i="3" s="1"/>
  <c r="W512" i="3"/>
  <c r="P512" i="3" s="1"/>
  <c r="W492" i="3"/>
  <c r="P492" i="3" s="1"/>
  <c r="W483" i="3"/>
  <c r="P483" i="3" s="1"/>
  <c r="W473" i="3"/>
  <c r="P473" i="3" s="1"/>
  <c r="W482" i="3"/>
  <c r="P482" i="3" s="1"/>
  <c r="W500" i="3"/>
  <c r="P500" i="3" s="1"/>
  <c r="W504" i="3"/>
  <c r="P504" i="3" s="1"/>
  <c r="W506" i="3"/>
  <c r="P506" i="3" s="1"/>
  <c r="W518" i="3"/>
  <c r="P518" i="3" s="1"/>
  <c r="W497" i="3"/>
  <c r="P497" i="3" s="1"/>
  <c r="W509" i="3"/>
  <c r="P509" i="3" s="1"/>
  <c r="W478" i="3"/>
  <c r="P478" i="3" s="1"/>
  <c r="W502" i="3"/>
  <c r="P502" i="3" s="1"/>
  <c r="W507" i="3"/>
  <c r="P507" i="3" s="1"/>
  <c r="W517" i="3"/>
  <c r="P517" i="3" s="1"/>
  <c r="W508" i="3"/>
  <c r="P508" i="3" s="1"/>
  <c r="W515" i="3"/>
  <c r="P515" i="3" s="1"/>
  <c r="W493" i="3"/>
  <c r="P493" i="3" s="1"/>
  <c r="W475" i="3"/>
  <c r="P475" i="3" s="1"/>
  <c r="W486" i="3"/>
  <c r="P486" i="3" s="1"/>
  <c r="W498" i="3"/>
  <c r="P498" i="3" s="1"/>
  <c r="W519" i="3"/>
  <c r="P519" i="3" s="1"/>
  <c r="W523" i="3"/>
  <c r="P523" i="3" s="1"/>
  <c r="W491" i="3"/>
  <c r="P491" i="3" s="1"/>
  <c r="W521" i="3"/>
  <c r="P521" i="3" s="1"/>
  <c r="N204" i="1"/>
  <c r="W195" i="1"/>
  <c r="P195" i="1" s="1"/>
  <c r="W202" i="1"/>
  <c r="P202" i="1" s="1"/>
  <c r="W199" i="1"/>
  <c r="P199" i="1" s="1"/>
  <c r="W194" i="1"/>
  <c r="P194" i="1" s="1"/>
  <c r="K204" i="1"/>
  <c r="L192" i="1"/>
  <c r="L204" i="1" s="1"/>
  <c r="W198" i="1"/>
  <c r="P198" i="1" s="1"/>
  <c r="W203" i="1"/>
  <c r="P203" i="1" s="1"/>
  <c r="W197" i="1"/>
  <c r="P197" i="1" s="1"/>
  <c r="W200" i="1"/>
  <c r="P200" i="1" s="1"/>
  <c r="L417" i="3"/>
  <c r="L418" i="3"/>
  <c r="L410" i="3"/>
  <c r="L419" i="3"/>
  <c r="L409" i="3"/>
  <c r="L412" i="3"/>
  <c r="L411" i="3"/>
  <c r="L416" i="3"/>
  <c r="L414" i="3"/>
  <c r="L420" i="3"/>
  <c r="L415" i="3"/>
  <c r="L446" i="3"/>
  <c r="L434" i="3"/>
  <c r="L457" i="3"/>
  <c r="L453" i="3"/>
  <c r="L445" i="3"/>
  <c r="L435" i="3"/>
  <c r="L458" i="3"/>
  <c r="L459" i="3"/>
  <c r="L437" i="3"/>
  <c r="L438" i="3"/>
  <c r="L429" i="3"/>
  <c r="L430" i="3"/>
  <c r="L452" i="3"/>
  <c r="L426" i="3"/>
  <c r="L428" i="3"/>
  <c r="L431" i="3"/>
  <c r="L460" i="3"/>
  <c r="L447" i="3"/>
  <c r="L451" i="3"/>
  <c r="L450" i="3"/>
  <c r="L444" i="3"/>
  <c r="L425" i="3"/>
  <c r="L441" i="3"/>
  <c r="L442" i="3"/>
  <c r="L433" i="3"/>
  <c r="L424" i="3"/>
  <c r="L439" i="3"/>
  <c r="L443" i="3"/>
  <c r="L455" i="3"/>
  <c r="L422" i="3"/>
  <c r="L432" i="3"/>
  <c r="L436" i="3"/>
  <c r="L456" i="3"/>
  <c r="L454" i="3"/>
  <c r="L449" i="3"/>
  <c r="L440" i="3"/>
  <c r="L423" i="3"/>
  <c r="L427" i="3"/>
  <c r="L448" i="3"/>
  <c r="L266" i="4"/>
  <c r="L264" i="4"/>
  <c r="L275" i="4"/>
  <c r="L262" i="4"/>
  <c r="L274" i="4"/>
  <c r="L272" i="4"/>
  <c r="L269" i="4"/>
  <c r="L277" i="4"/>
  <c r="L273" i="4"/>
  <c r="L260" i="4"/>
  <c r="L267" i="4"/>
  <c r="L268" i="4"/>
  <c r="L263" i="4"/>
  <c r="L271" i="4"/>
  <c r="L265" i="4"/>
  <c r="L270" i="4"/>
  <c r="L278" i="4"/>
  <c r="L276" i="4"/>
  <c r="L261" i="4"/>
  <c r="W169" i="1"/>
  <c r="P169" i="1" s="1"/>
  <c r="V181" i="1"/>
  <c r="K181" i="1"/>
  <c r="L169" i="1"/>
  <c r="L181" i="1" s="1"/>
  <c r="W170" i="1"/>
  <c r="P170" i="1" s="1"/>
  <c r="R132" i="1"/>
  <c r="R123" i="1"/>
  <c r="W571" i="3" l="1"/>
  <c r="P571" i="3" s="1"/>
  <c r="W552" i="3"/>
  <c r="P552" i="3" s="1"/>
  <c r="W561" i="3"/>
  <c r="P561" i="3" s="1"/>
  <c r="W549" i="3"/>
  <c r="P549" i="3" s="1"/>
  <c r="W572" i="3"/>
  <c r="P572" i="3" s="1"/>
  <c r="W573" i="3"/>
  <c r="P573" i="3" s="1"/>
  <c r="W556" i="3"/>
  <c r="P556" i="3" s="1"/>
  <c r="W575" i="3"/>
  <c r="P575" i="3" s="1"/>
  <c r="W557" i="3"/>
  <c r="P557" i="3" s="1"/>
  <c r="W539" i="3"/>
  <c r="P539" i="3" s="1"/>
  <c r="W558" i="3"/>
  <c r="P558" i="3" s="1"/>
  <c r="W562" i="3"/>
  <c r="P562" i="3" s="1"/>
  <c r="W542" i="3"/>
  <c r="P542" i="3" s="1"/>
  <c r="V586" i="3"/>
  <c r="W553" i="3"/>
  <c r="P553" i="3" s="1"/>
  <c r="N586" i="3"/>
  <c r="W585" i="3"/>
  <c r="P585" i="3" s="1"/>
  <c r="W541" i="3"/>
  <c r="P541" i="3" s="1"/>
  <c r="W551" i="3"/>
  <c r="P551" i="3" s="1"/>
  <c r="W550" i="3"/>
  <c r="P550" i="3" s="1"/>
  <c r="W537" i="3"/>
  <c r="P537" i="3" s="1"/>
  <c r="K586" i="3"/>
  <c r="L534" i="3"/>
  <c r="L586" i="3" s="1"/>
  <c r="W559" i="3"/>
  <c r="P559" i="3" s="1"/>
  <c r="W540" i="3"/>
  <c r="P540" i="3" s="1"/>
  <c r="W570" i="3"/>
  <c r="P570" i="3" s="1"/>
  <c r="W563" i="3"/>
  <c r="P563" i="3" s="1"/>
  <c r="W566" i="3"/>
  <c r="P566" i="3" s="1"/>
  <c r="U586" i="3"/>
  <c r="W534" i="3"/>
  <c r="W547" i="3"/>
  <c r="P547" i="3" s="1"/>
  <c r="W555" i="3"/>
  <c r="P555" i="3" s="1"/>
  <c r="W567" i="3"/>
  <c r="P567" i="3" s="1"/>
  <c r="W544" i="3"/>
  <c r="P544" i="3" s="1"/>
  <c r="W569" i="3"/>
  <c r="P569" i="3" s="1"/>
  <c r="W580" i="3"/>
  <c r="P580" i="3" s="1"/>
  <c r="W548" i="3"/>
  <c r="P548" i="3" s="1"/>
  <c r="W582" i="3"/>
  <c r="P582" i="3" s="1"/>
  <c r="W546" i="3"/>
  <c r="P546" i="3" s="1"/>
  <c r="W545" i="3"/>
  <c r="P545" i="3" s="1"/>
  <c r="W574" i="3"/>
  <c r="P574" i="3" s="1"/>
  <c r="W565" i="3"/>
  <c r="P565" i="3" s="1"/>
  <c r="W583" i="3"/>
  <c r="P583" i="3" s="1"/>
  <c r="W584" i="3"/>
  <c r="P584" i="3" s="1"/>
  <c r="W576" i="3"/>
  <c r="P576" i="3" s="1"/>
  <c r="W568" i="3"/>
  <c r="P568" i="3" s="1"/>
  <c r="W536" i="3"/>
  <c r="P536" i="3" s="1"/>
  <c r="W581" i="3"/>
  <c r="P581" i="3" s="1"/>
  <c r="W538" i="3"/>
  <c r="P538" i="3" s="1"/>
  <c r="W535" i="3"/>
  <c r="P535" i="3" s="1"/>
  <c r="W578" i="3"/>
  <c r="P578" i="3" s="1"/>
  <c r="W579" i="3"/>
  <c r="P579" i="3" s="1"/>
  <c r="W554" i="3"/>
  <c r="P554" i="3" s="1"/>
  <c r="P214" i="1"/>
  <c r="W226" i="1"/>
  <c r="P226" i="1" s="1"/>
  <c r="W204" i="1"/>
  <c r="P204" i="1" s="1"/>
  <c r="L472" i="3"/>
  <c r="L524" i="3" s="1"/>
  <c r="K524" i="3"/>
  <c r="W472" i="3"/>
  <c r="N524" i="3"/>
  <c r="N527" i="3" s="1"/>
  <c r="P192" i="1"/>
  <c r="W272" i="4"/>
  <c r="P272" i="4" s="1"/>
  <c r="W277" i="4"/>
  <c r="P277" i="4" s="1"/>
  <c r="W267" i="4"/>
  <c r="P267" i="4" s="1"/>
  <c r="W263" i="4"/>
  <c r="P263" i="4" s="1"/>
  <c r="W269" i="4"/>
  <c r="P269" i="4" s="1"/>
  <c r="W266" i="4"/>
  <c r="P266" i="4" s="1"/>
  <c r="W276" i="4"/>
  <c r="P276" i="4" s="1"/>
  <c r="W271" i="4"/>
  <c r="P271" i="4" s="1"/>
  <c r="W427" i="3"/>
  <c r="P427" i="3" s="1"/>
  <c r="W445" i="3"/>
  <c r="P445" i="3" s="1"/>
  <c r="W432" i="3"/>
  <c r="P432" i="3" s="1"/>
  <c r="W451" i="3"/>
  <c r="P451" i="3" s="1"/>
  <c r="W422" i="3"/>
  <c r="P422" i="3" s="1"/>
  <c r="W457" i="3"/>
  <c r="P457" i="3" s="1"/>
  <c r="W410" i="3"/>
  <c r="P410" i="3" s="1"/>
  <c r="W441" i="3"/>
  <c r="P441" i="3" s="1"/>
  <c r="W453" i="3"/>
  <c r="P453" i="3" s="1"/>
  <c r="W429" i="3"/>
  <c r="P429" i="3" s="1"/>
  <c r="W443" i="3"/>
  <c r="P443" i="3" s="1"/>
  <c r="W459" i="3"/>
  <c r="P459" i="3" s="1"/>
  <c r="W416" i="3"/>
  <c r="P416" i="3" s="1"/>
  <c r="W433" i="3"/>
  <c r="P433" i="3" s="1"/>
  <c r="W418" i="3"/>
  <c r="P418" i="3" s="1"/>
  <c r="W435" i="3"/>
  <c r="P435" i="3" s="1"/>
  <c r="W415" i="3"/>
  <c r="P415" i="3" s="1"/>
  <c r="W431" i="3"/>
  <c r="P431" i="3" s="1"/>
  <c r="W447" i="3"/>
  <c r="P447" i="3" s="1"/>
  <c r="W424" i="3"/>
  <c r="P424" i="3" s="1"/>
  <c r="W442" i="3"/>
  <c r="P442" i="3" s="1"/>
  <c r="W440" i="3"/>
  <c r="P440" i="3" s="1"/>
  <c r="W450" i="3"/>
  <c r="P450" i="3" s="1"/>
  <c r="U461" i="3"/>
  <c r="W412" i="3"/>
  <c r="P412" i="3" s="1"/>
  <c r="W411" i="3"/>
  <c r="P411" i="3" s="1"/>
  <c r="W446" i="3"/>
  <c r="P446" i="3" s="1"/>
  <c r="W455" i="3"/>
  <c r="P455" i="3" s="1"/>
  <c r="W439" i="3"/>
  <c r="P439" i="3" s="1"/>
  <c r="W434" i="3"/>
  <c r="P434" i="3" s="1"/>
  <c r="L413" i="3"/>
  <c r="L461" i="3" s="1"/>
  <c r="W438" i="3"/>
  <c r="P438" i="3" s="1"/>
  <c r="W458" i="3"/>
  <c r="P458" i="3" s="1"/>
  <c r="V461" i="3"/>
  <c r="W413" i="3"/>
  <c r="P413" i="3" s="1"/>
  <c r="W419" i="3"/>
  <c r="P419" i="3" s="1"/>
  <c r="W430" i="3"/>
  <c r="P430" i="3" s="1"/>
  <c r="W454" i="3"/>
  <c r="P454" i="3" s="1"/>
  <c r="W425" i="3"/>
  <c r="P425" i="3" s="1"/>
  <c r="W423" i="3"/>
  <c r="P423" i="3" s="1"/>
  <c r="W449" i="3"/>
  <c r="P449" i="3" s="1"/>
  <c r="W426" i="3"/>
  <c r="P426" i="3" s="1"/>
  <c r="W452" i="3"/>
  <c r="P452" i="3" s="1"/>
  <c r="W436" i="3"/>
  <c r="P436" i="3" s="1"/>
  <c r="W448" i="3"/>
  <c r="P448" i="3" s="1"/>
  <c r="W444" i="3"/>
  <c r="P444" i="3" s="1"/>
  <c r="W428" i="3"/>
  <c r="P428" i="3" s="1"/>
  <c r="W437" i="3"/>
  <c r="P437" i="3" s="1"/>
  <c r="W460" i="3"/>
  <c r="P460" i="3" s="1"/>
  <c r="W414" i="3"/>
  <c r="P414" i="3" s="1"/>
  <c r="W417" i="3"/>
  <c r="P417" i="3" s="1"/>
  <c r="W421" i="3"/>
  <c r="P421" i="3" s="1"/>
  <c r="W253" i="4"/>
  <c r="P253" i="4" s="1"/>
  <c r="W256" i="4"/>
  <c r="P256" i="4" s="1"/>
  <c r="W257" i="4"/>
  <c r="P257" i="4" s="1"/>
  <c r="W260" i="4"/>
  <c r="P260" i="4" s="1"/>
  <c r="W262" i="4"/>
  <c r="P262" i="4" s="1"/>
  <c r="W255" i="4"/>
  <c r="P255" i="4" s="1"/>
  <c r="W274" i="4"/>
  <c r="P274" i="4" s="1"/>
  <c r="W275" i="4"/>
  <c r="P275" i="4" s="1"/>
  <c r="W278" i="4"/>
  <c r="P278" i="4" s="1"/>
  <c r="W270" i="4"/>
  <c r="P270" i="4" s="1"/>
  <c r="W258" i="4"/>
  <c r="P258" i="4" s="1"/>
  <c r="W273" i="4"/>
  <c r="P273" i="4" s="1"/>
  <c r="W254" i="4"/>
  <c r="P254" i="4" s="1"/>
  <c r="W268" i="4"/>
  <c r="P268" i="4" s="1"/>
  <c r="W265" i="4"/>
  <c r="P265" i="4" s="1"/>
  <c r="W261" i="4"/>
  <c r="P261" i="4" s="1"/>
  <c r="W264" i="4"/>
  <c r="P264" i="4" s="1"/>
  <c r="W181" i="1"/>
  <c r="P181" i="1" s="1"/>
  <c r="G156" i="1"/>
  <c r="H156" i="1" s="1"/>
  <c r="N156" i="1" s="1"/>
  <c r="G155" i="1"/>
  <c r="H155" i="1" s="1"/>
  <c r="G154" i="1"/>
  <c r="H154" i="1" s="1"/>
  <c r="G153" i="1"/>
  <c r="H153" i="1" s="1"/>
  <c r="G152" i="1"/>
  <c r="H152" i="1" s="1"/>
  <c r="G151" i="1"/>
  <c r="H151" i="1" s="1"/>
  <c r="R150" i="1"/>
  <c r="G150" i="1"/>
  <c r="H150" i="1" s="1"/>
  <c r="G149" i="1"/>
  <c r="H149" i="1" s="1"/>
  <c r="K149" i="1" s="1"/>
  <c r="G148" i="1"/>
  <c r="H148" i="1" s="1"/>
  <c r="G147" i="1"/>
  <c r="H147" i="1" s="1"/>
  <c r="G146" i="1"/>
  <c r="H146" i="1" s="1"/>
  <c r="K146" i="1" s="1"/>
  <c r="G145" i="1"/>
  <c r="H145" i="1" s="1"/>
  <c r="G240" i="4"/>
  <c r="H240" i="4" s="1"/>
  <c r="N240" i="4" s="1"/>
  <c r="G239" i="4"/>
  <c r="H239" i="4" s="1"/>
  <c r="N239" i="4" s="1"/>
  <c r="G238" i="4"/>
  <c r="H238" i="4" s="1"/>
  <c r="N238" i="4" s="1"/>
  <c r="G237" i="4"/>
  <c r="H237" i="4" s="1"/>
  <c r="N237" i="4" s="1"/>
  <c r="G236" i="4"/>
  <c r="H236" i="4" s="1"/>
  <c r="N236" i="4" s="1"/>
  <c r="G235" i="4"/>
  <c r="H235" i="4" s="1"/>
  <c r="N235" i="4" s="1"/>
  <c r="G234" i="4"/>
  <c r="H234" i="4" s="1"/>
  <c r="N234" i="4" s="1"/>
  <c r="G233" i="4"/>
  <c r="H233" i="4" s="1"/>
  <c r="N233" i="4" s="1"/>
  <c r="G232" i="4"/>
  <c r="H232" i="4" s="1"/>
  <c r="N232" i="4" s="1"/>
  <c r="G231" i="4"/>
  <c r="H231" i="4" s="1"/>
  <c r="N231" i="4" s="1"/>
  <c r="G230" i="4"/>
  <c r="H230" i="4" s="1"/>
  <c r="N230" i="4" s="1"/>
  <c r="G229" i="4"/>
  <c r="H229" i="4" s="1"/>
  <c r="N229" i="4" s="1"/>
  <c r="G228" i="4"/>
  <c r="H228" i="4" s="1"/>
  <c r="N228" i="4" s="1"/>
  <c r="G227" i="4"/>
  <c r="H227" i="4" s="1"/>
  <c r="N227" i="4" s="1"/>
  <c r="G226" i="4"/>
  <c r="H226" i="4" s="1"/>
  <c r="N226" i="4" s="1"/>
  <c r="G225" i="4"/>
  <c r="H225" i="4" s="1"/>
  <c r="G224" i="4"/>
  <c r="H224" i="4" s="1"/>
  <c r="G223" i="4"/>
  <c r="H223" i="4" s="1"/>
  <c r="G222" i="4"/>
  <c r="H222" i="4" s="1"/>
  <c r="G221" i="4"/>
  <c r="H221" i="4" s="1"/>
  <c r="G220" i="4"/>
  <c r="H220" i="4" s="1"/>
  <c r="G219" i="4"/>
  <c r="H219" i="4" s="1"/>
  <c r="G218" i="4"/>
  <c r="H218" i="4" s="1"/>
  <c r="G217" i="4"/>
  <c r="H217" i="4" s="1"/>
  <c r="G216" i="4"/>
  <c r="H216" i="4" s="1"/>
  <c r="G215" i="4"/>
  <c r="N661" i="3" l="1"/>
  <c r="O661" i="3" s="1"/>
  <c r="N736" i="3"/>
  <c r="N528" i="3"/>
  <c r="P534" i="3"/>
  <c r="W586" i="3"/>
  <c r="P586" i="3" s="1"/>
  <c r="W524" i="3"/>
  <c r="P524" i="3" s="1"/>
  <c r="P472" i="3"/>
  <c r="W461" i="3"/>
  <c r="P461" i="3" s="1"/>
  <c r="R152" i="1"/>
  <c r="K147" i="1" s="1"/>
  <c r="R153" i="1"/>
  <c r="U147" i="1" s="1"/>
  <c r="K145" i="1"/>
  <c r="J145" i="1"/>
  <c r="N222" i="4"/>
  <c r="V222" i="4"/>
  <c r="V219" i="4"/>
  <c r="N219" i="4"/>
  <c r="V216" i="4"/>
  <c r="N216" i="4"/>
  <c r="V220" i="4"/>
  <c r="N220" i="4"/>
  <c r="V224" i="4"/>
  <c r="N224" i="4"/>
  <c r="N218" i="4"/>
  <c r="V218" i="4"/>
  <c r="V223" i="4"/>
  <c r="N223" i="4"/>
  <c r="V217" i="4"/>
  <c r="N217" i="4"/>
  <c r="N221" i="4"/>
  <c r="O221" i="4"/>
  <c r="K221" i="4"/>
  <c r="V221" i="4"/>
  <c r="N225" i="4"/>
  <c r="V225" i="4"/>
  <c r="K216" i="4"/>
  <c r="U216" i="4"/>
  <c r="U228" i="4"/>
  <c r="V228" i="4"/>
  <c r="K228" i="4"/>
  <c r="U240" i="4"/>
  <c r="V240" i="4"/>
  <c r="K240" i="4"/>
  <c r="K217" i="4"/>
  <c r="U217" i="4"/>
  <c r="U218" i="4"/>
  <c r="K218" i="4"/>
  <c r="U226" i="4"/>
  <c r="V226" i="4"/>
  <c r="K226" i="4"/>
  <c r="U219" i="4"/>
  <c r="K219" i="4"/>
  <c r="U223" i="4"/>
  <c r="K223" i="4"/>
  <c r="V227" i="4"/>
  <c r="K227" i="4"/>
  <c r="U227" i="4"/>
  <c r="V231" i="4"/>
  <c r="K231" i="4"/>
  <c r="U231" i="4"/>
  <c r="V235" i="4"/>
  <c r="K235" i="4"/>
  <c r="U235" i="4"/>
  <c r="V239" i="4"/>
  <c r="K239" i="4"/>
  <c r="U239" i="4"/>
  <c r="U224" i="4"/>
  <c r="K224" i="4"/>
  <c r="U236" i="4"/>
  <c r="V236" i="4"/>
  <c r="K236" i="4"/>
  <c r="U221" i="4"/>
  <c r="U225" i="4"/>
  <c r="K225" i="4"/>
  <c r="O229" i="4"/>
  <c r="V229" i="4"/>
  <c r="K229" i="4"/>
  <c r="U229" i="4"/>
  <c r="V233" i="4"/>
  <c r="K233" i="4"/>
  <c r="U233" i="4"/>
  <c r="U237" i="4"/>
  <c r="V237" i="4"/>
  <c r="K237" i="4"/>
  <c r="K220" i="4"/>
  <c r="U220" i="4"/>
  <c r="O232" i="4"/>
  <c r="U232" i="4"/>
  <c r="V232" i="4"/>
  <c r="K232" i="4"/>
  <c r="K222" i="4"/>
  <c r="U222" i="4"/>
  <c r="V230" i="4"/>
  <c r="K230" i="4"/>
  <c r="U230" i="4"/>
  <c r="V234" i="4"/>
  <c r="K234" i="4"/>
  <c r="U234" i="4"/>
  <c r="V238" i="4"/>
  <c r="K238" i="4"/>
  <c r="U238" i="4"/>
  <c r="V149" i="1"/>
  <c r="U149" i="1"/>
  <c r="V152" i="1"/>
  <c r="U152" i="1"/>
  <c r="V156" i="1"/>
  <c r="U156" i="1"/>
  <c r="U154" i="1"/>
  <c r="V154" i="1"/>
  <c r="U150" i="1"/>
  <c r="V150" i="1"/>
  <c r="V153" i="1"/>
  <c r="U153" i="1"/>
  <c r="V146" i="1"/>
  <c r="U146" i="1"/>
  <c r="N148" i="1"/>
  <c r="V148" i="1"/>
  <c r="U148" i="1"/>
  <c r="V151" i="1"/>
  <c r="U151" i="1"/>
  <c r="V155" i="1"/>
  <c r="U155" i="1"/>
  <c r="V145" i="1"/>
  <c r="U145" i="1"/>
  <c r="K156" i="1"/>
  <c r="N146" i="1"/>
  <c r="K148" i="1"/>
  <c r="K154" i="1"/>
  <c r="N154" i="1"/>
  <c r="N149" i="1"/>
  <c r="N152" i="1"/>
  <c r="K152" i="1"/>
  <c r="K150" i="1"/>
  <c r="N150" i="1"/>
  <c r="K153" i="1"/>
  <c r="N153" i="1"/>
  <c r="N151" i="1"/>
  <c r="K151" i="1"/>
  <c r="N155" i="1"/>
  <c r="K155" i="1"/>
  <c r="N145" i="1"/>
  <c r="G157" i="1"/>
  <c r="O149" i="1"/>
  <c r="O145" i="1"/>
  <c r="O151" i="1"/>
  <c r="J151" i="1"/>
  <c r="O150" i="1"/>
  <c r="J150" i="1"/>
  <c r="O155" i="1"/>
  <c r="J155" i="1"/>
  <c r="O146" i="1"/>
  <c r="J146" i="1"/>
  <c r="J152" i="1"/>
  <c r="O152" i="1"/>
  <c r="J153" i="1"/>
  <c r="O153" i="1"/>
  <c r="J154" i="1"/>
  <c r="O154" i="1"/>
  <c r="J147" i="1"/>
  <c r="O147" i="1"/>
  <c r="J148" i="1"/>
  <c r="O148" i="1"/>
  <c r="J149" i="1"/>
  <c r="J156" i="1"/>
  <c r="O156" i="1"/>
  <c r="O233" i="4"/>
  <c r="J233" i="4"/>
  <c r="J232" i="4"/>
  <c r="J227" i="4"/>
  <c r="O227" i="4"/>
  <c r="J237" i="4"/>
  <c r="O237" i="4"/>
  <c r="J221" i="4"/>
  <c r="J220" i="4"/>
  <c r="O220" i="4"/>
  <c r="J226" i="4"/>
  <c r="O226" i="4"/>
  <c r="J228" i="4"/>
  <c r="O228" i="4"/>
  <c r="J217" i="4"/>
  <c r="J229" i="4"/>
  <c r="O231" i="4"/>
  <c r="J231" i="4"/>
  <c r="O235" i="4"/>
  <c r="J235" i="4"/>
  <c r="O223" i="4"/>
  <c r="J223" i="4"/>
  <c r="O225" i="4"/>
  <c r="J225" i="4"/>
  <c r="O238" i="4"/>
  <c r="J238" i="4"/>
  <c r="G241" i="4"/>
  <c r="H215" i="4"/>
  <c r="O222" i="4"/>
  <c r="J222" i="4"/>
  <c r="O224" i="4"/>
  <c r="J224" i="4"/>
  <c r="O234" i="4"/>
  <c r="J234" i="4"/>
  <c r="J218" i="4"/>
  <c r="J219" i="4"/>
  <c r="O216" i="4"/>
  <c r="J216" i="4"/>
  <c r="O217" i="4"/>
  <c r="O218" i="4"/>
  <c r="O219" i="4"/>
  <c r="O230" i="4"/>
  <c r="J230" i="4"/>
  <c r="O236" i="4"/>
  <c r="J236" i="4"/>
  <c r="O239" i="4"/>
  <c r="J239" i="4"/>
  <c r="O240" i="4"/>
  <c r="J240" i="4"/>
  <c r="N738" i="3" l="1"/>
  <c r="O738" i="3" s="1"/>
  <c r="N663" i="3"/>
  <c r="O663" i="3" s="1"/>
  <c r="N664" i="3"/>
  <c r="O664" i="3" s="1"/>
  <c r="N739" i="3"/>
  <c r="V147" i="1"/>
  <c r="N147" i="1"/>
  <c r="L221" i="4"/>
  <c r="L147" i="1"/>
  <c r="L145" i="1"/>
  <c r="K215" i="4"/>
  <c r="K241" i="4" s="1"/>
  <c r="U215" i="4"/>
  <c r="V215" i="4"/>
  <c r="N215" i="4"/>
  <c r="N241" i="4" s="1"/>
  <c r="J215" i="4"/>
  <c r="H157" i="1"/>
  <c r="O157" i="1"/>
  <c r="J157" i="1"/>
  <c r="H241" i="4"/>
  <c r="O215" i="4"/>
  <c r="O241" i="4" s="1"/>
  <c r="J241" i="4" l="1"/>
  <c r="G345" i="3" l="1"/>
  <c r="H345" i="3" s="1"/>
  <c r="J345" i="3" l="1"/>
  <c r="V345" i="3"/>
  <c r="U345" i="3"/>
  <c r="N345" i="3"/>
  <c r="G396" i="3"/>
  <c r="H396" i="3" s="1"/>
  <c r="N396" i="3" s="1"/>
  <c r="G395" i="3"/>
  <c r="H395" i="3" s="1"/>
  <c r="N395" i="3" s="1"/>
  <c r="G394" i="3"/>
  <c r="H394" i="3" s="1"/>
  <c r="N394" i="3" s="1"/>
  <c r="G393" i="3"/>
  <c r="H393" i="3" s="1"/>
  <c r="N393" i="3" s="1"/>
  <c r="G392" i="3"/>
  <c r="H392" i="3" s="1"/>
  <c r="N392" i="3" s="1"/>
  <c r="G391" i="3"/>
  <c r="H391" i="3" s="1"/>
  <c r="N391" i="3" s="1"/>
  <c r="G390" i="3"/>
  <c r="H390" i="3" s="1"/>
  <c r="N390" i="3" s="1"/>
  <c r="G389" i="3"/>
  <c r="H389" i="3" s="1"/>
  <c r="N389" i="3" s="1"/>
  <c r="G388" i="3"/>
  <c r="H388" i="3" s="1"/>
  <c r="G387" i="3"/>
  <c r="H387" i="3" s="1"/>
  <c r="N387" i="3" s="1"/>
  <c r="G386" i="3"/>
  <c r="H386" i="3" s="1"/>
  <c r="G385" i="3"/>
  <c r="H385" i="3" s="1"/>
  <c r="G384" i="3"/>
  <c r="H384" i="3" s="1"/>
  <c r="N384" i="3" s="1"/>
  <c r="G383" i="3"/>
  <c r="H383" i="3" s="1"/>
  <c r="G382" i="3"/>
  <c r="H382" i="3" s="1"/>
  <c r="N382" i="3" s="1"/>
  <c r="G381" i="3"/>
  <c r="H381" i="3" s="1"/>
  <c r="G380" i="3"/>
  <c r="H380" i="3" s="1"/>
  <c r="N380" i="3" s="1"/>
  <c r="G379" i="3"/>
  <c r="H379" i="3" s="1"/>
  <c r="G378" i="3"/>
  <c r="H378" i="3" s="1"/>
  <c r="N378" i="3" s="1"/>
  <c r="G377" i="3"/>
  <c r="H377" i="3" s="1"/>
  <c r="G376" i="3"/>
  <c r="H376" i="3" s="1"/>
  <c r="N376" i="3" s="1"/>
  <c r="G375" i="3"/>
  <c r="H375" i="3" s="1"/>
  <c r="G374" i="3"/>
  <c r="H374" i="3" s="1"/>
  <c r="N374" i="3" s="1"/>
  <c r="G373" i="3"/>
  <c r="H373" i="3" s="1"/>
  <c r="G372" i="3"/>
  <c r="H372" i="3" s="1"/>
  <c r="N372" i="3" s="1"/>
  <c r="G371" i="3"/>
  <c r="H371" i="3" s="1"/>
  <c r="G370" i="3"/>
  <c r="H370" i="3" s="1"/>
  <c r="N370" i="3" s="1"/>
  <c r="G369" i="3"/>
  <c r="H369" i="3" s="1"/>
  <c r="G368" i="3"/>
  <c r="H368" i="3" s="1"/>
  <c r="G367" i="3"/>
  <c r="H367" i="3" s="1"/>
  <c r="G366" i="3"/>
  <c r="H366" i="3" s="1"/>
  <c r="G365" i="3"/>
  <c r="H365" i="3" s="1"/>
  <c r="G364" i="3"/>
  <c r="H364" i="3" s="1"/>
  <c r="G363" i="3"/>
  <c r="H363" i="3" s="1"/>
  <c r="G362" i="3"/>
  <c r="H362" i="3" s="1"/>
  <c r="G361" i="3"/>
  <c r="H361" i="3" s="1"/>
  <c r="G360" i="3"/>
  <c r="H360" i="3" s="1"/>
  <c r="G359" i="3"/>
  <c r="H359" i="3" s="1"/>
  <c r="G358" i="3"/>
  <c r="H358" i="3" s="1"/>
  <c r="G357" i="3"/>
  <c r="H357" i="3" s="1"/>
  <c r="G356" i="3"/>
  <c r="H356" i="3" s="1"/>
  <c r="G355" i="3"/>
  <c r="H355" i="3" s="1"/>
  <c r="G354" i="3"/>
  <c r="H354" i="3" s="1"/>
  <c r="G353" i="3"/>
  <c r="H353" i="3" s="1"/>
  <c r="G352" i="3"/>
  <c r="H352" i="3" s="1"/>
  <c r="G351" i="3"/>
  <c r="H351" i="3" s="1"/>
  <c r="R350" i="3"/>
  <c r="G350" i="3"/>
  <c r="H350" i="3" s="1"/>
  <c r="G349" i="3"/>
  <c r="H349" i="3" s="1"/>
  <c r="G348" i="3"/>
  <c r="H348" i="3" s="1"/>
  <c r="R347" i="3"/>
  <c r="G347" i="3"/>
  <c r="H347" i="3" s="1"/>
  <c r="G346" i="3"/>
  <c r="H346" i="3" s="1"/>
  <c r="N388" i="3" l="1"/>
  <c r="U388" i="3"/>
  <c r="W345" i="3"/>
  <c r="P345" i="3" s="1"/>
  <c r="R353" i="3"/>
  <c r="U357" i="3" s="1"/>
  <c r="R352" i="3"/>
  <c r="N354" i="3"/>
  <c r="U354" i="3"/>
  <c r="V354" i="3"/>
  <c r="N386" i="3"/>
  <c r="K386" i="3"/>
  <c r="V348" i="3"/>
  <c r="U348" i="3"/>
  <c r="N348" i="3"/>
  <c r="U351" i="3"/>
  <c r="N351" i="3"/>
  <c r="V351" i="3"/>
  <c r="U355" i="3"/>
  <c r="V355" i="3"/>
  <c r="N355" i="3"/>
  <c r="U359" i="3"/>
  <c r="K359" i="3"/>
  <c r="N359" i="3"/>
  <c r="V359" i="3"/>
  <c r="K363" i="3"/>
  <c r="N363" i="3"/>
  <c r="N367" i="3"/>
  <c r="K367" i="3"/>
  <c r="N371" i="3"/>
  <c r="K371" i="3"/>
  <c r="N375" i="3"/>
  <c r="K375" i="3"/>
  <c r="N379" i="3"/>
  <c r="K379" i="3"/>
  <c r="N383" i="3"/>
  <c r="K383" i="3"/>
  <c r="N358" i="3"/>
  <c r="U358" i="3"/>
  <c r="K358" i="3"/>
  <c r="V358" i="3"/>
  <c r="N362" i="3"/>
  <c r="K362" i="3"/>
  <c r="N366" i="3"/>
  <c r="K366" i="3"/>
  <c r="N346" i="3"/>
  <c r="U346" i="3"/>
  <c r="V346" i="3"/>
  <c r="V349" i="3"/>
  <c r="N349" i="3"/>
  <c r="U349" i="3"/>
  <c r="V352" i="3"/>
  <c r="N352" i="3"/>
  <c r="U352" i="3"/>
  <c r="V356" i="3"/>
  <c r="U356" i="3"/>
  <c r="N356" i="3"/>
  <c r="V360" i="3"/>
  <c r="K360" i="3"/>
  <c r="N360" i="3"/>
  <c r="N364" i="3"/>
  <c r="K364" i="3"/>
  <c r="N368" i="3"/>
  <c r="K368" i="3"/>
  <c r="U347" i="3"/>
  <c r="V347" i="3"/>
  <c r="N347" i="3"/>
  <c r="N350" i="3"/>
  <c r="U350" i="3"/>
  <c r="V350" i="3"/>
  <c r="V353" i="3"/>
  <c r="N353" i="3"/>
  <c r="U353" i="3"/>
  <c r="V361" i="3"/>
  <c r="N361" i="3"/>
  <c r="K361" i="3"/>
  <c r="N365" i="3"/>
  <c r="K365" i="3"/>
  <c r="N369" i="3"/>
  <c r="K369" i="3"/>
  <c r="N373" i="3"/>
  <c r="K373" i="3"/>
  <c r="N377" i="3"/>
  <c r="K377" i="3"/>
  <c r="N381" i="3"/>
  <c r="K381" i="3"/>
  <c r="N385" i="3"/>
  <c r="K385" i="3"/>
  <c r="J357" i="3"/>
  <c r="J351" i="3"/>
  <c r="J367" i="3"/>
  <c r="V367" i="3"/>
  <c r="U367" i="3"/>
  <c r="J375" i="3"/>
  <c r="V375" i="3"/>
  <c r="U375" i="3"/>
  <c r="V379" i="3"/>
  <c r="U379" i="3"/>
  <c r="J383" i="3"/>
  <c r="V383" i="3"/>
  <c r="U383" i="3"/>
  <c r="V387" i="3"/>
  <c r="U387" i="3"/>
  <c r="K387" i="3"/>
  <c r="J391" i="3"/>
  <c r="V391" i="3"/>
  <c r="U391" i="3"/>
  <c r="K391" i="3"/>
  <c r="V395" i="3"/>
  <c r="U395" i="3"/>
  <c r="K395" i="3"/>
  <c r="U360" i="3"/>
  <c r="V364" i="3"/>
  <c r="U364" i="3"/>
  <c r="V368" i="3"/>
  <c r="U368" i="3"/>
  <c r="V372" i="3"/>
  <c r="U372" i="3"/>
  <c r="K372" i="3"/>
  <c r="V376" i="3"/>
  <c r="U376" i="3"/>
  <c r="K376" i="3"/>
  <c r="V380" i="3"/>
  <c r="U380" i="3"/>
  <c r="K380" i="3"/>
  <c r="V384" i="3"/>
  <c r="U384" i="3"/>
  <c r="K384" i="3"/>
  <c r="V388" i="3"/>
  <c r="K388" i="3"/>
  <c r="V392" i="3"/>
  <c r="U392" i="3"/>
  <c r="K392" i="3"/>
  <c r="V396" i="3"/>
  <c r="U396" i="3"/>
  <c r="K396" i="3"/>
  <c r="U369" i="3"/>
  <c r="V369" i="3"/>
  <c r="U381" i="3"/>
  <c r="V381" i="3"/>
  <c r="J385" i="3"/>
  <c r="V385" i="3"/>
  <c r="U385" i="3"/>
  <c r="V389" i="3"/>
  <c r="U389" i="3"/>
  <c r="K389" i="3"/>
  <c r="K393" i="3"/>
  <c r="U393" i="3"/>
  <c r="V393" i="3"/>
  <c r="O363" i="3"/>
  <c r="V363" i="3"/>
  <c r="U363" i="3"/>
  <c r="O371" i="3"/>
  <c r="V371" i="3"/>
  <c r="U371" i="3"/>
  <c r="U361" i="3"/>
  <c r="V365" i="3"/>
  <c r="U365" i="3"/>
  <c r="V373" i="3"/>
  <c r="U373" i="3"/>
  <c r="U377" i="3"/>
  <c r="V377" i="3"/>
  <c r="O358" i="3"/>
  <c r="V362" i="3"/>
  <c r="U362" i="3"/>
  <c r="V366" i="3"/>
  <c r="U366" i="3"/>
  <c r="V370" i="3"/>
  <c r="U370" i="3"/>
  <c r="K370" i="3"/>
  <c r="V374" i="3"/>
  <c r="U374" i="3"/>
  <c r="K374" i="3"/>
  <c r="O378" i="3"/>
  <c r="V378" i="3"/>
  <c r="U378" i="3"/>
  <c r="K378" i="3"/>
  <c r="V382" i="3"/>
  <c r="U382" i="3"/>
  <c r="K382" i="3"/>
  <c r="V386" i="3"/>
  <c r="U386" i="3"/>
  <c r="V390" i="3"/>
  <c r="U390" i="3"/>
  <c r="K390" i="3"/>
  <c r="V394" i="3"/>
  <c r="U394" i="3"/>
  <c r="K394" i="3"/>
  <c r="J361" i="3"/>
  <c r="J366" i="3"/>
  <c r="O362" i="3"/>
  <c r="J350" i="3"/>
  <c r="J374" i="3"/>
  <c r="J382" i="3"/>
  <c r="J390" i="3"/>
  <c r="O351" i="3"/>
  <c r="J359" i="3"/>
  <c r="J377" i="3"/>
  <c r="O359" i="3"/>
  <c r="J363" i="3"/>
  <c r="J369" i="3"/>
  <c r="J393" i="3"/>
  <c r="O348" i="3"/>
  <c r="J348" i="3"/>
  <c r="J349" i="3"/>
  <c r="O349" i="3"/>
  <c r="O361" i="3"/>
  <c r="O355" i="3"/>
  <c r="J355" i="3"/>
  <c r="O346" i="3"/>
  <c r="J346" i="3"/>
  <c r="O354" i="3"/>
  <c r="J354" i="3"/>
  <c r="J356" i="3"/>
  <c r="J358" i="3"/>
  <c r="O360" i="3"/>
  <c r="J360" i="3"/>
  <c r="J381" i="3"/>
  <c r="O381" i="3"/>
  <c r="J389" i="3"/>
  <c r="O389" i="3"/>
  <c r="J362" i="3"/>
  <c r="G397" i="3"/>
  <c r="O350" i="3"/>
  <c r="O356" i="3"/>
  <c r="O357" i="3"/>
  <c r="O368" i="3"/>
  <c r="J368" i="3"/>
  <c r="J378" i="3"/>
  <c r="O380" i="3"/>
  <c r="J380" i="3"/>
  <c r="O352" i="3"/>
  <c r="J352" i="3"/>
  <c r="O372" i="3"/>
  <c r="J372" i="3"/>
  <c r="O388" i="3"/>
  <c r="J388" i="3"/>
  <c r="O347" i="3"/>
  <c r="J370" i="3"/>
  <c r="J347" i="3"/>
  <c r="O370" i="3"/>
  <c r="J379" i="3"/>
  <c r="O353" i="3"/>
  <c r="J353" i="3"/>
  <c r="O364" i="3"/>
  <c r="J364" i="3"/>
  <c r="J365" i="3"/>
  <c r="O365" i="3"/>
  <c r="J371" i="3"/>
  <c r="J373" i="3"/>
  <c r="O373" i="3"/>
  <c r="O379" i="3"/>
  <c r="O396" i="3"/>
  <c r="J396" i="3"/>
  <c r="O386" i="3"/>
  <c r="O387" i="3"/>
  <c r="O394" i="3"/>
  <c r="O395" i="3"/>
  <c r="J386" i="3"/>
  <c r="J387" i="3"/>
  <c r="J394" i="3"/>
  <c r="J395" i="3"/>
  <c r="O366" i="3"/>
  <c r="O367" i="3"/>
  <c r="O374" i="3"/>
  <c r="O375" i="3"/>
  <c r="O382" i="3"/>
  <c r="O383" i="3"/>
  <c r="O390" i="3"/>
  <c r="O391" i="3"/>
  <c r="O369" i="3"/>
  <c r="O376" i="3"/>
  <c r="J376" i="3"/>
  <c r="O377" i="3"/>
  <c r="O384" i="3"/>
  <c r="J384" i="3"/>
  <c r="O385" i="3"/>
  <c r="O392" i="3"/>
  <c r="J392" i="3"/>
  <c r="O393" i="3"/>
  <c r="N357" i="3" l="1"/>
  <c r="V357" i="3"/>
  <c r="L357" i="3"/>
  <c r="H397" i="3"/>
  <c r="O345" i="3"/>
  <c r="O397" i="3" s="1"/>
  <c r="L345" i="3"/>
  <c r="J397" i="3" l="1"/>
  <c r="R287" i="3" l="1"/>
  <c r="R286" i="3"/>
  <c r="N259" i="4" l="1"/>
  <c r="N279" i="4" s="1"/>
  <c r="L259" i="4"/>
  <c r="L391" i="3"/>
  <c r="L359" i="3"/>
  <c r="L384" i="3"/>
  <c r="L366" i="3"/>
  <c r="L367" i="3"/>
  <c r="L363" i="3"/>
  <c r="L377" i="3"/>
  <c r="L376" i="3"/>
  <c r="L393" i="3"/>
  <c r="L392" i="3"/>
  <c r="L385" i="3"/>
  <c r="L361" i="3"/>
  <c r="L378" i="3"/>
  <c r="L388" i="3"/>
  <c r="L394" i="3"/>
  <c r="L382" i="3"/>
  <c r="L375" i="3"/>
  <c r="L369" i="3"/>
  <c r="L374" i="3"/>
  <c r="L390" i="3"/>
  <c r="L383" i="3"/>
  <c r="L368" i="3"/>
  <c r="L381" i="3"/>
  <c r="L360" i="3"/>
  <c r="L380" i="3"/>
  <c r="L372" i="3"/>
  <c r="L364" i="3"/>
  <c r="L396" i="3"/>
  <c r="L395" i="3"/>
  <c r="L389" i="3"/>
  <c r="L370" i="3"/>
  <c r="L379" i="3"/>
  <c r="L365" i="3"/>
  <c r="L371" i="3"/>
  <c r="L362" i="3"/>
  <c r="L386" i="3"/>
  <c r="L358" i="3"/>
  <c r="L387" i="3"/>
  <c r="L373" i="3"/>
  <c r="W372" i="3"/>
  <c r="P372" i="3" s="1"/>
  <c r="L350" i="3"/>
  <c r="L353" i="3"/>
  <c r="L348" i="3"/>
  <c r="L354" i="3"/>
  <c r="L347" i="3"/>
  <c r="L352" i="3"/>
  <c r="L356" i="3"/>
  <c r="L351" i="3"/>
  <c r="L349" i="3"/>
  <c r="L355" i="3"/>
  <c r="L346" i="3"/>
  <c r="R283" i="3"/>
  <c r="R282" i="3"/>
  <c r="G331" i="3"/>
  <c r="H331" i="3" s="1"/>
  <c r="G330" i="3"/>
  <c r="H330" i="3" s="1"/>
  <c r="G329" i="3"/>
  <c r="H329" i="3" s="1"/>
  <c r="G328" i="3"/>
  <c r="H328" i="3" s="1"/>
  <c r="G327" i="3"/>
  <c r="H327" i="3" s="1"/>
  <c r="G326" i="3"/>
  <c r="H326" i="3" s="1"/>
  <c r="G325" i="3"/>
  <c r="H325" i="3" s="1"/>
  <c r="G324" i="3"/>
  <c r="H324" i="3" s="1"/>
  <c r="G323" i="3"/>
  <c r="H323" i="3" s="1"/>
  <c r="G322" i="3"/>
  <c r="H322" i="3" s="1"/>
  <c r="G321" i="3"/>
  <c r="H321" i="3" s="1"/>
  <c r="G320" i="3"/>
  <c r="H320" i="3" s="1"/>
  <c r="G319" i="3"/>
  <c r="H319" i="3" s="1"/>
  <c r="G318" i="3"/>
  <c r="H318" i="3" s="1"/>
  <c r="G317" i="3"/>
  <c r="H317" i="3" s="1"/>
  <c r="G316" i="3"/>
  <c r="H316" i="3" s="1"/>
  <c r="G315" i="3"/>
  <c r="H315" i="3" s="1"/>
  <c r="G314" i="3"/>
  <c r="H314" i="3" s="1"/>
  <c r="G313" i="3"/>
  <c r="H313" i="3" s="1"/>
  <c r="G312" i="3"/>
  <c r="H312" i="3" s="1"/>
  <c r="G311" i="3"/>
  <c r="H311" i="3" s="1"/>
  <c r="G310" i="3"/>
  <c r="H310" i="3" s="1"/>
  <c r="G309" i="3"/>
  <c r="H309" i="3" s="1"/>
  <c r="G308" i="3"/>
  <c r="H308" i="3" s="1"/>
  <c r="G307" i="3"/>
  <c r="H307" i="3" s="1"/>
  <c r="G306" i="3"/>
  <c r="H306" i="3" s="1"/>
  <c r="G305" i="3"/>
  <c r="H305" i="3" s="1"/>
  <c r="G304" i="3"/>
  <c r="H304" i="3" s="1"/>
  <c r="G303" i="3"/>
  <c r="H303" i="3" s="1"/>
  <c r="G302" i="3"/>
  <c r="H302" i="3" s="1"/>
  <c r="G301" i="3"/>
  <c r="H301" i="3" s="1"/>
  <c r="G300" i="3"/>
  <c r="H300" i="3" s="1"/>
  <c r="G299" i="3"/>
  <c r="H299" i="3" s="1"/>
  <c r="G298" i="3"/>
  <c r="H298" i="3" s="1"/>
  <c r="G297" i="3"/>
  <c r="H297" i="3" s="1"/>
  <c r="G296" i="3"/>
  <c r="H296" i="3" s="1"/>
  <c r="G295" i="3"/>
  <c r="H295" i="3" s="1"/>
  <c r="G294" i="3"/>
  <c r="H294" i="3" s="1"/>
  <c r="G293" i="3"/>
  <c r="H293" i="3" s="1"/>
  <c r="G292" i="3"/>
  <c r="H292" i="3" s="1"/>
  <c r="G291" i="3"/>
  <c r="H291" i="3" s="1"/>
  <c r="G290" i="3"/>
  <c r="H290" i="3" s="1"/>
  <c r="G289" i="3"/>
  <c r="H289" i="3" s="1"/>
  <c r="K289" i="3" s="1"/>
  <c r="G288" i="3"/>
  <c r="H288" i="3" s="1"/>
  <c r="G287" i="3"/>
  <c r="H287" i="3" s="1"/>
  <c r="G286" i="3"/>
  <c r="H286" i="3" s="1"/>
  <c r="G285" i="3"/>
  <c r="H285" i="3" s="1"/>
  <c r="G284" i="3"/>
  <c r="H284" i="3" s="1"/>
  <c r="G283" i="3"/>
  <c r="H283" i="3" s="1"/>
  <c r="G282" i="3"/>
  <c r="H282" i="3" s="1"/>
  <c r="G281" i="3"/>
  <c r="H281" i="3" s="1"/>
  <c r="G280" i="3"/>
  <c r="H280" i="3" s="1"/>
  <c r="K288" i="3" l="1"/>
  <c r="V279" i="4"/>
  <c r="W356" i="3"/>
  <c r="P356" i="3" s="1"/>
  <c r="W349" i="3"/>
  <c r="P349" i="3" s="1"/>
  <c r="W367" i="3"/>
  <c r="P367" i="3" s="1"/>
  <c r="W383" i="3"/>
  <c r="P383" i="3" s="1"/>
  <c r="W364" i="3"/>
  <c r="P364" i="3" s="1"/>
  <c r="W350" i="3"/>
  <c r="P350" i="3" s="1"/>
  <c r="W380" i="3"/>
  <c r="P380" i="3" s="1"/>
  <c r="W347" i="3"/>
  <c r="P347" i="3" s="1"/>
  <c r="W346" i="3"/>
  <c r="P346" i="3" s="1"/>
  <c r="W355" i="3"/>
  <c r="P355" i="3" s="1"/>
  <c r="W378" i="3"/>
  <c r="P378" i="3" s="1"/>
  <c r="W392" i="3"/>
  <c r="P392" i="3" s="1"/>
  <c r="W379" i="3"/>
  <c r="P379" i="3" s="1"/>
  <c r="W381" i="3"/>
  <c r="P381" i="3" s="1"/>
  <c r="W373" i="3"/>
  <c r="P373" i="3" s="1"/>
  <c r="W354" i="3"/>
  <c r="P354" i="3" s="1"/>
  <c r="W394" i="3"/>
  <c r="P394" i="3" s="1"/>
  <c r="W371" i="3"/>
  <c r="P371" i="3" s="1"/>
  <c r="W386" i="3"/>
  <c r="P386" i="3" s="1"/>
  <c r="W369" i="3"/>
  <c r="P369" i="3" s="1"/>
  <c r="W365" i="3"/>
  <c r="P365" i="3" s="1"/>
  <c r="W358" i="3"/>
  <c r="P358" i="3" s="1"/>
  <c r="W374" i="3"/>
  <c r="P374" i="3" s="1"/>
  <c r="W385" i="3"/>
  <c r="P385" i="3" s="1"/>
  <c r="K397" i="3"/>
  <c r="W395" i="3"/>
  <c r="P395" i="3" s="1"/>
  <c r="W390" i="3"/>
  <c r="P390" i="3" s="1"/>
  <c r="W359" i="3"/>
  <c r="P359" i="3" s="1"/>
  <c r="W396" i="3"/>
  <c r="P396" i="3" s="1"/>
  <c r="W389" i="3"/>
  <c r="P389" i="3" s="1"/>
  <c r="W393" i="3"/>
  <c r="P393" i="3" s="1"/>
  <c r="W360" i="3"/>
  <c r="P360" i="3" s="1"/>
  <c r="W375" i="3"/>
  <c r="P375" i="3" s="1"/>
  <c r="W362" i="3"/>
  <c r="P362" i="3" s="1"/>
  <c r="W391" i="3"/>
  <c r="P391" i="3" s="1"/>
  <c r="W352" i="3"/>
  <c r="P352" i="3" s="1"/>
  <c r="W353" i="3"/>
  <c r="P353" i="3" s="1"/>
  <c r="N397" i="3"/>
  <c r="V397" i="3"/>
  <c r="W377" i="3"/>
  <c r="P377" i="3" s="1"/>
  <c r="W388" i="3"/>
  <c r="P388" i="3" s="1"/>
  <c r="W376" i="3"/>
  <c r="P376" i="3" s="1"/>
  <c r="W382" i="3"/>
  <c r="P382" i="3" s="1"/>
  <c r="W370" i="3"/>
  <c r="P370" i="3" s="1"/>
  <c r="W361" i="3"/>
  <c r="P361" i="3" s="1"/>
  <c r="W366" i="3"/>
  <c r="P366" i="3" s="1"/>
  <c r="W368" i="3"/>
  <c r="P368" i="3" s="1"/>
  <c r="W351" i="3"/>
  <c r="P351" i="3" s="1"/>
  <c r="W348" i="3"/>
  <c r="P348" i="3" s="1"/>
  <c r="W387" i="3"/>
  <c r="P387" i="3" s="1"/>
  <c r="W363" i="3"/>
  <c r="P363" i="3" s="1"/>
  <c r="W384" i="3"/>
  <c r="P384" i="3" s="1"/>
  <c r="N286" i="3"/>
  <c r="K286" i="3"/>
  <c r="V286" i="3"/>
  <c r="U286" i="3"/>
  <c r="J298" i="3"/>
  <c r="V298" i="3"/>
  <c r="U298" i="3"/>
  <c r="K298" i="3"/>
  <c r="N298" i="3"/>
  <c r="N310" i="3"/>
  <c r="U310" i="3"/>
  <c r="K310" i="3"/>
  <c r="V310" i="3"/>
  <c r="J322" i="3"/>
  <c r="N322" i="3"/>
  <c r="V322" i="3"/>
  <c r="U322" i="3"/>
  <c r="K322" i="3"/>
  <c r="N283" i="3"/>
  <c r="K283" i="3"/>
  <c r="V283" i="3"/>
  <c r="U283" i="3"/>
  <c r="K295" i="3"/>
  <c r="U295" i="3"/>
  <c r="N295" i="3"/>
  <c r="V295" i="3"/>
  <c r="K299" i="3"/>
  <c r="V299" i="3"/>
  <c r="U299" i="3"/>
  <c r="N299" i="3"/>
  <c r="K303" i="3"/>
  <c r="U303" i="3"/>
  <c r="N303" i="3"/>
  <c r="V303" i="3"/>
  <c r="K307" i="3"/>
  <c r="V307" i="3"/>
  <c r="U307" i="3"/>
  <c r="N307" i="3"/>
  <c r="K311" i="3"/>
  <c r="N311" i="3"/>
  <c r="V311" i="3"/>
  <c r="U311" i="3"/>
  <c r="K315" i="3"/>
  <c r="U315" i="3"/>
  <c r="V315" i="3"/>
  <c r="N315" i="3"/>
  <c r="K319" i="3"/>
  <c r="N319" i="3"/>
  <c r="V319" i="3"/>
  <c r="U319" i="3"/>
  <c r="K323" i="3"/>
  <c r="U323" i="3"/>
  <c r="V323" i="3"/>
  <c r="N323" i="3"/>
  <c r="K327" i="3"/>
  <c r="N327" i="3"/>
  <c r="V327" i="3"/>
  <c r="U327" i="3"/>
  <c r="K331" i="3"/>
  <c r="U331" i="3"/>
  <c r="V331" i="3"/>
  <c r="N331" i="3"/>
  <c r="V290" i="3"/>
  <c r="U290" i="3"/>
  <c r="K290" i="3"/>
  <c r="N290" i="3"/>
  <c r="J302" i="3"/>
  <c r="N302" i="3"/>
  <c r="U302" i="3"/>
  <c r="K302" i="3"/>
  <c r="V302" i="3"/>
  <c r="J314" i="3"/>
  <c r="V314" i="3"/>
  <c r="U314" i="3"/>
  <c r="N314" i="3"/>
  <c r="K314" i="3"/>
  <c r="U326" i="3"/>
  <c r="K326" i="3"/>
  <c r="N326" i="3"/>
  <c r="V326" i="3"/>
  <c r="K291" i="3"/>
  <c r="V291" i="3"/>
  <c r="U291" i="3"/>
  <c r="N291" i="3"/>
  <c r="V284" i="3"/>
  <c r="N284" i="3"/>
  <c r="U284" i="3"/>
  <c r="K284" i="3"/>
  <c r="V288" i="3"/>
  <c r="N288" i="3"/>
  <c r="U288" i="3"/>
  <c r="V292" i="3"/>
  <c r="U292" i="3"/>
  <c r="N292" i="3"/>
  <c r="K292" i="3"/>
  <c r="V296" i="3"/>
  <c r="K296" i="3"/>
  <c r="U296" i="3"/>
  <c r="N296" i="3"/>
  <c r="V300" i="3"/>
  <c r="U300" i="3"/>
  <c r="N300" i="3"/>
  <c r="K300" i="3"/>
  <c r="V304" i="3"/>
  <c r="K304" i="3"/>
  <c r="U304" i="3"/>
  <c r="N304" i="3"/>
  <c r="V308" i="3"/>
  <c r="U308" i="3"/>
  <c r="N308" i="3"/>
  <c r="K308" i="3"/>
  <c r="V312" i="3"/>
  <c r="U312" i="3"/>
  <c r="N312" i="3"/>
  <c r="K312" i="3"/>
  <c r="V316" i="3"/>
  <c r="K316" i="3"/>
  <c r="U316" i="3"/>
  <c r="N316" i="3"/>
  <c r="V320" i="3"/>
  <c r="U320" i="3"/>
  <c r="N320" i="3"/>
  <c r="K320" i="3"/>
  <c r="V324" i="3"/>
  <c r="K324" i="3"/>
  <c r="U324" i="3"/>
  <c r="N324" i="3"/>
  <c r="V328" i="3"/>
  <c r="K328" i="3"/>
  <c r="U328" i="3"/>
  <c r="N328" i="3"/>
  <c r="N282" i="3"/>
  <c r="K282" i="3"/>
  <c r="U282" i="3"/>
  <c r="V282" i="3"/>
  <c r="N294" i="3"/>
  <c r="U294" i="3"/>
  <c r="K294" i="3"/>
  <c r="V294" i="3"/>
  <c r="J306" i="3"/>
  <c r="V306" i="3"/>
  <c r="U306" i="3"/>
  <c r="K306" i="3"/>
  <c r="N306" i="3"/>
  <c r="U318" i="3"/>
  <c r="K318" i="3"/>
  <c r="N318" i="3"/>
  <c r="V318" i="3"/>
  <c r="N330" i="3"/>
  <c r="V330" i="3"/>
  <c r="U330" i="3"/>
  <c r="K330" i="3"/>
  <c r="K287" i="3"/>
  <c r="U287" i="3"/>
  <c r="V287" i="3"/>
  <c r="N287" i="3"/>
  <c r="U281" i="3"/>
  <c r="V281" i="3"/>
  <c r="N281" i="3"/>
  <c r="K281" i="3"/>
  <c r="U285" i="3"/>
  <c r="V285" i="3"/>
  <c r="N285" i="3"/>
  <c r="K285" i="3"/>
  <c r="V289" i="3"/>
  <c r="U289" i="3"/>
  <c r="N289" i="3"/>
  <c r="U293" i="3"/>
  <c r="N293" i="3"/>
  <c r="V293" i="3"/>
  <c r="K293" i="3"/>
  <c r="U297" i="3"/>
  <c r="V297" i="3"/>
  <c r="K297" i="3"/>
  <c r="U301" i="3"/>
  <c r="N301" i="3"/>
  <c r="K301" i="3"/>
  <c r="V301" i="3"/>
  <c r="U305" i="3"/>
  <c r="N305" i="3"/>
  <c r="V305" i="3"/>
  <c r="U309" i="3"/>
  <c r="N309" i="3"/>
  <c r="V309" i="3"/>
  <c r="K309" i="3"/>
  <c r="U313" i="3"/>
  <c r="N313" i="3"/>
  <c r="V313" i="3"/>
  <c r="K313" i="3"/>
  <c r="U317" i="3"/>
  <c r="N317" i="3"/>
  <c r="V317" i="3"/>
  <c r="K317" i="3"/>
  <c r="J321" i="3"/>
  <c r="U321" i="3"/>
  <c r="N321" i="3"/>
  <c r="V321" i="3"/>
  <c r="K321" i="3"/>
  <c r="U325" i="3"/>
  <c r="N325" i="3"/>
  <c r="V325" i="3"/>
  <c r="K325" i="3"/>
  <c r="J329" i="3"/>
  <c r="U329" i="3"/>
  <c r="N329" i="3"/>
  <c r="V329" i="3"/>
  <c r="K329" i="3"/>
  <c r="V280" i="3"/>
  <c r="U280" i="3"/>
  <c r="J290" i="3"/>
  <c r="O282" i="3"/>
  <c r="J282" i="3"/>
  <c r="J301" i="3"/>
  <c r="J283" i="3"/>
  <c r="O283" i="3"/>
  <c r="J289" i="3"/>
  <c r="J310" i="3"/>
  <c r="O312" i="3"/>
  <c r="J317" i="3"/>
  <c r="J287" i="3"/>
  <c r="O325" i="3"/>
  <c r="J325" i="3"/>
  <c r="O284" i="3"/>
  <c r="J284" i="3"/>
  <c r="J293" i="3"/>
  <c r="J297" i="3"/>
  <c r="J313" i="3"/>
  <c r="O316" i="3"/>
  <c r="O320" i="3"/>
  <c r="O281" i="3"/>
  <c r="J281" i="3"/>
  <c r="J292" i="3"/>
  <c r="O304" i="3"/>
  <c r="J304" i="3"/>
  <c r="J309" i="3"/>
  <c r="O329" i="3"/>
  <c r="J318" i="3"/>
  <c r="J294" i="3"/>
  <c r="O285" i="3"/>
  <c r="J285" i="3"/>
  <c r="O288" i="3"/>
  <c r="O296" i="3"/>
  <c r="J300" i="3"/>
  <c r="O305" i="3"/>
  <c r="O311" i="3"/>
  <c r="J311" i="3"/>
  <c r="J324" i="3"/>
  <c r="J280" i="3"/>
  <c r="O280" i="3"/>
  <c r="J286" i="3"/>
  <c r="O286" i="3"/>
  <c r="J288" i="3"/>
  <c r="O289" i="3"/>
  <c r="O290" i="3"/>
  <c r="J296" i="3"/>
  <c r="O297" i="3"/>
  <c r="O298" i="3"/>
  <c r="J305" i="3"/>
  <c r="J312" i="3"/>
  <c r="O315" i="3"/>
  <c r="J315" i="3"/>
  <c r="H332" i="3"/>
  <c r="O295" i="3"/>
  <c r="J295" i="3"/>
  <c r="J308" i="3"/>
  <c r="O291" i="3"/>
  <c r="J291" i="3"/>
  <c r="O292" i="3"/>
  <c r="O299" i="3"/>
  <c r="J299" i="3"/>
  <c r="O303" i="3"/>
  <c r="J303" i="3"/>
  <c r="O308" i="3"/>
  <c r="J316" i="3"/>
  <c r="O319" i="3"/>
  <c r="J319" i="3"/>
  <c r="O324" i="3"/>
  <c r="O326" i="3"/>
  <c r="J326" i="3"/>
  <c r="O327" i="3"/>
  <c r="J327" i="3"/>
  <c r="O328" i="3"/>
  <c r="J328" i="3"/>
  <c r="O331" i="3"/>
  <c r="J331" i="3"/>
  <c r="G332" i="3"/>
  <c r="O287" i="3"/>
  <c r="O293" i="3"/>
  <c r="O294" i="3"/>
  <c r="O300" i="3"/>
  <c r="O307" i="3"/>
  <c r="J307" i="3"/>
  <c r="J320" i="3"/>
  <c r="O323" i="3"/>
  <c r="J323" i="3"/>
  <c r="O306" i="3"/>
  <c r="O313" i="3"/>
  <c r="O314" i="3"/>
  <c r="O321" i="3"/>
  <c r="O322" i="3"/>
  <c r="O330" i="3"/>
  <c r="J330" i="3"/>
  <c r="O301" i="3"/>
  <c r="O302" i="3"/>
  <c r="O309" i="3"/>
  <c r="O310" i="3"/>
  <c r="L313" i="3"/>
  <c r="O317" i="3"/>
  <c r="O318" i="3"/>
  <c r="O332" i="3" l="1"/>
  <c r="N332" i="3"/>
  <c r="W259" i="4"/>
  <c r="P259" i="4" s="1"/>
  <c r="U279" i="4"/>
  <c r="L397" i="3"/>
  <c r="L330" i="3"/>
  <c r="L305" i="3"/>
  <c r="L321" i="3"/>
  <c r="L325" i="3"/>
  <c r="L329" i="3"/>
  <c r="L298" i="3"/>
  <c r="W357" i="3"/>
  <c r="P357" i="3" s="1"/>
  <c r="L302" i="3"/>
  <c r="L322" i="3"/>
  <c r="U397" i="3"/>
  <c r="L296" i="3"/>
  <c r="L304" i="3"/>
  <c r="L306" i="3"/>
  <c r="W282" i="3"/>
  <c r="P282" i="3" s="1"/>
  <c r="L318" i="3"/>
  <c r="L293" i="3"/>
  <c r="L314" i="3"/>
  <c r="L289" i="3"/>
  <c r="L288" i="3"/>
  <c r="W291" i="3"/>
  <c r="P291" i="3" s="1"/>
  <c r="L299" i="3"/>
  <c r="W329" i="3"/>
  <c r="P329" i="3" s="1"/>
  <c r="L320" i="3"/>
  <c r="W307" i="3"/>
  <c r="P307" i="3" s="1"/>
  <c r="L294" i="3"/>
  <c r="W331" i="3"/>
  <c r="P331" i="3" s="1"/>
  <c r="L311" i="3"/>
  <c r="W280" i="3"/>
  <c r="P280" i="3" s="1"/>
  <c r="W286" i="3"/>
  <c r="P286" i="3" s="1"/>
  <c r="L309" i="3"/>
  <c r="L297" i="3"/>
  <c r="L282" i="3"/>
  <c r="L291" i="3"/>
  <c r="L292" i="3"/>
  <c r="W297" i="3"/>
  <c r="P297" i="3" s="1"/>
  <c r="W289" i="3"/>
  <c r="P289" i="3" s="1"/>
  <c r="L301" i="3"/>
  <c r="L290" i="3"/>
  <c r="W311" i="3"/>
  <c r="P311" i="3" s="1"/>
  <c r="W295" i="3"/>
  <c r="P295" i="3" s="1"/>
  <c r="L331" i="3"/>
  <c r="L327" i="3"/>
  <c r="W326" i="3"/>
  <c r="P326" i="3" s="1"/>
  <c r="L319" i="3"/>
  <c r="W316" i="3"/>
  <c r="P316" i="3" s="1"/>
  <c r="U332" i="3"/>
  <c r="W298" i="3"/>
  <c r="P298" i="3" s="1"/>
  <c r="W292" i="3"/>
  <c r="P292" i="3" s="1"/>
  <c r="L281" i="3"/>
  <c r="L324" i="3"/>
  <c r="L317" i="3"/>
  <c r="W301" i="3"/>
  <c r="P301" i="3" s="1"/>
  <c r="W325" i="3"/>
  <c r="P325" i="3" s="1"/>
  <c r="W321" i="3"/>
  <c r="P321" i="3" s="1"/>
  <c r="W313" i="3"/>
  <c r="P313" i="3" s="1"/>
  <c r="W323" i="3"/>
  <c r="P323" i="3" s="1"/>
  <c r="W294" i="3"/>
  <c r="P294" i="3" s="1"/>
  <c r="W328" i="3"/>
  <c r="P328" i="3" s="1"/>
  <c r="L326" i="3"/>
  <c r="W319" i="3"/>
  <c r="P319" i="3" s="1"/>
  <c r="L303" i="3"/>
  <c r="W283" i="3"/>
  <c r="P283" i="3" s="1"/>
  <c r="L312" i="3"/>
  <c r="W293" i="3"/>
  <c r="P293" i="3" s="1"/>
  <c r="L284" i="3"/>
  <c r="L287" i="3"/>
  <c r="W317" i="3"/>
  <c r="P317" i="3" s="1"/>
  <c r="L310" i="3"/>
  <c r="L283" i="3"/>
  <c r="L308" i="3"/>
  <c r="W309" i="3"/>
  <c r="P309" i="3" s="1"/>
  <c r="L307" i="3"/>
  <c r="L315" i="3"/>
  <c r="L323" i="3"/>
  <c r="W324" i="3"/>
  <c r="P324" i="3" s="1"/>
  <c r="W300" i="3"/>
  <c r="P300" i="3" s="1"/>
  <c r="W322" i="3"/>
  <c r="P322" i="3" s="1"/>
  <c r="W314" i="3"/>
  <c r="P314" i="3" s="1"/>
  <c r="W306" i="3"/>
  <c r="P306" i="3" s="1"/>
  <c r="W302" i="3"/>
  <c r="P302" i="3" s="1"/>
  <c r="L328" i="3"/>
  <c r="W327" i="3"/>
  <c r="P327" i="3" s="1"/>
  <c r="L316" i="3"/>
  <c r="W299" i="3"/>
  <c r="P299" i="3" s="1"/>
  <c r="L295" i="3"/>
  <c r="W288" i="3"/>
  <c r="P288" i="3" s="1"/>
  <c r="W305" i="3"/>
  <c r="P305" i="3" s="1"/>
  <c r="V332" i="3"/>
  <c r="W285" i="3"/>
  <c r="P285" i="3" s="1"/>
  <c r="W303" i="3"/>
  <c r="P303" i="3" s="1"/>
  <c r="W281" i="3"/>
  <c r="P281" i="3" s="1"/>
  <c r="W296" i="3"/>
  <c r="P296" i="3" s="1"/>
  <c r="L286" i="3"/>
  <c r="J332" i="3"/>
  <c r="L280" i="3"/>
  <c r="W318" i="3"/>
  <c r="P318" i="3" s="1"/>
  <c r="W310" i="3"/>
  <c r="P310" i="3" s="1"/>
  <c r="W330" i="3"/>
  <c r="P330" i="3" s="1"/>
  <c r="W320" i="3"/>
  <c r="P320" i="3" s="1"/>
  <c r="K332" i="3"/>
  <c r="W308" i="3"/>
  <c r="P308" i="3" s="1"/>
  <c r="W315" i="3"/>
  <c r="P315" i="3" s="1"/>
  <c r="W312" i="3"/>
  <c r="P312" i="3" s="1"/>
  <c r="W304" i="3"/>
  <c r="P304" i="3" s="1"/>
  <c r="W290" i="3"/>
  <c r="P290" i="3" s="1"/>
  <c r="W287" i="3"/>
  <c r="P287" i="3" s="1"/>
  <c r="W284" i="3"/>
  <c r="P284" i="3" s="1"/>
  <c r="L300" i="3"/>
  <c r="L285" i="3"/>
  <c r="W279" i="4" l="1"/>
  <c r="P279" i="4" s="1"/>
  <c r="W397" i="3"/>
  <c r="P397" i="3" s="1"/>
  <c r="W332" i="3"/>
  <c r="P332" i="3" s="1"/>
  <c r="L332" i="3"/>
  <c r="R131" i="1" l="1"/>
  <c r="R122" i="1"/>
  <c r="L257" i="4" l="1"/>
  <c r="L254" i="4"/>
  <c r="L255" i="4"/>
  <c r="L256" i="4"/>
  <c r="L258" i="4"/>
  <c r="L230" i="4"/>
  <c r="L235" i="4"/>
  <c r="L240" i="4"/>
  <c r="L232" i="4"/>
  <c r="L224" i="4"/>
  <c r="L237" i="4"/>
  <c r="L233" i="4"/>
  <c r="L234" i="4"/>
  <c r="L238" i="4"/>
  <c r="L228" i="4"/>
  <c r="L239" i="4"/>
  <c r="L226" i="4"/>
  <c r="L229" i="4"/>
  <c r="L225" i="4"/>
  <c r="L223" i="4"/>
  <c r="L236" i="4"/>
  <c r="L227" i="4"/>
  <c r="L222" i="4"/>
  <c r="L231" i="4"/>
  <c r="L218" i="4"/>
  <c r="L216" i="4"/>
  <c r="L219" i="4"/>
  <c r="L220" i="4"/>
  <c r="L217" i="4"/>
  <c r="G192" i="4"/>
  <c r="H192" i="4" s="1"/>
  <c r="G201" i="4"/>
  <c r="H201" i="4" s="1"/>
  <c r="G200" i="4"/>
  <c r="H200" i="4" s="1"/>
  <c r="G199" i="4"/>
  <c r="H199" i="4" s="1"/>
  <c r="G198" i="4"/>
  <c r="H198" i="4" s="1"/>
  <c r="G197" i="4"/>
  <c r="H197" i="4" s="1"/>
  <c r="G196" i="4"/>
  <c r="H196" i="4" s="1"/>
  <c r="G195" i="4"/>
  <c r="H195" i="4" s="1"/>
  <c r="G194" i="4"/>
  <c r="H194" i="4" s="1"/>
  <c r="G193" i="4"/>
  <c r="H193" i="4" s="1"/>
  <c r="G191" i="4"/>
  <c r="H191" i="4" s="1"/>
  <c r="G190" i="4"/>
  <c r="H190" i="4" s="1"/>
  <c r="G189" i="4"/>
  <c r="H189" i="4" s="1"/>
  <c r="G188" i="4"/>
  <c r="H188" i="4" s="1"/>
  <c r="G187" i="4"/>
  <c r="H187" i="4" s="1"/>
  <c r="G186" i="4"/>
  <c r="H186" i="4" s="1"/>
  <c r="G185" i="4"/>
  <c r="H185" i="4" s="1"/>
  <c r="G184" i="4"/>
  <c r="H184" i="4" s="1"/>
  <c r="G183" i="4"/>
  <c r="H183" i="4" s="1"/>
  <c r="G182" i="4"/>
  <c r="H182" i="4" s="1"/>
  <c r="U182" i="4" s="1"/>
  <c r="G181" i="4"/>
  <c r="H181" i="4" s="1"/>
  <c r="U181" i="4" s="1"/>
  <c r="G180" i="4"/>
  <c r="H180" i="4" s="1"/>
  <c r="G179" i="4"/>
  <c r="H179" i="4" s="1"/>
  <c r="G178" i="4"/>
  <c r="H178" i="4" s="1"/>
  <c r="N178" i="4" s="1"/>
  <c r="G177" i="4"/>
  <c r="H177" i="4" s="1"/>
  <c r="G176" i="4"/>
  <c r="H176" i="4" s="1"/>
  <c r="L253" i="4" l="1"/>
  <c r="L279" i="4" s="1"/>
  <c r="N176" i="4"/>
  <c r="U176" i="4"/>
  <c r="N180" i="4"/>
  <c r="U180" i="4"/>
  <c r="U177" i="4"/>
  <c r="N177" i="4"/>
  <c r="U179" i="4"/>
  <c r="N179" i="4"/>
  <c r="W152" i="1"/>
  <c r="P152" i="1" s="1"/>
  <c r="W149" i="1"/>
  <c r="P149" i="1" s="1"/>
  <c r="W146" i="1"/>
  <c r="P146" i="1" s="1"/>
  <c r="L146" i="1"/>
  <c r="W145" i="1"/>
  <c r="P145" i="1" s="1"/>
  <c r="W151" i="1"/>
  <c r="P151" i="1" s="1"/>
  <c r="W153" i="1"/>
  <c r="P153" i="1" s="1"/>
  <c r="W150" i="1"/>
  <c r="P150" i="1" s="1"/>
  <c r="W154" i="1"/>
  <c r="P154" i="1" s="1"/>
  <c r="W156" i="1"/>
  <c r="P156" i="1" s="1"/>
  <c r="W148" i="1"/>
  <c r="P148" i="1" s="1"/>
  <c r="W155" i="1"/>
  <c r="P155" i="1" s="1"/>
  <c r="W224" i="4"/>
  <c r="P224" i="4" s="1"/>
  <c r="W237" i="4"/>
  <c r="P237" i="4" s="1"/>
  <c r="W240" i="4"/>
  <c r="P240" i="4" s="1"/>
  <c r="W219" i="4"/>
  <c r="P219" i="4" s="1"/>
  <c r="W231" i="4"/>
  <c r="P231" i="4" s="1"/>
  <c r="W225" i="4"/>
  <c r="P225" i="4" s="1"/>
  <c r="W218" i="4"/>
  <c r="P218" i="4" s="1"/>
  <c r="W220" i="4"/>
  <c r="P220" i="4" s="1"/>
  <c r="W222" i="4"/>
  <c r="P222" i="4" s="1"/>
  <c r="W232" i="4"/>
  <c r="P232" i="4" s="1"/>
  <c r="W230" i="4"/>
  <c r="P230" i="4" s="1"/>
  <c r="W228" i="4"/>
  <c r="P228" i="4" s="1"/>
  <c r="W235" i="4"/>
  <c r="P235" i="4" s="1"/>
  <c r="U241" i="4"/>
  <c r="W215" i="4"/>
  <c r="P215" i="4" s="1"/>
  <c r="W216" i="4"/>
  <c r="P216" i="4" s="1"/>
  <c r="W223" i="4"/>
  <c r="P223" i="4" s="1"/>
  <c r="W229" i="4"/>
  <c r="P229" i="4" s="1"/>
  <c r="V241" i="4"/>
  <c r="W217" i="4"/>
  <c r="P217" i="4" s="1"/>
  <c r="L215" i="4"/>
  <c r="L241" i="4" s="1"/>
  <c r="W233" i="4"/>
  <c r="P233" i="4" s="1"/>
  <c r="W226" i="4"/>
  <c r="P226" i="4" s="1"/>
  <c r="W227" i="4"/>
  <c r="P227" i="4" s="1"/>
  <c r="W236" i="4"/>
  <c r="P236" i="4" s="1"/>
  <c r="W239" i="4"/>
  <c r="P239" i="4" s="1"/>
  <c r="W234" i="4"/>
  <c r="P234" i="4" s="1"/>
  <c r="W238" i="4"/>
  <c r="P238" i="4" s="1"/>
  <c r="W221" i="4"/>
  <c r="P221" i="4" s="1"/>
  <c r="K181" i="4"/>
  <c r="V181" i="4"/>
  <c r="N181" i="4"/>
  <c r="V191" i="4"/>
  <c r="U191" i="4"/>
  <c r="N191" i="4"/>
  <c r="U200" i="4"/>
  <c r="N200" i="4"/>
  <c r="V200" i="4"/>
  <c r="K178" i="4"/>
  <c r="U178" i="4"/>
  <c r="V178" i="4"/>
  <c r="K182" i="4"/>
  <c r="V182" i="4"/>
  <c r="N182" i="4"/>
  <c r="K184" i="4"/>
  <c r="U184" i="4"/>
  <c r="N184" i="4"/>
  <c r="V184" i="4"/>
  <c r="K188" i="4"/>
  <c r="U188" i="4"/>
  <c r="N188" i="4"/>
  <c r="V188" i="4"/>
  <c r="U193" i="4"/>
  <c r="N193" i="4"/>
  <c r="V193" i="4"/>
  <c r="K197" i="4"/>
  <c r="U197" i="4"/>
  <c r="N197" i="4"/>
  <c r="V197" i="4"/>
  <c r="K201" i="4"/>
  <c r="U201" i="4"/>
  <c r="N201" i="4"/>
  <c r="V201" i="4"/>
  <c r="V177" i="4"/>
  <c r="V187" i="4"/>
  <c r="U187" i="4"/>
  <c r="N187" i="4"/>
  <c r="U196" i="4"/>
  <c r="N196" i="4"/>
  <c r="V196" i="4"/>
  <c r="K179" i="4"/>
  <c r="V179" i="4"/>
  <c r="U185" i="4"/>
  <c r="N185" i="4"/>
  <c r="V185" i="4"/>
  <c r="U189" i="4"/>
  <c r="N189" i="4"/>
  <c r="V189" i="4"/>
  <c r="V194" i="4"/>
  <c r="U194" i="4"/>
  <c r="N194" i="4"/>
  <c r="V198" i="4"/>
  <c r="U198" i="4"/>
  <c r="N198" i="4"/>
  <c r="K180" i="4"/>
  <c r="V180" i="4"/>
  <c r="K183" i="4"/>
  <c r="V183" i="4"/>
  <c r="U183" i="4"/>
  <c r="N183" i="4"/>
  <c r="V186" i="4"/>
  <c r="U186" i="4"/>
  <c r="N186" i="4"/>
  <c r="V190" i="4"/>
  <c r="N190" i="4"/>
  <c r="U190" i="4"/>
  <c r="V195" i="4"/>
  <c r="U195" i="4"/>
  <c r="N195" i="4"/>
  <c r="V199" i="4"/>
  <c r="U199" i="4"/>
  <c r="N199" i="4"/>
  <c r="U192" i="4"/>
  <c r="N192" i="4"/>
  <c r="V192" i="4"/>
  <c r="K176" i="4"/>
  <c r="V176" i="4"/>
  <c r="K194" i="4"/>
  <c r="K198" i="4"/>
  <c r="K186" i="4"/>
  <c r="K190" i="4"/>
  <c r="K192" i="4"/>
  <c r="K200" i="4"/>
  <c r="O177" i="4"/>
  <c r="K177" i="4"/>
  <c r="O193" i="4"/>
  <c r="K193" i="4"/>
  <c r="O185" i="4"/>
  <c r="K185" i="4"/>
  <c r="O189" i="4"/>
  <c r="K189" i="4"/>
  <c r="J195" i="4"/>
  <c r="K195" i="4"/>
  <c r="O199" i="4"/>
  <c r="K199" i="4"/>
  <c r="O187" i="4"/>
  <c r="K187" i="4"/>
  <c r="O191" i="4"/>
  <c r="K191" i="4"/>
  <c r="O196" i="4"/>
  <c r="K196" i="4"/>
  <c r="O200" i="4"/>
  <c r="J199" i="4"/>
  <c r="O181" i="4"/>
  <c r="O178" i="4"/>
  <c r="J178" i="4"/>
  <c r="O180" i="4"/>
  <c r="J180" i="4"/>
  <c r="O182" i="4"/>
  <c r="J182" i="4"/>
  <c r="O184" i="4"/>
  <c r="J184" i="4"/>
  <c r="O192" i="4"/>
  <c r="J192" i="4"/>
  <c r="O194" i="4"/>
  <c r="J194" i="4"/>
  <c r="O197" i="4"/>
  <c r="J197" i="4"/>
  <c r="O198" i="4"/>
  <c r="J198" i="4"/>
  <c r="G202" i="4"/>
  <c r="O176" i="4"/>
  <c r="J176" i="4"/>
  <c r="H202" i="4"/>
  <c r="O179" i="4"/>
  <c r="J179" i="4"/>
  <c r="O183" i="4"/>
  <c r="J183" i="4"/>
  <c r="O186" i="4"/>
  <c r="J186" i="4"/>
  <c r="O188" i="4"/>
  <c r="J188" i="4"/>
  <c r="O190" i="4"/>
  <c r="J190" i="4"/>
  <c r="J177" i="4"/>
  <c r="J181" i="4"/>
  <c r="J185" i="4"/>
  <c r="J187" i="4"/>
  <c r="J189" i="4"/>
  <c r="J191" i="4"/>
  <c r="J193" i="4"/>
  <c r="O195" i="4"/>
  <c r="O201" i="4"/>
  <c r="J201" i="4"/>
  <c r="J196" i="4"/>
  <c r="J200" i="4"/>
  <c r="O202" i="4" l="1"/>
  <c r="N202" i="4"/>
  <c r="W241" i="4"/>
  <c r="P241" i="4" s="1"/>
  <c r="J202" i="4"/>
  <c r="G11" i="1"/>
  <c r="H11" i="1" s="1"/>
  <c r="G12" i="1"/>
  <c r="H12" i="1" s="1"/>
  <c r="G13" i="1"/>
  <c r="H13" i="1" s="1"/>
  <c r="U13" i="1" s="1"/>
  <c r="G14" i="1"/>
  <c r="H14" i="1" s="1"/>
  <c r="G15" i="1"/>
  <c r="H15" i="1" s="1"/>
  <c r="G16" i="1"/>
  <c r="H16" i="1" s="1"/>
  <c r="G17" i="1"/>
  <c r="H17" i="1" s="1"/>
  <c r="G18" i="1"/>
  <c r="H18" i="1" s="1"/>
  <c r="G19" i="1"/>
  <c r="H19" i="1" s="1"/>
  <c r="G20" i="1"/>
  <c r="H20" i="1" s="1"/>
  <c r="G21" i="1"/>
  <c r="H21" i="1" s="1"/>
  <c r="G39" i="1"/>
  <c r="G40" i="1"/>
  <c r="H40" i="1" s="1"/>
  <c r="G41" i="1"/>
  <c r="H41" i="1" s="1"/>
  <c r="R41" i="1"/>
  <c r="G42" i="1"/>
  <c r="H42" i="1" s="1"/>
  <c r="R42" i="1"/>
  <c r="G43" i="1"/>
  <c r="H43" i="1" s="1"/>
  <c r="G44" i="1"/>
  <c r="H44" i="1" s="1"/>
  <c r="G45" i="1"/>
  <c r="H45" i="1" s="1"/>
  <c r="G46" i="1"/>
  <c r="H46" i="1" s="1"/>
  <c r="G47" i="1"/>
  <c r="H47" i="1" s="1"/>
  <c r="G48" i="1"/>
  <c r="H48" i="1" s="1"/>
  <c r="G49" i="1"/>
  <c r="H49" i="1" s="1"/>
  <c r="G50" i="1"/>
  <c r="H50" i="1" s="1"/>
  <c r="G67" i="1"/>
  <c r="H67" i="1" s="1"/>
  <c r="G68" i="1"/>
  <c r="H68" i="1" s="1"/>
  <c r="G69" i="1"/>
  <c r="H69" i="1" s="1"/>
  <c r="R69" i="1"/>
  <c r="G70" i="1"/>
  <c r="H70" i="1" s="1"/>
  <c r="R70" i="1"/>
  <c r="G71" i="1"/>
  <c r="H71" i="1" s="1"/>
  <c r="G72" i="1"/>
  <c r="H72" i="1" s="1"/>
  <c r="G73" i="1"/>
  <c r="H73" i="1" s="1"/>
  <c r="G74" i="1"/>
  <c r="H74" i="1" s="1"/>
  <c r="G75" i="1"/>
  <c r="H75" i="1" s="1"/>
  <c r="G76" i="1"/>
  <c r="G77" i="1"/>
  <c r="H77" i="1" s="1"/>
  <c r="G78" i="1"/>
  <c r="H78" i="1" s="1"/>
  <c r="G94" i="1"/>
  <c r="H94" i="1" s="1"/>
  <c r="K94" i="1" s="1"/>
  <c r="G95" i="1"/>
  <c r="H95" i="1" s="1"/>
  <c r="G96" i="1"/>
  <c r="H96" i="1" s="1"/>
  <c r="R96" i="1"/>
  <c r="G97" i="1"/>
  <c r="H97" i="1" s="1"/>
  <c r="R97" i="1"/>
  <c r="G98" i="1"/>
  <c r="H98" i="1" s="1"/>
  <c r="G99" i="1"/>
  <c r="H99" i="1" s="1"/>
  <c r="G100" i="1"/>
  <c r="H100" i="1" s="1"/>
  <c r="G101" i="1"/>
  <c r="H101" i="1" s="1"/>
  <c r="U101" i="1" s="1"/>
  <c r="G102" i="1"/>
  <c r="H102" i="1" s="1"/>
  <c r="G103" i="1"/>
  <c r="H103" i="1" s="1"/>
  <c r="G104" i="1"/>
  <c r="H104" i="1" s="1"/>
  <c r="G105" i="1"/>
  <c r="H105" i="1" s="1"/>
  <c r="U105" i="1" s="1"/>
  <c r="G120" i="1"/>
  <c r="H120" i="1" s="1"/>
  <c r="U120" i="1" s="1"/>
  <c r="G121" i="1"/>
  <c r="H121" i="1" s="1"/>
  <c r="G122" i="1"/>
  <c r="G123" i="1"/>
  <c r="H123" i="1" s="1"/>
  <c r="G124" i="1"/>
  <c r="H124" i="1" s="1"/>
  <c r="U124" i="1" s="1"/>
  <c r="G125" i="1"/>
  <c r="H125" i="1" s="1"/>
  <c r="U125" i="1" s="1"/>
  <c r="R125" i="1"/>
  <c r="R127" i="1" s="1"/>
  <c r="G126" i="1"/>
  <c r="H126" i="1" s="1"/>
  <c r="U126" i="1" s="1"/>
  <c r="G127" i="1"/>
  <c r="H127" i="1" s="1"/>
  <c r="U127" i="1" s="1"/>
  <c r="G128" i="1"/>
  <c r="H128" i="1" s="1"/>
  <c r="U128" i="1" s="1"/>
  <c r="G129" i="1"/>
  <c r="H129" i="1" s="1"/>
  <c r="U129" i="1" s="1"/>
  <c r="G130" i="1"/>
  <c r="H130" i="1" s="1"/>
  <c r="U130" i="1" s="1"/>
  <c r="G131" i="1"/>
  <c r="H131" i="1" s="1"/>
  <c r="U131" i="1" s="1"/>
  <c r="G275" i="1"/>
  <c r="H275" i="1" s="1"/>
  <c r="G276" i="1"/>
  <c r="H276" i="1" s="1"/>
  <c r="G277" i="1"/>
  <c r="H277" i="1" s="1"/>
  <c r="G278" i="1"/>
  <c r="H278" i="1" s="1"/>
  <c r="G279" i="1"/>
  <c r="H279" i="1" s="1"/>
  <c r="G280" i="1"/>
  <c r="H280" i="1" s="1"/>
  <c r="G281" i="1"/>
  <c r="H281" i="1" s="1"/>
  <c r="G282" i="1"/>
  <c r="H282" i="1" s="1"/>
  <c r="G283" i="1"/>
  <c r="H283" i="1" s="1"/>
  <c r="G284" i="1"/>
  <c r="H284" i="1" s="1"/>
  <c r="G285" i="1"/>
  <c r="H285" i="1" s="1"/>
  <c r="U123" i="1" l="1"/>
  <c r="U121" i="1"/>
  <c r="U50" i="1"/>
  <c r="U21" i="1"/>
  <c r="O283" i="1"/>
  <c r="O281" i="1"/>
  <c r="O280" i="1"/>
  <c r="O282" i="1"/>
  <c r="O279" i="1"/>
  <c r="O278" i="1"/>
  <c r="O285" i="1"/>
  <c r="O277" i="1"/>
  <c r="O284" i="1"/>
  <c r="O276" i="1"/>
  <c r="V282" i="1"/>
  <c r="V280" i="1"/>
  <c r="U278" i="1"/>
  <c r="V285" i="1"/>
  <c r="V277" i="1"/>
  <c r="U46" i="1"/>
  <c r="U102" i="1"/>
  <c r="U98" i="1"/>
  <c r="U77" i="1"/>
  <c r="U73" i="1"/>
  <c r="U70" i="1"/>
  <c r="U67" i="1"/>
  <c r="U75" i="1"/>
  <c r="U71" i="1"/>
  <c r="U96" i="1"/>
  <c r="U47" i="1"/>
  <c r="U43" i="1"/>
  <c r="U41" i="1"/>
  <c r="U100" i="1"/>
  <c r="U97" i="1"/>
  <c r="U94" i="1"/>
  <c r="U69" i="1"/>
  <c r="U49" i="1"/>
  <c r="U45" i="1"/>
  <c r="U42" i="1"/>
  <c r="U14" i="1"/>
  <c r="U103" i="1"/>
  <c r="U68" i="1"/>
  <c r="U48" i="1"/>
  <c r="U11" i="1"/>
  <c r="O20" i="1"/>
  <c r="U20" i="1"/>
  <c r="O19" i="1"/>
  <c r="U19" i="1"/>
  <c r="U15" i="1"/>
  <c r="O18" i="1"/>
  <c r="U18" i="1"/>
  <c r="O12" i="1"/>
  <c r="U12" i="1"/>
  <c r="U16" i="1"/>
  <c r="V17" i="1"/>
  <c r="U17" i="1"/>
  <c r="O10" i="1"/>
  <c r="J40" i="1"/>
  <c r="U40" i="1"/>
  <c r="K44" i="1"/>
  <c r="U44" i="1"/>
  <c r="J72" i="1"/>
  <c r="U72" i="1"/>
  <c r="J78" i="1"/>
  <c r="U78" i="1"/>
  <c r="O74" i="1"/>
  <c r="U74" i="1"/>
  <c r="J95" i="1"/>
  <c r="U95" i="1"/>
  <c r="J104" i="1"/>
  <c r="U104" i="1"/>
  <c r="O99" i="1"/>
  <c r="U99" i="1"/>
  <c r="N97" i="1"/>
  <c r="V103" i="1"/>
  <c r="L152" i="1"/>
  <c r="L150" i="1"/>
  <c r="L149" i="1"/>
  <c r="L151" i="1"/>
  <c r="L153" i="1"/>
  <c r="L156" i="1"/>
  <c r="L155" i="1"/>
  <c r="L154" i="1"/>
  <c r="L148" i="1"/>
  <c r="R128" i="1"/>
  <c r="N71" i="1"/>
  <c r="K45" i="1"/>
  <c r="J46" i="1"/>
  <c r="N94" i="1"/>
  <c r="V124" i="1"/>
  <c r="J127" i="1"/>
  <c r="V127" i="1"/>
  <c r="V126" i="1"/>
  <c r="J129" i="1"/>
  <c r="V129" i="1"/>
  <c r="J131" i="1"/>
  <c r="V131" i="1"/>
  <c r="V130" i="1"/>
  <c r="V123" i="1"/>
  <c r="J128" i="1"/>
  <c r="V128" i="1"/>
  <c r="V125" i="1"/>
  <c r="V121" i="1"/>
  <c r="V120" i="1"/>
  <c r="O120" i="1"/>
  <c r="J277" i="1"/>
  <c r="J278" i="1"/>
  <c r="J276" i="1"/>
  <c r="J285" i="1"/>
  <c r="J20" i="1"/>
  <c r="H122" i="1"/>
  <c r="K96" i="1"/>
  <c r="N77" i="1"/>
  <c r="V73" i="1"/>
  <c r="O123" i="1"/>
  <c r="J120" i="1"/>
  <c r="O124" i="1"/>
  <c r="V101" i="1"/>
  <c r="O78" i="1"/>
  <c r="K48" i="1"/>
  <c r="N40" i="1"/>
  <c r="O16" i="1"/>
  <c r="O127" i="1"/>
  <c r="O104" i="1"/>
  <c r="J50" i="1"/>
  <c r="O129" i="1"/>
  <c r="J102" i="1"/>
  <c r="K100" i="1"/>
  <c r="J100" i="1"/>
  <c r="O100" i="1"/>
  <c r="V47" i="1"/>
  <c r="K47" i="1"/>
  <c r="N42" i="1"/>
  <c r="O42" i="1"/>
  <c r="J42" i="1"/>
  <c r="G106" i="1"/>
  <c r="O95" i="1"/>
  <c r="O71" i="1"/>
  <c r="O128" i="1"/>
  <c r="O72" i="1"/>
  <c r="K71" i="1"/>
  <c r="O44" i="1"/>
  <c r="V14" i="1"/>
  <c r="K72" i="1"/>
  <c r="O102" i="1"/>
  <c r="V105" i="1"/>
  <c r="J71" i="1"/>
  <c r="V68" i="1"/>
  <c r="K75" i="1"/>
  <c r="J75" i="1"/>
  <c r="O75" i="1"/>
  <c r="V75" i="1"/>
  <c r="N75" i="1"/>
  <c r="K43" i="1"/>
  <c r="O43" i="1"/>
  <c r="V43" i="1"/>
  <c r="J282" i="1"/>
  <c r="N98" i="1"/>
  <c r="V98" i="1"/>
  <c r="J281" i="1"/>
  <c r="O70" i="1"/>
  <c r="V70" i="1"/>
  <c r="K69" i="1"/>
  <c r="V71" i="1"/>
  <c r="O69" i="1"/>
  <c r="O131" i="1"/>
  <c r="J124" i="1"/>
  <c r="J123" i="1"/>
  <c r="V100" i="1"/>
  <c r="J69" i="1"/>
  <c r="K49" i="1"/>
  <c r="K42" i="1"/>
  <c r="J19" i="1"/>
  <c r="J16" i="1"/>
  <c r="J15" i="1"/>
  <c r="O14" i="1"/>
  <c r="J10" i="1"/>
  <c r="N45" i="1"/>
  <c r="O15" i="1"/>
  <c r="N46" i="1"/>
  <c r="N100" i="1"/>
  <c r="V69" i="1"/>
  <c r="N69" i="1"/>
  <c r="V42" i="1"/>
  <c r="J275" i="1"/>
  <c r="O275" i="1"/>
  <c r="H286" i="1"/>
  <c r="J284" i="1"/>
  <c r="J279" i="1"/>
  <c r="J280" i="1"/>
  <c r="J105" i="1"/>
  <c r="O105" i="1"/>
  <c r="J103" i="1"/>
  <c r="O103" i="1"/>
  <c r="J101" i="1"/>
  <c r="O101" i="1"/>
  <c r="J96" i="1"/>
  <c r="O96" i="1"/>
  <c r="V96" i="1"/>
  <c r="N41" i="1"/>
  <c r="J41" i="1"/>
  <c r="K41" i="1"/>
  <c r="O41" i="1"/>
  <c r="J21" i="1"/>
  <c r="O21" i="1"/>
  <c r="V21" i="1"/>
  <c r="O13" i="1"/>
  <c r="J13" i="1"/>
  <c r="V13" i="1"/>
  <c r="G286" i="1"/>
  <c r="J283" i="1"/>
  <c r="J94" i="1"/>
  <c r="O94" i="1"/>
  <c r="H106" i="1"/>
  <c r="J77" i="1"/>
  <c r="O77" i="1"/>
  <c r="K77" i="1"/>
  <c r="N70" i="1"/>
  <c r="J70" i="1"/>
  <c r="K70" i="1"/>
  <c r="K99" i="1"/>
  <c r="J99" i="1"/>
  <c r="N99" i="1"/>
  <c r="K74" i="1"/>
  <c r="N74" i="1"/>
  <c r="J74" i="1"/>
  <c r="V74" i="1"/>
  <c r="V41" i="1"/>
  <c r="J130" i="1"/>
  <c r="O130" i="1"/>
  <c r="J126" i="1"/>
  <c r="O126" i="1"/>
  <c r="J125" i="1"/>
  <c r="O125" i="1"/>
  <c r="J121" i="1"/>
  <c r="O121" i="1"/>
  <c r="N105" i="1"/>
  <c r="N103" i="1"/>
  <c r="N101" i="1"/>
  <c r="J98" i="1"/>
  <c r="O98" i="1"/>
  <c r="K98" i="1"/>
  <c r="G132" i="1"/>
  <c r="K105" i="1"/>
  <c r="K104" i="1"/>
  <c r="N104" i="1"/>
  <c r="V104" i="1"/>
  <c r="K103" i="1"/>
  <c r="N102" i="1"/>
  <c r="V102" i="1"/>
  <c r="K102" i="1"/>
  <c r="K101" i="1"/>
  <c r="V99" i="1"/>
  <c r="J97" i="1"/>
  <c r="O97" i="1"/>
  <c r="V97" i="1"/>
  <c r="K97" i="1"/>
  <c r="N96" i="1"/>
  <c r="V94" i="1"/>
  <c r="V77" i="1"/>
  <c r="H22" i="1"/>
  <c r="N95" i="1"/>
  <c r="V95" i="1"/>
  <c r="K95" i="1"/>
  <c r="K68" i="1"/>
  <c r="N68" i="1"/>
  <c r="J68" i="1"/>
  <c r="K50" i="1"/>
  <c r="V50" i="1"/>
  <c r="O50" i="1"/>
  <c r="J49" i="1"/>
  <c r="O49" i="1"/>
  <c r="V49" i="1"/>
  <c r="N48" i="1"/>
  <c r="V48" i="1"/>
  <c r="J48" i="1"/>
  <c r="N47" i="1"/>
  <c r="J47" i="1"/>
  <c r="J67" i="1"/>
  <c r="O67" i="1"/>
  <c r="N67" i="1"/>
  <c r="K67" i="1"/>
  <c r="K40" i="1"/>
  <c r="O40" i="1"/>
  <c r="V40" i="1"/>
  <c r="G51" i="1"/>
  <c r="H39" i="1"/>
  <c r="U39" i="1" s="1"/>
  <c r="J18" i="1"/>
  <c r="V15" i="1"/>
  <c r="K78" i="1"/>
  <c r="N78" i="1"/>
  <c r="V78" i="1"/>
  <c r="H76" i="1"/>
  <c r="U76" i="1" s="1"/>
  <c r="G79" i="1"/>
  <c r="J73" i="1"/>
  <c r="O73" i="1"/>
  <c r="N73" i="1"/>
  <c r="K73" i="1"/>
  <c r="O68" i="1"/>
  <c r="V67" i="1"/>
  <c r="N50" i="1"/>
  <c r="N49" i="1"/>
  <c r="O48" i="1"/>
  <c r="O47" i="1"/>
  <c r="K46" i="1"/>
  <c r="L46" i="1" s="1"/>
  <c r="O46" i="1"/>
  <c r="V46" i="1"/>
  <c r="J45" i="1"/>
  <c r="O45" i="1"/>
  <c r="V45" i="1"/>
  <c r="N44" i="1"/>
  <c r="V44" i="1"/>
  <c r="J44" i="1"/>
  <c r="J43" i="1"/>
  <c r="N43" i="1"/>
  <c r="V18" i="1"/>
  <c r="J17" i="1"/>
  <c r="O17" i="1"/>
  <c r="J14" i="1"/>
  <c r="V11" i="1"/>
  <c r="G22" i="1"/>
  <c r="V20" i="1"/>
  <c r="J12" i="1"/>
  <c r="J11" i="1"/>
  <c r="O11" i="1"/>
  <c r="N72" i="1"/>
  <c r="V72" i="1"/>
  <c r="V19" i="1"/>
  <c r="V16" i="1"/>
  <c r="V12" i="1"/>
  <c r="V10" i="1"/>
  <c r="O122" i="1" l="1"/>
  <c r="O132" i="1"/>
  <c r="U22" i="1"/>
  <c r="P275" i="1"/>
  <c r="W277" i="1"/>
  <c r="P277" i="1" s="1"/>
  <c r="W280" i="1"/>
  <c r="P280" i="1" s="1"/>
  <c r="W285" i="1"/>
  <c r="P285" i="1" s="1"/>
  <c r="W282" i="1"/>
  <c r="P282" i="1" s="1"/>
  <c r="W279" i="1"/>
  <c r="P279" i="1" s="1"/>
  <c r="W281" i="1"/>
  <c r="P281" i="1" s="1"/>
  <c r="W278" i="1"/>
  <c r="P278" i="1" s="1"/>
  <c r="W283" i="1"/>
  <c r="P283" i="1" s="1"/>
  <c r="W284" i="1"/>
  <c r="P284" i="1" s="1"/>
  <c r="O22" i="1"/>
  <c r="O25" i="1" s="1"/>
  <c r="O26" i="1" s="1"/>
  <c r="O27" i="1" s="1"/>
  <c r="O28" i="1" s="1"/>
  <c r="O29" i="1" s="1"/>
  <c r="O30" i="1" s="1"/>
  <c r="L104" i="1"/>
  <c r="L72" i="1"/>
  <c r="L15" i="1"/>
  <c r="L40" i="1"/>
  <c r="L95" i="1"/>
  <c r="L78" i="1"/>
  <c r="L16" i="1"/>
  <c r="L44" i="1"/>
  <c r="H132" i="1"/>
  <c r="U122" i="1"/>
  <c r="U132" i="1" s="1"/>
  <c r="L157" i="1"/>
  <c r="L50" i="1"/>
  <c r="L129" i="1"/>
  <c r="V286" i="1"/>
  <c r="L20" i="1"/>
  <c r="L127" i="1"/>
  <c r="L45" i="1"/>
  <c r="L124" i="1"/>
  <c r="V157" i="1"/>
  <c r="N157" i="1"/>
  <c r="N286" i="1"/>
  <c r="M301" i="1" s="1"/>
  <c r="L128" i="1"/>
  <c r="L277" i="1"/>
  <c r="L278" i="1"/>
  <c r="L285" i="1"/>
  <c r="W123" i="1"/>
  <c r="P123" i="1" s="1"/>
  <c r="L131" i="1"/>
  <c r="L125" i="1"/>
  <c r="J122" i="1"/>
  <c r="J132" i="1" s="1"/>
  <c r="L13" i="1"/>
  <c r="L10" i="1"/>
  <c r="N132" i="1"/>
  <c r="N135" i="1" s="1"/>
  <c r="N136" i="1" s="1"/>
  <c r="N137" i="1" s="1"/>
  <c r="N138" i="1" s="1"/>
  <c r="N139" i="1" s="1"/>
  <c r="V122" i="1"/>
  <c r="V132" i="1" s="1"/>
  <c r="W121" i="1"/>
  <c r="P121" i="1" s="1"/>
  <c r="L120" i="1"/>
  <c r="W71" i="1"/>
  <c r="P71" i="1" s="1"/>
  <c r="L48" i="1"/>
  <c r="L43" i="1"/>
  <c r="L47" i="1"/>
  <c r="W14" i="1"/>
  <c r="P14" i="1" s="1"/>
  <c r="W48" i="1"/>
  <c r="P48" i="1" s="1"/>
  <c r="L100" i="1"/>
  <c r="W50" i="1"/>
  <c r="P50" i="1" s="1"/>
  <c r="W12" i="1"/>
  <c r="P12" i="1" s="1"/>
  <c r="L71" i="1"/>
  <c r="L69" i="1"/>
  <c r="W78" i="1"/>
  <c r="P78" i="1" s="1"/>
  <c r="L130" i="1"/>
  <c r="L280" i="1"/>
  <c r="L17" i="1"/>
  <c r="W44" i="1"/>
  <c r="P44" i="1" s="1"/>
  <c r="L102" i="1"/>
  <c r="L121" i="1"/>
  <c r="L96" i="1"/>
  <c r="L42" i="1"/>
  <c r="L97" i="1"/>
  <c r="W102" i="1"/>
  <c r="P102" i="1" s="1"/>
  <c r="L281" i="1"/>
  <c r="L282" i="1"/>
  <c r="W21" i="1"/>
  <c r="P21" i="1" s="1"/>
  <c r="W45" i="1"/>
  <c r="P45" i="1" s="1"/>
  <c r="L126" i="1"/>
  <c r="W124" i="1"/>
  <c r="P124" i="1" s="1"/>
  <c r="L283" i="1"/>
  <c r="W69" i="1"/>
  <c r="P69" i="1" s="1"/>
  <c r="W49" i="1"/>
  <c r="P49" i="1" s="1"/>
  <c r="L49" i="1"/>
  <c r="L11" i="1"/>
  <c r="W95" i="1"/>
  <c r="P95" i="1" s="1"/>
  <c r="W126" i="1"/>
  <c r="P126" i="1" s="1"/>
  <c r="L19" i="1"/>
  <c r="W98" i="1"/>
  <c r="P98" i="1" s="1"/>
  <c r="W130" i="1"/>
  <c r="P130" i="1" s="1"/>
  <c r="L276" i="1"/>
  <c r="W70" i="1"/>
  <c r="P70" i="1" s="1"/>
  <c r="L41" i="1"/>
  <c r="L279" i="1"/>
  <c r="W100" i="1"/>
  <c r="P100" i="1" s="1"/>
  <c r="W42" i="1"/>
  <c r="P42" i="1" s="1"/>
  <c r="L75" i="1"/>
  <c r="W15" i="1"/>
  <c r="P15" i="1" s="1"/>
  <c r="W11" i="1"/>
  <c r="P11" i="1" s="1"/>
  <c r="W17" i="1"/>
  <c r="P17" i="1" s="1"/>
  <c r="L68" i="1"/>
  <c r="W75" i="1"/>
  <c r="P75" i="1" s="1"/>
  <c r="L12" i="1"/>
  <c r="W46" i="1"/>
  <c r="P46" i="1" s="1"/>
  <c r="N106" i="1"/>
  <c r="N109" i="1" s="1"/>
  <c r="N110" i="1" s="1"/>
  <c r="L123" i="1"/>
  <c r="L98" i="1"/>
  <c r="W99" i="1"/>
  <c r="P99" i="1" s="1"/>
  <c r="W131" i="1"/>
  <c r="P131" i="1" s="1"/>
  <c r="V106" i="1"/>
  <c r="L94" i="1"/>
  <c r="J106" i="1"/>
  <c r="W13" i="1"/>
  <c r="P13" i="1" s="1"/>
  <c r="L101" i="1"/>
  <c r="L103" i="1"/>
  <c r="L275" i="1"/>
  <c r="L14" i="1"/>
  <c r="N76" i="1"/>
  <c r="N79" i="1" s="1"/>
  <c r="V76" i="1"/>
  <c r="V79" i="1" s="1"/>
  <c r="K76" i="1"/>
  <c r="K79" i="1" s="1"/>
  <c r="U79" i="1"/>
  <c r="J76" i="1"/>
  <c r="O76" i="1"/>
  <c r="O79" i="1" s="1"/>
  <c r="O82" i="1" s="1"/>
  <c r="O83" i="1" s="1"/>
  <c r="O84" i="1" s="1"/>
  <c r="O85" i="1" s="1"/>
  <c r="J22" i="1"/>
  <c r="W10" i="1"/>
  <c r="P10" i="1" s="1"/>
  <c r="W47" i="1"/>
  <c r="P47" i="1" s="1"/>
  <c r="W104" i="1"/>
  <c r="P104" i="1" s="1"/>
  <c r="W128" i="1"/>
  <c r="P128" i="1" s="1"/>
  <c r="W74" i="1"/>
  <c r="P74" i="1" s="1"/>
  <c r="L70" i="1"/>
  <c r="W77" i="1"/>
  <c r="P77" i="1" s="1"/>
  <c r="K106" i="1"/>
  <c r="W94" i="1"/>
  <c r="P94" i="1" s="1"/>
  <c r="U106" i="1"/>
  <c r="W125" i="1"/>
  <c r="P125" i="1" s="1"/>
  <c r="W129" i="1"/>
  <c r="P129" i="1" s="1"/>
  <c r="W101" i="1"/>
  <c r="P101" i="1" s="1"/>
  <c r="W120" i="1"/>
  <c r="P120" i="1" s="1"/>
  <c r="J39" i="1"/>
  <c r="O39" i="1"/>
  <c r="O51" i="1" s="1"/>
  <c r="O54" i="1" s="1"/>
  <c r="O55" i="1" s="1"/>
  <c r="O56" i="1" s="1"/>
  <c r="O57" i="1" s="1"/>
  <c r="O58" i="1" s="1"/>
  <c r="V39" i="1"/>
  <c r="V51" i="1" s="1"/>
  <c r="H51" i="1"/>
  <c r="K39" i="1"/>
  <c r="K51" i="1" s="1"/>
  <c r="N39" i="1"/>
  <c r="N51" i="1" s="1"/>
  <c r="N54" i="1" s="1"/>
  <c r="N55" i="1" s="1"/>
  <c r="N56" i="1" s="1"/>
  <c r="N57" i="1" s="1"/>
  <c r="N58" i="1" s="1"/>
  <c r="N59" i="1" s="1"/>
  <c r="L74" i="1"/>
  <c r="J286" i="1"/>
  <c r="W96" i="1"/>
  <c r="P96" i="1" s="1"/>
  <c r="W103" i="1"/>
  <c r="P103" i="1" s="1"/>
  <c r="L105" i="1"/>
  <c r="W20" i="1"/>
  <c r="P20" i="1" s="1"/>
  <c r="W19" i="1"/>
  <c r="P19" i="1" s="1"/>
  <c r="W43" i="1"/>
  <c r="P43" i="1" s="1"/>
  <c r="W18" i="1"/>
  <c r="P18" i="1" s="1"/>
  <c r="W67" i="1"/>
  <c r="P67" i="1" s="1"/>
  <c r="L67" i="1"/>
  <c r="W97" i="1"/>
  <c r="P97" i="1" s="1"/>
  <c r="V22" i="1"/>
  <c r="W72" i="1"/>
  <c r="P72" i="1" s="1"/>
  <c r="W40" i="1"/>
  <c r="P40" i="1" s="1"/>
  <c r="W73" i="1"/>
  <c r="P73" i="1" s="1"/>
  <c r="L73" i="1"/>
  <c r="W16" i="1"/>
  <c r="P16" i="1" s="1"/>
  <c r="L18" i="1"/>
  <c r="W68" i="1"/>
  <c r="P68" i="1" s="1"/>
  <c r="H79" i="1"/>
  <c r="L99" i="1"/>
  <c r="L77" i="1"/>
  <c r="O106" i="1"/>
  <c r="O109" i="1" s="1"/>
  <c r="O110" i="1" s="1"/>
  <c r="W127" i="1"/>
  <c r="P127" i="1" s="1"/>
  <c r="O286" i="1"/>
  <c r="L21" i="1"/>
  <c r="W41" i="1"/>
  <c r="P41" i="1" s="1"/>
  <c r="W105" i="1"/>
  <c r="P105" i="1" s="1"/>
  <c r="L284" i="1"/>
  <c r="N82" i="1" l="1"/>
  <c r="N83" i="1" s="1"/>
  <c r="N84" i="1" s="1"/>
  <c r="N85" i="1" s="1"/>
  <c r="N25" i="1"/>
  <c r="N26" i="1" s="1"/>
  <c r="N27" i="1" s="1"/>
  <c r="N28" i="1" s="1"/>
  <c r="N29" i="1" s="1"/>
  <c r="N30" i="1" s="1"/>
  <c r="N31" i="1" s="1"/>
  <c r="N111" i="1"/>
  <c r="L22" i="1"/>
  <c r="K157" i="1"/>
  <c r="W147" i="1"/>
  <c r="P147" i="1" s="1"/>
  <c r="U157" i="1"/>
  <c r="L122" i="1"/>
  <c r="L132" i="1" s="1"/>
  <c r="K286" i="1"/>
  <c r="L76" i="1"/>
  <c r="L79" i="1" s="1"/>
  <c r="W39" i="1"/>
  <c r="P39" i="1" s="1"/>
  <c r="U51" i="1"/>
  <c r="L286" i="1"/>
  <c r="M298" i="1" s="1"/>
  <c r="P276" i="1"/>
  <c r="W22" i="1"/>
  <c r="P22" i="1" s="1"/>
  <c r="W122" i="1"/>
  <c r="P122" i="1" s="1"/>
  <c r="W106" i="1"/>
  <c r="P106" i="1" s="1"/>
  <c r="W76" i="1"/>
  <c r="P76" i="1" s="1"/>
  <c r="J79" i="1"/>
  <c r="L106" i="1"/>
  <c r="L39" i="1"/>
  <c r="L51" i="1" s="1"/>
  <c r="J51" i="1"/>
  <c r="O298" i="1" l="1"/>
  <c r="O263" i="1"/>
  <c r="O301" i="1"/>
  <c r="O300" i="1"/>
  <c r="W157" i="1"/>
  <c r="P157" i="1" s="1"/>
  <c r="W132" i="1"/>
  <c r="P132" i="1" s="1"/>
  <c r="W51" i="1"/>
  <c r="P51" i="1" s="1"/>
  <c r="W286" i="1"/>
  <c r="P286" i="1" s="1"/>
  <c r="W79" i="1"/>
  <c r="P79" i="1" s="1"/>
  <c r="G214" i="3" l="1"/>
  <c r="H214" i="3" s="1"/>
  <c r="G147" i="3"/>
  <c r="G79" i="3"/>
  <c r="H79" i="3" s="1"/>
  <c r="G10" i="3"/>
  <c r="H10" i="3" s="1"/>
  <c r="G95" i="4"/>
  <c r="H95" i="4" s="1"/>
  <c r="G53" i="4"/>
  <c r="H53" i="4" s="1"/>
  <c r="H10" i="4"/>
  <c r="O10" i="4" l="1"/>
  <c r="J10" i="4"/>
  <c r="J214" i="3"/>
  <c r="H147" i="3"/>
  <c r="O79" i="3"/>
  <c r="J79" i="3"/>
  <c r="J10" i="3"/>
  <c r="O10" i="3"/>
  <c r="J53" i="4"/>
  <c r="O53" i="4"/>
  <c r="J95" i="4"/>
  <c r="J147" i="3" l="1"/>
  <c r="O147" i="3"/>
  <c r="K10" i="3"/>
  <c r="L10" i="3" s="1"/>
  <c r="R81" i="3"/>
  <c r="K79" i="3" s="1"/>
  <c r="L79" i="3" s="1"/>
  <c r="R149" i="3"/>
  <c r="K147" i="3" s="1"/>
  <c r="R216" i="3"/>
  <c r="G414" i="4"/>
  <c r="H414" i="4" s="1"/>
  <c r="G415" i="4"/>
  <c r="H415" i="4" s="1"/>
  <c r="G416" i="4"/>
  <c r="H416" i="4" s="1"/>
  <c r="G417" i="4"/>
  <c r="H417" i="4" s="1"/>
  <c r="G418" i="4"/>
  <c r="H418" i="4" s="1"/>
  <c r="G419" i="4"/>
  <c r="H419" i="4" s="1"/>
  <c r="G420" i="4"/>
  <c r="H420" i="4" s="1"/>
  <c r="G421" i="4"/>
  <c r="H421" i="4" s="1"/>
  <c r="G422" i="4"/>
  <c r="H422" i="4" s="1"/>
  <c r="G423" i="4"/>
  <c r="H423" i="4" s="1"/>
  <c r="G424" i="4"/>
  <c r="H424" i="4" s="1"/>
  <c r="G425" i="4"/>
  <c r="H425" i="4" s="1"/>
  <c r="G426" i="4"/>
  <c r="H426" i="4" s="1"/>
  <c r="G427" i="4"/>
  <c r="H427" i="4" s="1"/>
  <c r="K427" i="4" s="1"/>
  <c r="G428" i="4"/>
  <c r="H428" i="4" s="1"/>
  <c r="K428" i="4" s="1"/>
  <c r="G429" i="4"/>
  <c r="H429" i="4" s="1"/>
  <c r="K429" i="4" s="1"/>
  <c r="G430" i="4"/>
  <c r="H430" i="4" s="1"/>
  <c r="K430" i="4" s="1"/>
  <c r="G431" i="4"/>
  <c r="H431" i="4" s="1"/>
  <c r="K431" i="4" s="1"/>
  <c r="G432" i="4"/>
  <c r="H432" i="4" s="1"/>
  <c r="K432" i="4" s="1"/>
  <c r="G433" i="4"/>
  <c r="H433" i="4" s="1"/>
  <c r="K433" i="4" s="1"/>
  <c r="G434" i="4"/>
  <c r="H434" i="4" s="1"/>
  <c r="G435" i="4"/>
  <c r="H435" i="4" s="1"/>
  <c r="G436" i="4"/>
  <c r="H436" i="4" s="1"/>
  <c r="G437" i="4"/>
  <c r="H437" i="4" s="1"/>
  <c r="G438" i="4"/>
  <c r="H438" i="4" s="1"/>
  <c r="G154" i="4"/>
  <c r="H154" i="4" s="1"/>
  <c r="G142" i="4"/>
  <c r="H142" i="4" s="1"/>
  <c r="G143" i="4"/>
  <c r="H143" i="4" s="1"/>
  <c r="G144" i="4"/>
  <c r="H144" i="4" s="1"/>
  <c r="G145" i="4"/>
  <c r="H145" i="4" s="1"/>
  <c r="G146" i="4"/>
  <c r="H146" i="4" s="1"/>
  <c r="G147" i="4"/>
  <c r="H147" i="4" s="1"/>
  <c r="G148" i="4"/>
  <c r="H148" i="4" s="1"/>
  <c r="G149" i="4"/>
  <c r="H149" i="4" s="1"/>
  <c r="G150" i="4"/>
  <c r="H150" i="4" s="1"/>
  <c r="G151" i="4"/>
  <c r="H151" i="4" s="1"/>
  <c r="G152" i="4"/>
  <c r="H152" i="4" s="1"/>
  <c r="G153" i="4"/>
  <c r="H153" i="4" s="1"/>
  <c r="G155" i="4"/>
  <c r="H155" i="4" s="1"/>
  <c r="N95" i="4"/>
  <c r="K95" i="4"/>
  <c r="N53" i="4"/>
  <c r="K53" i="4"/>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58" i="4"/>
  <c r="H58" i="4" s="1"/>
  <c r="G59" i="4"/>
  <c r="H59" i="4" s="1"/>
  <c r="G60" i="4"/>
  <c r="H60" i="4" s="1"/>
  <c r="G61" i="4"/>
  <c r="H61" i="4" s="1"/>
  <c r="G62" i="4"/>
  <c r="H62" i="4" s="1"/>
  <c r="G63" i="4"/>
  <c r="H63" i="4" s="1"/>
  <c r="G64" i="4"/>
  <c r="H64" i="4" s="1"/>
  <c r="G65" i="4"/>
  <c r="H65" i="4" s="1"/>
  <c r="G66" i="4"/>
  <c r="H66" i="4" s="1"/>
  <c r="G67" i="4"/>
  <c r="H67" i="4" s="1"/>
  <c r="G68" i="4"/>
  <c r="H68" i="4" s="1"/>
  <c r="G69" i="4"/>
  <c r="H69" i="4" s="1"/>
  <c r="G70" i="4"/>
  <c r="H70" i="4" s="1"/>
  <c r="G71" i="4"/>
  <c r="H71" i="4" s="1"/>
  <c r="G15" i="4"/>
  <c r="H15" i="4" s="1"/>
  <c r="G16" i="4"/>
  <c r="H16" i="4" s="1"/>
  <c r="G17" i="4"/>
  <c r="H17" i="4" s="1"/>
  <c r="G18" i="4"/>
  <c r="H18" i="4" s="1"/>
  <c r="G19" i="4"/>
  <c r="H19" i="4" s="1"/>
  <c r="G20" i="4"/>
  <c r="H20" i="4" s="1"/>
  <c r="G21" i="4"/>
  <c r="H21" i="4" s="1"/>
  <c r="G22" i="4"/>
  <c r="H22" i="4" s="1"/>
  <c r="G23" i="4"/>
  <c r="H23" i="4" s="1"/>
  <c r="G24" i="4"/>
  <c r="H24" i="4" s="1"/>
  <c r="G25" i="4"/>
  <c r="G26" i="4"/>
  <c r="H26" i="4" s="1"/>
  <c r="G27" i="4"/>
  <c r="H27" i="4" s="1"/>
  <c r="G28" i="4"/>
  <c r="H28" i="4" s="1"/>
  <c r="G413" i="4"/>
  <c r="H413" i="4" s="1"/>
  <c r="G161" i="4"/>
  <c r="H161" i="4" s="1"/>
  <c r="G160" i="4"/>
  <c r="H160" i="4" s="1"/>
  <c r="G159" i="4"/>
  <c r="H159" i="4" s="1"/>
  <c r="G158" i="4"/>
  <c r="H158" i="4" s="1"/>
  <c r="G157" i="4"/>
  <c r="H157" i="4" s="1"/>
  <c r="G156" i="4"/>
  <c r="H156" i="4" s="1"/>
  <c r="G141" i="4"/>
  <c r="H141" i="4" s="1"/>
  <c r="G140" i="4"/>
  <c r="H140" i="4" s="1"/>
  <c r="G139" i="4"/>
  <c r="H139" i="4" s="1"/>
  <c r="G138" i="4"/>
  <c r="H138" i="4" s="1"/>
  <c r="G137" i="4"/>
  <c r="H137" i="4" s="1"/>
  <c r="G136" i="4"/>
  <c r="G120" i="4"/>
  <c r="H120" i="4" s="1"/>
  <c r="G119" i="4"/>
  <c r="H119" i="4" s="1"/>
  <c r="G118" i="4"/>
  <c r="H118" i="4" s="1"/>
  <c r="G117" i="4"/>
  <c r="H117" i="4" s="1"/>
  <c r="G101" i="4"/>
  <c r="H101" i="4" s="1"/>
  <c r="N101" i="4" s="1"/>
  <c r="G100" i="4"/>
  <c r="H100" i="4" s="1"/>
  <c r="G99" i="4"/>
  <c r="H99" i="4" s="1"/>
  <c r="G98" i="4"/>
  <c r="H98" i="4" s="1"/>
  <c r="G97" i="4"/>
  <c r="H97" i="4" s="1"/>
  <c r="G96" i="4"/>
  <c r="G78" i="4"/>
  <c r="H78" i="4" s="1"/>
  <c r="G77" i="4"/>
  <c r="H77" i="4" s="1"/>
  <c r="G76" i="4"/>
  <c r="H76" i="4" s="1"/>
  <c r="G75" i="4"/>
  <c r="H75" i="4" s="1"/>
  <c r="G74" i="4"/>
  <c r="H74" i="4" s="1"/>
  <c r="G73" i="4"/>
  <c r="H73" i="4" s="1"/>
  <c r="G72" i="4"/>
  <c r="H72" i="4" s="1"/>
  <c r="G57" i="4"/>
  <c r="H57" i="4" s="1"/>
  <c r="G56" i="4"/>
  <c r="H56" i="4" s="1"/>
  <c r="G55" i="4"/>
  <c r="H55" i="4" s="1"/>
  <c r="G54" i="4"/>
  <c r="G35" i="4"/>
  <c r="H35" i="4" s="1"/>
  <c r="N35" i="4" s="1"/>
  <c r="G34" i="4"/>
  <c r="H34" i="4" s="1"/>
  <c r="N34" i="4" s="1"/>
  <c r="G33" i="4"/>
  <c r="H33" i="4" s="1"/>
  <c r="N33" i="4" s="1"/>
  <c r="G32" i="4"/>
  <c r="H32" i="4" s="1"/>
  <c r="G31" i="4"/>
  <c r="H31" i="4" s="1"/>
  <c r="N31" i="4" s="1"/>
  <c r="G30" i="4"/>
  <c r="H30" i="4" s="1"/>
  <c r="N30" i="4" s="1"/>
  <c r="G29" i="4"/>
  <c r="H29" i="4" s="1"/>
  <c r="N29" i="4" s="1"/>
  <c r="G14" i="4"/>
  <c r="H14" i="4" s="1"/>
  <c r="N14" i="4" s="1"/>
  <c r="G13" i="4"/>
  <c r="H13" i="4" s="1"/>
  <c r="N13" i="4" s="1"/>
  <c r="G12" i="4"/>
  <c r="H12" i="4" s="1"/>
  <c r="N12" i="4" s="1"/>
  <c r="G11" i="4"/>
  <c r="H11" i="4" s="1"/>
  <c r="N11" i="4" s="1"/>
  <c r="G689" i="3"/>
  <c r="H689" i="3" s="1"/>
  <c r="G690" i="3"/>
  <c r="H690" i="3" s="1"/>
  <c r="G691" i="3"/>
  <c r="H691" i="3" s="1"/>
  <c r="G692" i="3"/>
  <c r="H692" i="3" s="1"/>
  <c r="G693" i="3"/>
  <c r="H693" i="3" s="1"/>
  <c r="G694" i="3"/>
  <c r="H694" i="3" s="1"/>
  <c r="G695" i="3"/>
  <c r="H695" i="3" s="1"/>
  <c r="G696" i="3"/>
  <c r="H696" i="3" s="1"/>
  <c r="G697" i="3"/>
  <c r="H697" i="3" s="1"/>
  <c r="G698" i="3"/>
  <c r="H698" i="3" s="1"/>
  <c r="G699" i="3"/>
  <c r="H699" i="3" s="1"/>
  <c r="G700" i="3"/>
  <c r="H700" i="3" s="1"/>
  <c r="G701" i="3"/>
  <c r="H701" i="3" s="1"/>
  <c r="G702" i="3"/>
  <c r="H702" i="3" s="1"/>
  <c r="G703" i="3"/>
  <c r="H703" i="3" s="1"/>
  <c r="G704" i="3"/>
  <c r="H704" i="3" s="1"/>
  <c r="G705" i="3"/>
  <c r="H705" i="3" s="1"/>
  <c r="G706" i="3"/>
  <c r="H706" i="3" s="1"/>
  <c r="G707" i="3"/>
  <c r="H707" i="3" s="1"/>
  <c r="G708" i="3"/>
  <c r="H708" i="3" s="1"/>
  <c r="G709" i="3"/>
  <c r="H709" i="3" s="1"/>
  <c r="G710" i="3"/>
  <c r="H710" i="3" s="1"/>
  <c r="G711" i="3"/>
  <c r="H711" i="3" s="1"/>
  <c r="G712" i="3"/>
  <c r="H712" i="3" s="1"/>
  <c r="K712" i="3" s="1"/>
  <c r="G713" i="3"/>
  <c r="H713" i="3" s="1"/>
  <c r="G714" i="3"/>
  <c r="H714" i="3" s="1"/>
  <c r="G715" i="3"/>
  <c r="H715" i="3" s="1"/>
  <c r="G716" i="3"/>
  <c r="H716" i="3" s="1"/>
  <c r="G717" i="3"/>
  <c r="H717" i="3" s="1"/>
  <c r="G718" i="3"/>
  <c r="H718" i="3" s="1"/>
  <c r="G719" i="3"/>
  <c r="H719" i="3" s="1"/>
  <c r="G720" i="3"/>
  <c r="H720" i="3" s="1"/>
  <c r="G721" i="3"/>
  <c r="H721" i="3" s="1"/>
  <c r="G722" i="3"/>
  <c r="H722" i="3" s="1"/>
  <c r="G723" i="3"/>
  <c r="H723" i="3" s="1"/>
  <c r="R217" i="3"/>
  <c r="G219" i="3"/>
  <c r="H219" i="3" s="1"/>
  <c r="G220" i="3"/>
  <c r="H220" i="3" s="1"/>
  <c r="G221" i="3"/>
  <c r="H221" i="3" s="1"/>
  <c r="G222" i="3"/>
  <c r="H222" i="3" s="1"/>
  <c r="G223" i="3"/>
  <c r="H223" i="3" s="1"/>
  <c r="G224" i="3"/>
  <c r="H224" i="3" s="1"/>
  <c r="G225" i="3"/>
  <c r="H225" i="3" s="1"/>
  <c r="G226" i="3"/>
  <c r="H226" i="3" s="1"/>
  <c r="G227" i="3"/>
  <c r="H227" i="3" s="1"/>
  <c r="G228" i="3"/>
  <c r="H228" i="3" s="1"/>
  <c r="G229" i="3"/>
  <c r="H229" i="3" s="1"/>
  <c r="G230" i="3"/>
  <c r="H230" i="3" s="1"/>
  <c r="G231" i="3"/>
  <c r="H231" i="3" s="1"/>
  <c r="G232" i="3"/>
  <c r="H232" i="3" s="1"/>
  <c r="G233" i="3"/>
  <c r="H233" i="3" s="1"/>
  <c r="G234" i="3"/>
  <c r="H234" i="3" s="1"/>
  <c r="G235" i="3"/>
  <c r="H235" i="3" s="1"/>
  <c r="G236" i="3"/>
  <c r="H236" i="3" s="1"/>
  <c r="G237" i="3"/>
  <c r="H237" i="3" s="1"/>
  <c r="G238" i="3"/>
  <c r="H238" i="3" s="1"/>
  <c r="G239" i="3"/>
  <c r="H239" i="3" s="1"/>
  <c r="G240" i="3"/>
  <c r="H240" i="3" s="1"/>
  <c r="G241" i="3"/>
  <c r="H241" i="3" s="1"/>
  <c r="G242" i="3"/>
  <c r="H242" i="3" s="1"/>
  <c r="G243" i="3"/>
  <c r="H243" i="3" s="1"/>
  <c r="G244" i="3"/>
  <c r="H244" i="3" s="1"/>
  <c r="G245" i="3"/>
  <c r="H245" i="3" s="1"/>
  <c r="G246" i="3"/>
  <c r="H246" i="3" s="1"/>
  <c r="G247" i="3"/>
  <c r="H247" i="3" s="1"/>
  <c r="G248" i="3"/>
  <c r="H248" i="3" s="1"/>
  <c r="G249" i="3"/>
  <c r="H249" i="3" s="1"/>
  <c r="G250" i="3"/>
  <c r="H250" i="3" s="1"/>
  <c r="G251" i="3"/>
  <c r="H251" i="3" s="1"/>
  <c r="G252" i="3"/>
  <c r="H252" i="3" s="1"/>
  <c r="G253" i="3"/>
  <c r="H253" i="3" s="1"/>
  <c r="G254" i="3"/>
  <c r="H254" i="3" s="1"/>
  <c r="G255" i="3"/>
  <c r="H255" i="3" s="1"/>
  <c r="G256" i="3"/>
  <c r="H256" i="3" s="1"/>
  <c r="G257" i="3"/>
  <c r="H257" i="3" s="1"/>
  <c r="G258" i="3"/>
  <c r="H258" i="3" s="1"/>
  <c r="R150" i="3"/>
  <c r="V147" i="3" s="1"/>
  <c r="G156" i="3"/>
  <c r="H156" i="3" s="1"/>
  <c r="G157" i="3"/>
  <c r="H157" i="3" s="1"/>
  <c r="G158" i="3"/>
  <c r="H158" i="3" s="1"/>
  <c r="G159" i="3"/>
  <c r="H159" i="3" s="1"/>
  <c r="G160" i="3"/>
  <c r="H160" i="3" s="1"/>
  <c r="G161" i="3"/>
  <c r="H161" i="3" s="1"/>
  <c r="G162" i="3"/>
  <c r="H162" i="3" s="1"/>
  <c r="G163" i="3"/>
  <c r="H163" i="3" s="1"/>
  <c r="G164" i="3"/>
  <c r="H164" i="3" s="1"/>
  <c r="G165" i="3"/>
  <c r="H165" i="3" s="1"/>
  <c r="G166" i="3"/>
  <c r="H166" i="3" s="1"/>
  <c r="G167" i="3"/>
  <c r="H167" i="3" s="1"/>
  <c r="G168" i="3"/>
  <c r="H168" i="3" s="1"/>
  <c r="G169" i="3"/>
  <c r="H169" i="3" s="1"/>
  <c r="G170" i="3"/>
  <c r="H170" i="3" s="1"/>
  <c r="G171" i="3"/>
  <c r="H171" i="3" s="1"/>
  <c r="G172" i="3"/>
  <c r="H172" i="3" s="1"/>
  <c r="G173" i="3"/>
  <c r="H173" i="3" s="1"/>
  <c r="G174" i="3"/>
  <c r="H174" i="3" s="1"/>
  <c r="G175" i="3"/>
  <c r="H175" i="3" s="1"/>
  <c r="G176" i="3"/>
  <c r="H176" i="3" s="1"/>
  <c r="G177" i="3"/>
  <c r="H177" i="3" s="1"/>
  <c r="G178" i="3"/>
  <c r="H178" i="3" s="1"/>
  <c r="G179" i="3"/>
  <c r="H179" i="3" s="1"/>
  <c r="G180" i="3"/>
  <c r="H180" i="3" s="1"/>
  <c r="G181" i="3"/>
  <c r="H181" i="3" s="1"/>
  <c r="G182" i="3"/>
  <c r="H182" i="3" s="1"/>
  <c r="G183" i="3"/>
  <c r="H183" i="3" s="1"/>
  <c r="G184" i="3"/>
  <c r="H184" i="3" s="1"/>
  <c r="G185" i="3"/>
  <c r="H185" i="3" s="1"/>
  <c r="G186" i="3"/>
  <c r="H186" i="3" s="1"/>
  <c r="G187" i="3"/>
  <c r="H187" i="3" s="1"/>
  <c r="G188" i="3"/>
  <c r="H188" i="3" s="1"/>
  <c r="G189" i="3"/>
  <c r="H189" i="3" s="1"/>
  <c r="G190" i="3"/>
  <c r="H190" i="3" s="1"/>
  <c r="G191" i="3"/>
  <c r="H191" i="3" s="1"/>
  <c r="G192" i="3"/>
  <c r="H192" i="3" s="1"/>
  <c r="G193" i="3"/>
  <c r="H193" i="3" s="1"/>
  <c r="G194" i="3"/>
  <c r="H194" i="3" s="1"/>
  <c r="G195" i="3"/>
  <c r="H195" i="3" s="1"/>
  <c r="R82" i="3"/>
  <c r="G83" i="3"/>
  <c r="H83" i="3" s="1"/>
  <c r="G84" i="3"/>
  <c r="H84" i="3" s="1"/>
  <c r="G85" i="3"/>
  <c r="H85" i="3" s="1"/>
  <c r="G86" i="3"/>
  <c r="H86" i="3" s="1"/>
  <c r="G87" i="3"/>
  <c r="H87" i="3" s="1"/>
  <c r="G88" i="3"/>
  <c r="H88" i="3" s="1"/>
  <c r="G89" i="3"/>
  <c r="H89" i="3" s="1"/>
  <c r="G90" i="3"/>
  <c r="H90" i="3" s="1"/>
  <c r="G91" i="3"/>
  <c r="H91" i="3" s="1"/>
  <c r="G92" i="3"/>
  <c r="H92" i="3" s="1"/>
  <c r="G93" i="3"/>
  <c r="H93" i="3" s="1"/>
  <c r="G94" i="3"/>
  <c r="H94" i="3" s="1"/>
  <c r="G95" i="3"/>
  <c r="H95" i="3" s="1"/>
  <c r="G96" i="3"/>
  <c r="H96" i="3" s="1"/>
  <c r="G97" i="3"/>
  <c r="H97" i="3" s="1"/>
  <c r="G98" i="3"/>
  <c r="H98" i="3" s="1"/>
  <c r="G99" i="3"/>
  <c r="H99" i="3" s="1"/>
  <c r="G100" i="3"/>
  <c r="H100" i="3" s="1"/>
  <c r="G101" i="3"/>
  <c r="H101" i="3" s="1"/>
  <c r="G102" i="3"/>
  <c r="H102" i="3" s="1"/>
  <c r="G103" i="3"/>
  <c r="H103" i="3" s="1"/>
  <c r="G104" i="3"/>
  <c r="H104" i="3" s="1"/>
  <c r="G105" i="3"/>
  <c r="H105" i="3" s="1"/>
  <c r="G106" i="3"/>
  <c r="H106" i="3" s="1"/>
  <c r="G107" i="3"/>
  <c r="H107" i="3" s="1"/>
  <c r="G108" i="3"/>
  <c r="H108" i="3" s="1"/>
  <c r="G109" i="3"/>
  <c r="H109" i="3" s="1"/>
  <c r="G110" i="3"/>
  <c r="H110" i="3" s="1"/>
  <c r="G111" i="3"/>
  <c r="H111" i="3" s="1"/>
  <c r="G112" i="3"/>
  <c r="H112" i="3" s="1"/>
  <c r="G113" i="3"/>
  <c r="H113" i="3" s="1"/>
  <c r="G114" i="3"/>
  <c r="H114" i="3" s="1"/>
  <c r="G115" i="3"/>
  <c r="H115" i="3" s="1"/>
  <c r="G116" i="3"/>
  <c r="H116" i="3" s="1"/>
  <c r="G117" i="3"/>
  <c r="H117" i="3" s="1"/>
  <c r="G118" i="3"/>
  <c r="H118" i="3" s="1"/>
  <c r="G119" i="3"/>
  <c r="H119" i="3" s="1"/>
  <c r="G120" i="3"/>
  <c r="H120" i="3" s="1"/>
  <c r="G121" i="3"/>
  <c r="H121" i="3" s="1"/>
  <c r="G122" i="3"/>
  <c r="H122" i="3" s="1"/>
  <c r="G16" i="3"/>
  <c r="H16" i="3" s="1"/>
  <c r="G17" i="3"/>
  <c r="H17" i="3" s="1"/>
  <c r="G18" i="3"/>
  <c r="H18" i="3" s="1"/>
  <c r="G19" i="3"/>
  <c r="H19" i="3" s="1"/>
  <c r="G20" i="3"/>
  <c r="H20" i="3" s="1"/>
  <c r="G21" i="3"/>
  <c r="H21" i="3" s="1"/>
  <c r="G22" i="3"/>
  <c r="H22" i="3" s="1"/>
  <c r="G23" i="3"/>
  <c r="H23" i="3" s="1"/>
  <c r="G24" i="3"/>
  <c r="H24" i="3" s="1"/>
  <c r="G25" i="3"/>
  <c r="H25" i="3" s="1"/>
  <c r="G26" i="3"/>
  <c r="H26" i="3" s="1"/>
  <c r="G27" i="3"/>
  <c r="H27" i="3" s="1"/>
  <c r="G28" i="3"/>
  <c r="H28" i="3" s="1"/>
  <c r="G29" i="3"/>
  <c r="H29" i="3" s="1"/>
  <c r="G30" i="3"/>
  <c r="H30" i="3" s="1"/>
  <c r="G31" i="3"/>
  <c r="H31" i="3" s="1"/>
  <c r="G32" i="3"/>
  <c r="H32" i="3" s="1"/>
  <c r="G33" i="3"/>
  <c r="H33" i="3" s="1"/>
  <c r="G34" i="3"/>
  <c r="H34" i="3" s="1"/>
  <c r="G35" i="3"/>
  <c r="H35" i="3" s="1"/>
  <c r="G36" i="3"/>
  <c r="H36" i="3" s="1"/>
  <c r="G37" i="3"/>
  <c r="H37" i="3" s="1"/>
  <c r="G38" i="3"/>
  <c r="H38" i="3" s="1"/>
  <c r="G39" i="3"/>
  <c r="H39" i="3" s="1"/>
  <c r="G40" i="3"/>
  <c r="H40" i="3" s="1"/>
  <c r="G41" i="3"/>
  <c r="H41" i="3" s="1"/>
  <c r="G42" i="3"/>
  <c r="H42" i="3" s="1"/>
  <c r="G43" i="3"/>
  <c r="H43" i="3" s="1"/>
  <c r="G44" i="3"/>
  <c r="H44" i="3" s="1"/>
  <c r="G45" i="3"/>
  <c r="H45" i="3" s="1"/>
  <c r="G46" i="3"/>
  <c r="H46" i="3" s="1"/>
  <c r="G47" i="3"/>
  <c r="H47" i="3" s="1"/>
  <c r="G48" i="3"/>
  <c r="H48" i="3" s="1"/>
  <c r="G49" i="3"/>
  <c r="H49" i="3" s="1"/>
  <c r="G50" i="3"/>
  <c r="H50" i="3" s="1"/>
  <c r="G51" i="3"/>
  <c r="H51" i="3" s="1"/>
  <c r="G52" i="3"/>
  <c r="H52" i="3" s="1"/>
  <c r="G53" i="3"/>
  <c r="H53" i="3" s="1"/>
  <c r="G54" i="3"/>
  <c r="H54" i="3" s="1"/>
  <c r="G55" i="3"/>
  <c r="H55" i="3" s="1"/>
  <c r="G265" i="3"/>
  <c r="H265" i="3" s="1"/>
  <c r="G264" i="3"/>
  <c r="H264" i="3" s="1"/>
  <c r="G263" i="3"/>
  <c r="H263" i="3" s="1"/>
  <c r="G262" i="3"/>
  <c r="H262" i="3" s="1"/>
  <c r="G261" i="3"/>
  <c r="H261" i="3" s="1"/>
  <c r="G260" i="3"/>
  <c r="H260" i="3" s="1"/>
  <c r="G259" i="3"/>
  <c r="H259" i="3" s="1"/>
  <c r="G218" i="3"/>
  <c r="H218" i="3" s="1"/>
  <c r="G217" i="3"/>
  <c r="H217" i="3" s="1"/>
  <c r="G216" i="3"/>
  <c r="G215" i="3"/>
  <c r="O214" i="3"/>
  <c r="G198" i="3"/>
  <c r="H198" i="3" s="1"/>
  <c r="G197" i="3"/>
  <c r="H197" i="3" s="1"/>
  <c r="G196" i="3"/>
  <c r="H196" i="3" s="1"/>
  <c r="G155" i="3"/>
  <c r="H155" i="3" s="1"/>
  <c r="G154" i="3"/>
  <c r="H154" i="3" s="1"/>
  <c r="G153" i="3"/>
  <c r="H153" i="3" s="1"/>
  <c r="G152" i="3"/>
  <c r="H152" i="3" s="1"/>
  <c r="G151" i="3"/>
  <c r="H151" i="3" s="1"/>
  <c r="G150" i="3"/>
  <c r="H150" i="3" s="1"/>
  <c r="G149" i="3"/>
  <c r="H149" i="3" s="1"/>
  <c r="G148" i="3"/>
  <c r="G130" i="3"/>
  <c r="H130" i="3" s="1"/>
  <c r="G129" i="3"/>
  <c r="H129" i="3" s="1"/>
  <c r="G128" i="3"/>
  <c r="H128" i="3" s="1"/>
  <c r="G127" i="3"/>
  <c r="H127" i="3" s="1"/>
  <c r="G126" i="3"/>
  <c r="H126" i="3" s="1"/>
  <c r="G125" i="3"/>
  <c r="H125" i="3" s="1"/>
  <c r="G124" i="3"/>
  <c r="H124" i="3" s="1"/>
  <c r="G123" i="3"/>
  <c r="H123" i="3" s="1"/>
  <c r="G82" i="3"/>
  <c r="H82" i="3" s="1"/>
  <c r="G81" i="3"/>
  <c r="H81" i="3" s="1"/>
  <c r="G80" i="3"/>
  <c r="G61" i="3"/>
  <c r="H61" i="3" s="1"/>
  <c r="G60" i="3"/>
  <c r="H60" i="3" s="1"/>
  <c r="G59" i="3"/>
  <c r="H59" i="3" s="1"/>
  <c r="G58" i="3"/>
  <c r="H58" i="3" s="1"/>
  <c r="G57" i="3"/>
  <c r="H57" i="3" s="1"/>
  <c r="G56" i="3"/>
  <c r="H56" i="3" s="1"/>
  <c r="G15" i="3"/>
  <c r="H15" i="3" s="1"/>
  <c r="G14" i="3"/>
  <c r="H14" i="3" s="1"/>
  <c r="G13" i="3"/>
  <c r="H13" i="3" s="1"/>
  <c r="G12" i="3"/>
  <c r="H12" i="3" s="1"/>
  <c r="G11" i="3"/>
  <c r="K439" i="4" l="1"/>
  <c r="L414" i="4"/>
  <c r="J414" i="4"/>
  <c r="O414" i="4"/>
  <c r="J413" i="4"/>
  <c r="O413" i="4"/>
  <c r="U721" i="3"/>
  <c r="V721" i="3"/>
  <c r="K721" i="3"/>
  <c r="U713" i="3"/>
  <c r="V713" i="3"/>
  <c r="K713" i="3"/>
  <c r="N713" i="3"/>
  <c r="V705" i="3"/>
  <c r="U705" i="3"/>
  <c r="K705" i="3"/>
  <c r="N705" i="3"/>
  <c r="U697" i="3"/>
  <c r="V697" i="3"/>
  <c r="K697" i="3"/>
  <c r="N697" i="3"/>
  <c r="V689" i="3"/>
  <c r="U689" i="3"/>
  <c r="K689" i="3"/>
  <c r="N689" i="3"/>
  <c r="V722" i="3"/>
  <c r="U722" i="3"/>
  <c r="N722" i="3"/>
  <c r="U720" i="3"/>
  <c r="V720" i="3"/>
  <c r="K720" i="3"/>
  <c r="N720" i="3"/>
  <c r="U712" i="3"/>
  <c r="V712" i="3"/>
  <c r="N712" i="3"/>
  <c r="U704" i="3"/>
  <c r="V704" i="3"/>
  <c r="K704" i="3"/>
  <c r="N704" i="3"/>
  <c r="U696" i="3"/>
  <c r="V696" i="3"/>
  <c r="K696" i="3"/>
  <c r="N696" i="3"/>
  <c r="V719" i="3"/>
  <c r="U719" i="3"/>
  <c r="N719" i="3"/>
  <c r="K719" i="3"/>
  <c r="V711" i="3"/>
  <c r="U711" i="3"/>
  <c r="N711" i="3"/>
  <c r="K711" i="3"/>
  <c r="V703" i="3"/>
  <c r="U703" i="3"/>
  <c r="N703" i="3"/>
  <c r="K703" i="3"/>
  <c r="V695" i="3"/>
  <c r="U695" i="3"/>
  <c r="N695" i="3"/>
  <c r="K695" i="3"/>
  <c r="V714" i="3"/>
  <c r="U714" i="3"/>
  <c r="N714" i="3"/>
  <c r="K714" i="3"/>
  <c r="U718" i="3"/>
  <c r="V718" i="3"/>
  <c r="N718" i="3"/>
  <c r="K718" i="3"/>
  <c r="V710" i="3"/>
  <c r="U710" i="3"/>
  <c r="N710" i="3"/>
  <c r="K710" i="3"/>
  <c r="V702" i="3"/>
  <c r="U702" i="3"/>
  <c r="N702" i="3"/>
  <c r="K702" i="3"/>
  <c r="U694" i="3"/>
  <c r="V694" i="3"/>
  <c r="K694" i="3"/>
  <c r="N694" i="3"/>
  <c r="V698" i="3"/>
  <c r="U698" i="3"/>
  <c r="N698" i="3"/>
  <c r="K698" i="3"/>
  <c r="V717" i="3"/>
  <c r="U717" i="3"/>
  <c r="N717" i="3"/>
  <c r="K717" i="3"/>
  <c r="V709" i="3"/>
  <c r="U709" i="3"/>
  <c r="N709" i="3"/>
  <c r="K709" i="3"/>
  <c r="V701" i="3"/>
  <c r="U701" i="3"/>
  <c r="N701" i="3"/>
  <c r="K701" i="3"/>
  <c r="V693" i="3"/>
  <c r="U693" i="3"/>
  <c r="N693" i="3"/>
  <c r="K693" i="3"/>
  <c r="V706" i="3"/>
  <c r="U706" i="3"/>
  <c r="N706" i="3"/>
  <c r="K706" i="3"/>
  <c r="U716" i="3"/>
  <c r="V716" i="3"/>
  <c r="K716" i="3"/>
  <c r="V708" i="3"/>
  <c r="U708" i="3"/>
  <c r="N708" i="3"/>
  <c r="K708" i="3"/>
  <c r="U700" i="3"/>
  <c r="V700" i="3"/>
  <c r="N700" i="3"/>
  <c r="K700" i="3"/>
  <c r="U692" i="3"/>
  <c r="V692" i="3"/>
  <c r="N692" i="3"/>
  <c r="K692" i="3"/>
  <c r="V690" i="3"/>
  <c r="U690" i="3"/>
  <c r="N690" i="3"/>
  <c r="K690" i="3"/>
  <c r="U723" i="3"/>
  <c r="V723" i="3"/>
  <c r="N723" i="3"/>
  <c r="K723" i="3"/>
  <c r="V715" i="3"/>
  <c r="U715" i="3"/>
  <c r="N715" i="3"/>
  <c r="K715" i="3"/>
  <c r="U707" i="3"/>
  <c r="V707" i="3"/>
  <c r="N707" i="3"/>
  <c r="K707" i="3"/>
  <c r="V699" i="3"/>
  <c r="U699" i="3"/>
  <c r="N699" i="3"/>
  <c r="K699" i="3"/>
  <c r="V691" i="3"/>
  <c r="U691" i="3"/>
  <c r="N691" i="3"/>
  <c r="K691" i="3"/>
  <c r="V415" i="4"/>
  <c r="U415" i="4"/>
  <c r="V438" i="4"/>
  <c r="U438" i="4"/>
  <c r="N438" i="4"/>
  <c r="V430" i="4"/>
  <c r="U430" i="4"/>
  <c r="N430" i="4"/>
  <c r="V422" i="4"/>
  <c r="U422" i="4"/>
  <c r="V431" i="4"/>
  <c r="U431" i="4"/>
  <c r="N431" i="4"/>
  <c r="V423" i="4"/>
  <c r="U423" i="4"/>
  <c r="V437" i="4"/>
  <c r="U437" i="4"/>
  <c r="N437" i="4"/>
  <c r="V429" i="4"/>
  <c r="U429" i="4"/>
  <c r="N429" i="4"/>
  <c r="V421" i="4"/>
  <c r="U421" i="4"/>
  <c r="V435" i="4"/>
  <c r="U435" i="4"/>
  <c r="N435" i="4"/>
  <c r="V427" i="4"/>
  <c r="U427" i="4"/>
  <c r="N427" i="4"/>
  <c r="N439" i="4" s="1"/>
  <c r="M454" i="4" s="1"/>
  <c r="V419" i="4"/>
  <c r="U419" i="4"/>
  <c r="V428" i="4"/>
  <c r="U428" i="4"/>
  <c r="N428" i="4"/>
  <c r="V434" i="4"/>
  <c r="U434" i="4"/>
  <c r="N434" i="4"/>
  <c r="V426" i="4"/>
  <c r="U426" i="4"/>
  <c r="V418" i="4"/>
  <c r="V436" i="4"/>
  <c r="U436" i="4"/>
  <c r="N436" i="4"/>
  <c r="V433" i="4"/>
  <c r="U433" i="4"/>
  <c r="N433" i="4"/>
  <c r="V425" i="4"/>
  <c r="U425" i="4"/>
  <c r="V417" i="4"/>
  <c r="U417" i="4"/>
  <c r="V420" i="4"/>
  <c r="U420" i="4"/>
  <c r="V432" i="4"/>
  <c r="U432" i="4"/>
  <c r="N432" i="4"/>
  <c r="V424" i="4"/>
  <c r="U424" i="4"/>
  <c r="V416" i="4"/>
  <c r="V414" i="4"/>
  <c r="N106" i="4"/>
  <c r="N56" i="4"/>
  <c r="N97" i="4"/>
  <c r="N110" i="4"/>
  <c r="N114" i="4"/>
  <c r="K155" i="4"/>
  <c r="J420" i="4"/>
  <c r="L177" i="4"/>
  <c r="L179" i="4"/>
  <c r="L180" i="4"/>
  <c r="L178" i="4"/>
  <c r="L200" i="4"/>
  <c r="L196" i="4"/>
  <c r="L182" i="4"/>
  <c r="L193" i="4"/>
  <c r="L186" i="4"/>
  <c r="L191" i="4"/>
  <c r="L194" i="4"/>
  <c r="L201" i="4"/>
  <c r="L188" i="4"/>
  <c r="L198" i="4"/>
  <c r="L183" i="4"/>
  <c r="L189" i="4"/>
  <c r="L190" i="4"/>
  <c r="L184" i="4"/>
  <c r="L197" i="4"/>
  <c r="L187" i="4"/>
  <c r="L199" i="4"/>
  <c r="L181" i="4"/>
  <c r="L192" i="4"/>
  <c r="L185" i="4"/>
  <c r="L195" i="4"/>
  <c r="N74" i="4"/>
  <c r="N102" i="4"/>
  <c r="N154" i="3"/>
  <c r="N57" i="4"/>
  <c r="N75" i="4"/>
  <c r="N138" i="4"/>
  <c r="N156" i="4"/>
  <c r="N160" i="4"/>
  <c r="N68" i="4"/>
  <c r="N64" i="4"/>
  <c r="N60" i="4"/>
  <c r="N72" i="4"/>
  <c r="N76" i="4"/>
  <c r="N139" i="4"/>
  <c r="N71" i="4"/>
  <c r="N67" i="4"/>
  <c r="N59" i="4"/>
  <c r="N55" i="4"/>
  <c r="N73" i="4"/>
  <c r="N140" i="4"/>
  <c r="N158" i="4"/>
  <c r="N70" i="4"/>
  <c r="N66" i="4"/>
  <c r="N62" i="4"/>
  <c r="K260" i="3"/>
  <c r="N260" i="3"/>
  <c r="K264" i="3"/>
  <c r="N264" i="3"/>
  <c r="K255" i="3"/>
  <c r="N255" i="3"/>
  <c r="K251" i="3"/>
  <c r="N251" i="3"/>
  <c r="K247" i="3"/>
  <c r="N247" i="3"/>
  <c r="K243" i="3"/>
  <c r="N243" i="3"/>
  <c r="K239" i="3"/>
  <c r="N239" i="3"/>
  <c r="K235" i="3"/>
  <c r="N235" i="3"/>
  <c r="K231" i="3"/>
  <c r="N231" i="3"/>
  <c r="K227" i="3"/>
  <c r="N227" i="3"/>
  <c r="K223" i="3"/>
  <c r="N223" i="3"/>
  <c r="K219" i="3"/>
  <c r="N219" i="3"/>
  <c r="N147" i="3"/>
  <c r="K217" i="3"/>
  <c r="N217" i="3"/>
  <c r="O261" i="3"/>
  <c r="N261" i="3"/>
  <c r="K265" i="3"/>
  <c r="N265" i="3"/>
  <c r="U258" i="3"/>
  <c r="N258" i="3"/>
  <c r="U254" i="3"/>
  <c r="N254" i="3"/>
  <c r="U250" i="3"/>
  <c r="N250" i="3"/>
  <c r="U246" i="3"/>
  <c r="N246" i="3"/>
  <c r="U242" i="3"/>
  <c r="N242" i="3"/>
  <c r="U238" i="3"/>
  <c r="N238" i="3"/>
  <c r="U234" i="3"/>
  <c r="N234" i="3"/>
  <c r="K230" i="3"/>
  <c r="N230" i="3"/>
  <c r="K226" i="3"/>
  <c r="N226" i="3"/>
  <c r="K222" i="3"/>
  <c r="N222" i="3"/>
  <c r="U214" i="3"/>
  <c r="V214" i="3"/>
  <c r="K218" i="3"/>
  <c r="N218" i="3"/>
  <c r="K262" i="3"/>
  <c r="N262" i="3"/>
  <c r="G724" i="3"/>
  <c r="U10" i="3"/>
  <c r="V10" i="3"/>
  <c r="N10" i="3"/>
  <c r="K257" i="3"/>
  <c r="N257" i="3"/>
  <c r="K253" i="3"/>
  <c r="N253" i="3"/>
  <c r="K249" i="3"/>
  <c r="N249" i="3"/>
  <c r="K245" i="3"/>
  <c r="N245" i="3"/>
  <c r="K241" i="3"/>
  <c r="N241" i="3"/>
  <c r="K237" i="3"/>
  <c r="N237" i="3"/>
  <c r="K233" i="3"/>
  <c r="N233" i="3"/>
  <c r="K229" i="3"/>
  <c r="N229" i="3"/>
  <c r="K225" i="3"/>
  <c r="N225" i="3"/>
  <c r="K221" i="3"/>
  <c r="N221" i="3"/>
  <c r="U147" i="3"/>
  <c r="H215" i="3"/>
  <c r="K215" i="3" s="1"/>
  <c r="G266" i="3"/>
  <c r="K259" i="3"/>
  <c r="N259" i="3"/>
  <c r="K263" i="3"/>
  <c r="N263" i="3"/>
  <c r="N79" i="3"/>
  <c r="V79" i="3"/>
  <c r="U79" i="3"/>
  <c r="K256" i="3"/>
  <c r="N256" i="3"/>
  <c r="K252" i="3"/>
  <c r="N252" i="3"/>
  <c r="K248" i="3"/>
  <c r="N248" i="3"/>
  <c r="K244" i="3"/>
  <c r="N244" i="3"/>
  <c r="K240" i="3"/>
  <c r="N240" i="3"/>
  <c r="K236" i="3"/>
  <c r="N236" i="3"/>
  <c r="K232" i="3"/>
  <c r="N232" i="3"/>
  <c r="K228" i="3"/>
  <c r="N228" i="3"/>
  <c r="K224" i="3"/>
  <c r="N224" i="3"/>
  <c r="K220" i="3"/>
  <c r="N220" i="3"/>
  <c r="N153" i="4"/>
  <c r="N149" i="4"/>
  <c r="N145" i="4"/>
  <c r="N154" i="4"/>
  <c r="K198" i="3"/>
  <c r="N198" i="3"/>
  <c r="K190" i="3"/>
  <c r="N190" i="3"/>
  <c r="K178" i="3"/>
  <c r="N178" i="3"/>
  <c r="K166" i="3"/>
  <c r="N166" i="3"/>
  <c r="J151" i="3"/>
  <c r="N151" i="3"/>
  <c r="J155" i="3"/>
  <c r="N155" i="3"/>
  <c r="K193" i="3"/>
  <c r="N193" i="3"/>
  <c r="K189" i="3"/>
  <c r="N189" i="3"/>
  <c r="K185" i="3"/>
  <c r="N185" i="3"/>
  <c r="K181" i="3"/>
  <c r="N181" i="3"/>
  <c r="K177" i="3"/>
  <c r="N177" i="3"/>
  <c r="K173" i="3"/>
  <c r="N173" i="3"/>
  <c r="K169" i="3"/>
  <c r="N169" i="3"/>
  <c r="K165" i="3"/>
  <c r="N165" i="3"/>
  <c r="K161" i="3"/>
  <c r="N161" i="3"/>
  <c r="K157" i="3"/>
  <c r="N157" i="3"/>
  <c r="O150" i="3"/>
  <c r="N150" i="3"/>
  <c r="K186" i="3"/>
  <c r="N186" i="3"/>
  <c r="K174" i="3"/>
  <c r="N174" i="3"/>
  <c r="K162" i="3"/>
  <c r="N162" i="3"/>
  <c r="H148" i="3"/>
  <c r="V148" i="3" s="1"/>
  <c r="G199" i="3"/>
  <c r="K152" i="3"/>
  <c r="N152" i="3"/>
  <c r="O196" i="3"/>
  <c r="N196" i="3"/>
  <c r="K192" i="3"/>
  <c r="N192" i="3"/>
  <c r="K188" i="3"/>
  <c r="N188" i="3"/>
  <c r="K184" i="3"/>
  <c r="N184" i="3"/>
  <c r="K180" i="3"/>
  <c r="N180" i="3"/>
  <c r="K176" i="3"/>
  <c r="N176" i="3"/>
  <c r="K172" i="3"/>
  <c r="N172" i="3"/>
  <c r="K168" i="3"/>
  <c r="N168" i="3"/>
  <c r="K164" i="3"/>
  <c r="N164" i="3"/>
  <c r="K160" i="3"/>
  <c r="N160" i="3"/>
  <c r="K156" i="3"/>
  <c r="N156" i="3"/>
  <c r="K154" i="3"/>
  <c r="K194" i="3"/>
  <c r="N194" i="3"/>
  <c r="K182" i="3"/>
  <c r="N182" i="3"/>
  <c r="K170" i="3"/>
  <c r="N170" i="3"/>
  <c r="K158" i="3"/>
  <c r="N158" i="3"/>
  <c r="K149" i="3"/>
  <c r="N149" i="3"/>
  <c r="K153" i="3"/>
  <c r="N153" i="3"/>
  <c r="K197" i="3"/>
  <c r="N197" i="3"/>
  <c r="K195" i="3"/>
  <c r="N195" i="3"/>
  <c r="K191" i="3"/>
  <c r="N191" i="3"/>
  <c r="K187" i="3"/>
  <c r="N187" i="3"/>
  <c r="K183" i="3"/>
  <c r="N183" i="3"/>
  <c r="K179" i="3"/>
  <c r="N179" i="3"/>
  <c r="K175" i="3"/>
  <c r="N175" i="3"/>
  <c r="K171" i="3"/>
  <c r="N171" i="3"/>
  <c r="K167" i="3"/>
  <c r="N167" i="3"/>
  <c r="K163" i="3"/>
  <c r="N163" i="3"/>
  <c r="K159" i="3"/>
  <c r="N159" i="3"/>
  <c r="L147" i="3"/>
  <c r="K127" i="3"/>
  <c r="N127" i="3"/>
  <c r="J122" i="3"/>
  <c r="N122" i="3"/>
  <c r="K114" i="3"/>
  <c r="N114" i="3"/>
  <c r="K106" i="3"/>
  <c r="N106" i="3"/>
  <c r="U98" i="3"/>
  <c r="N98" i="3"/>
  <c r="U90" i="3"/>
  <c r="N90" i="3"/>
  <c r="H80" i="3"/>
  <c r="U80" i="3" s="1"/>
  <c r="G131" i="3"/>
  <c r="O124" i="3"/>
  <c r="N124" i="3"/>
  <c r="O128" i="3"/>
  <c r="N128" i="3"/>
  <c r="K121" i="3"/>
  <c r="N121" i="3"/>
  <c r="K117" i="3"/>
  <c r="N117" i="3"/>
  <c r="K113" i="3"/>
  <c r="N113" i="3"/>
  <c r="K109" i="3"/>
  <c r="N109" i="3"/>
  <c r="K105" i="3"/>
  <c r="N105" i="3"/>
  <c r="K101" i="3"/>
  <c r="N101" i="3"/>
  <c r="K97" i="3"/>
  <c r="N97" i="3"/>
  <c r="K93" i="3"/>
  <c r="N93" i="3"/>
  <c r="K89" i="3"/>
  <c r="N89" i="3"/>
  <c r="K85" i="3"/>
  <c r="N85" i="3"/>
  <c r="K116" i="3"/>
  <c r="N116" i="3"/>
  <c r="K112" i="3"/>
  <c r="N112" i="3"/>
  <c r="K108" i="3"/>
  <c r="N108" i="3"/>
  <c r="K104" i="3"/>
  <c r="N104" i="3"/>
  <c r="K100" i="3"/>
  <c r="N100" i="3"/>
  <c r="K96" i="3"/>
  <c r="N96" i="3"/>
  <c r="K92" i="3"/>
  <c r="N92" i="3"/>
  <c r="K88" i="3"/>
  <c r="N88" i="3"/>
  <c r="K84" i="3"/>
  <c r="N84" i="3"/>
  <c r="K123" i="3"/>
  <c r="N123" i="3"/>
  <c r="J118" i="3"/>
  <c r="N118" i="3"/>
  <c r="J110" i="3"/>
  <c r="N110" i="3"/>
  <c r="K102" i="3"/>
  <c r="N102" i="3"/>
  <c r="U94" i="3"/>
  <c r="N94" i="3"/>
  <c r="U86" i="3"/>
  <c r="N86" i="3"/>
  <c r="K81" i="3"/>
  <c r="N81" i="3"/>
  <c r="K125" i="3"/>
  <c r="N125" i="3"/>
  <c r="K129" i="3"/>
  <c r="N129" i="3"/>
  <c r="K120" i="3"/>
  <c r="N120" i="3"/>
  <c r="K82" i="3"/>
  <c r="N82" i="3"/>
  <c r="K126" i="3"/>
  <c r="N126" i="3"/>
  <c r="K130" i="3"/>
  <c r="N130" i="3"/>
  <c r="K119" i="3"/>
  <c r="N119" i="3"/>
  <c r="K115" i="3"/>
  <c r="N115" i="3"/>
  <c r="K111" i="3"/>
  <c r="N111" i="3"/>
  <c r="K107" i="3"/>
  <c r="N107" i="3"/>
  <c r="K103" i="3"/>
  <c r="N103" i="3"/>
  <c r="J99" i="3"/>
  <c r="N99" i="3"/>
  <c r="K95" i="3"/>
  <c r="N95" i="3"/>
  <c r="K91" i="3"/>
  <c r="N91" i="3"/>
  <c r="K87" i="3"/>
  <c r="N87" i="3"/>
  <c r="K83" i="3"/>
  <c r="N83" i="3"/>
  <c r="K56" i="3"/>
  <c r="N56" i="3"/>
  <c r="K60" i="3"/>
  <c r="N60" i="3"/>
  <c r="K55" i="3"/>
  <c r="N55" i="3"/>
  <c r="K51" i="3"/>
  <c r="N51" i="3"/>
  <c r="K47" i="3"/>
  <c r="N47" i="3"/>
  <c r="K52" i="3"/>
  <c r="N52" i="3"/>
  <c r="K57" i="3"/>
  <c r="N57" i="3"/>
  <c r="K61" i="3"/>
  <c r="N61" i="3"/>
  <c r="K54" i="3"/>
  <c r="N54" i="3"/>
  <c r="K50" i="3"/>
  <c r="N50" i="3"/>
  <c r="K59" i="3"/>
  <c r="N59" i="3"/>
  <c r="K48" i="3"/>
  <c r="N48" i="3"/>
  <c r="K58" i="3"/>
  <c r="N58" i="3"/>
  <c r="K53" i="3"/>
  <c r="N53" i="3"/>
  <c r="K49" i="3"/>
  <c r="N49" i="3"/>
  <c r="K43" i="3"/>
  <c r="N43" i="3"/>
  <c r="K35" i="3"/>
  <c r="N35" i="3"/>
  <c r="K23" i="3"/>
  <c r="N23" i="3"/>
  <c r="H11" i="3"/>
  <c r="U11" i="3" s="1"/>
  <c r="G62" i="3"/>
  <c r="K15" i="3"/>
  <c r="N15" i="3"/>
  <c r="K44" i="3"/>
  <c r="N44" i="3"/>
  <c r="K40" i="3"/>
  <c r="N40" i="3"/>
  <c r="K36" i="3"/>
  <c r="N36" i="3"/>
  <c r="K32" i="3"/>
  <c r="N32" i="3"/>
  <c r="K28" i="3"/>
  <c r="N28" i="3"/>
  <c r="K24" i="3"/>
  <c r="N24" i="3"/>
  <c r="K20" i="3"/>
  <c r="N20" i="3"/>
  <c r="K16" i="3"/>
  <c r="N16" i="3"/>
  <c r="K27" i="3"/>
  <c r="N27" i="3"/>
  <c r="K46" i="3"/>
  <c r="N46" i="3"/>
  <c r="K42" i="3"/>
  <c r="N42" i="3"/>
  <c r="K38" i="3"/>
  <c r="N38" i="3"/>
  <c r="K34" i="3"/>
  <c r="N34" i="3"/>
  <c r="K30" i="3"/>
  <c r="N30" i="3"/>
  <c r="K26" i="3"/>
  <c r="N26" i="3"/>
  <c r="K22" i="3"/>
  <c r="N22" i="3"/>
  <c r="K18" i="3"/>
  <c r="N18" i="3"/>
  <c r="K12" i="3"/>
  <c r="N12" i="3"/>
  <c r="K39" i="3"/>
  <c r="N39" i="3"/>
  <c r="K31" i="3"/>
  <c r="N31" i="3"/>
  <c r="K19" i="3"/>
  <c r="N19" i="3"/>
  <c r="K13" i="3"/>
  <c r="N13" i="3"/>
  <c r="K14" i="3"/>
  <c r="N14" i="3"/>
  <c r="K45" i="3"/>
  <c r="N45" i="3"/>
  <c r="K41" i="3"/>
  <c r="N41" i="3"/>
  <c r="K37" i="3"/>
  <c r="N37" i="3"/>
  <c r="K33" i="3"/>
  <c r="N33" i="3"/>
  <c r="K29" i="3"/>
  <c r="N29" i="3"/>
  <c r="K25" i="3"/>
  <c r="N25" i="3"/>
  <c r="K21" i="3"/>
  <c r="N21" i="3"/>
  <c r="K17" i="3"/>
  <c r="N17" i="3"/>
  <c r="N152" i="4"/>
  <c r="N148" i="4"/>
  <c r="N144" i="4"/>
  <c r="N98" i="4"/>
  <c r="N117" i="4"/>
  <c r="G439" i="4"/>
  <c r="N113" i="4"/>
  <c r="N109" i="4"/>
  <c r="N105" i="4"/>
  <c r="N99" i="4"/>
  <c r="N100" i="4"/>
  <c r="N119" i="4"/>
  <c r="N115" i="4"/>
  <c r="N111" i="4"/>
  <c r="N107" i="4"/>
  <c r="N103" i="4"/>
  <c r="L53" i="4"/>
  <c r="J78" i="4"/>
  <c r="N78" i="4"/>
  <c r="J118" i="4"/>
  <c r="N118" i="4"/>
  <c r="J137" i="4"/>
  <c r="N137" i="4"/>
  <c r="J141" i="4"/>
  <c r="N141" i="4"/>
  <c r="J159" i="4"/>
  <c r="N159" i="4"/>
  <c r="V28" i="4"/>
  <c r="N28" i="4"/>
  <c r="J24" i="4"/>
  <c r="N24" i="4"/>
  <c r="V20" i="4"/>
  <c r="N20" i="4"/>
  <c r="J16" i="4"/>
  <c r="N16" i="4"/>
  <c r="J69" i="4"/>
  <c r="N69" i="4"/>
  <c r="J65" i="4"/>
  <c r="N65" i="4"/>
  <c r="J61" i="4"/>
  <c r="N61" i="4"/>
  <c r="N116" i="4"/>
  <c r="N112" i="4"/>
  <c r="N108" i="4"/>
  <c r="N104" i="4"/>
  <c r="J151" i="4"/>
  <c r="N151" i="4"/>
  <c r="N147" i="4"/>
  <c r="N143" i="4"/>
  <c r="J77" i="4"/>
  <c r="N77" i="4"/>
  <c r="J58" i="4"/>
  <c r="N58" i="4"/>
  <c r="H96" i="4"/>
  <c r="V96" i="4" s="1"/>
  <c r="G121" i="4"/>
  <c r="J27" i="4"/>
  <c r="N27" i="4"/>
  <c r="O23" i="4"/>
  <c r="N23" i="4"/>
  <c r="J19" i="4"/>
  <c r="N19" i="4"/>
  <c r="O15" i="4"/>
  <c r="N15" i="4"/>
  <c r="J155" i="4"/>
  <c r="N155" i="4"/>
  <c r="J150" i="4"/>
  <c r="N150" i="4"/>
  <c r="J146" i="4"/>
  <c r="N146" i="4"/>
  <c r="J142" i="4"/>
  <c r="N142" i="4"/>
  <c r="H136" i="4"/>
  <c r="J136" i="4" s="1"/>
  <c r="G162" i="4"/>
  <c r="U21" i="4"/>
  <c r="N21" i="4"/>
  <c r="U17" i="4"/>
  <c r="N17" i="4"/>
  <c r="J32" i="4"/>
  <c r="N32" i="4"/>
  <c r="H54" i="4"/>
  <c r="J54" i="4" s="1"/>
  <c r="G79" i="4"/>
  <c r="J120" i="4"/>
  <c r="N120" i="4"/>
  <c r="J157" i="4"/>
  <c r="N157" i="4"/>
  <c r="J161" i="4"/>
  <c r="N161" i="4"/>
  <c r="O26" i="4"/>
  <c r="N26" i="4"/>
  <c r="U22" i="4"/>
  <c r="N22" i="4"/>
  <c r="O18" i="4"/>
  <c r="N18" i="4"/>
  <c r="J63" i="4"/>
  <c r="N63" i="4"/>
  <c r="L95" i="4"/>
  <c r="J432" i="4"/>
  <c r="O432" i="4"/>
  <c r="J428" i="4"/>
  <c r="O428" i="4"/>
  <c r="J424" i="4"/>
  <c r="O424" i="4"/>
  <c r="O420" i="4"/>
  <c r="J416" i="4"/>
  <c r="O416" i="4"/>
  <c r="J435" i="4"/>
  <c r="J431" i="4"/>
  <c r="J427" i="4"/>
  <c r="J423" i="4"/>
  <c r="J419" i="4"/>
  <c r="J415" i="4"/>
  <c r="J436" i="4"/>
  <c r="O436" i="4"/>
  <c r="K258" i="3"/>
  <c r="K254" i="3"/>
  <c r="K250" i="3"/>
  <c r="K261" i="3"/>
  <c r="K246" i="3"/>
  <c r="K242" i="3"/>
  <c r="K238" i="3"/>
  <c r="K234" i="3"/>
  <c r="K124" i="3"/>
  <c r="K151" i="3"/>
  <c r="K155" i="3"/>
  <c r="K128" i="3"/>
  <c r="K196" i="3"/>
  <c r="K150" i="3"/>
  <c r="K122" i="3"/>
  <c r="K99" i="3"/>
  <c r="K118" i="3"/>
  <c r="K110" i="3"/>
  <c r="K98" i="3"/>
  <c r="K94" i="3"/>
  <c r="K90" i="3"/>
  <c r="K86" i="3"/>
  <c r="H25" i="4"/>
  <c r="V25" i="4" s="1"/>
  <c r="V26" i="4"/>
  <c r="V18" i="4"/>
  <c r="V21" i="4"/>
  <c r="U28" i="4"/>
  <c r="U20" i="4"/>
  <c r="V23" i="4"/>
  <c r="V15" i="4"/>
  <c r="V27" i="4"/>
  <c r="U24" i="4"/>
  <c r="V22" i="4"/>
  <c r="V19" i="4"/>
  <c r="V17" i="4"/>
  <c r="U16" i="4"/>
  <c r="U27" i="4"/>
  <c r="U19" i="4"/>
  <c r="U26" i="4"/>
  <c r="V24" i="4"/>
  <c r="U23" i="4"/>
  <c r="U18" i="4"/>
  <c r="V16" i="4"/>
  <c r="U15" i="4"/>
  <c r="U256" i="3"/>
  <c r="U252" i="3"/>
  <c r="U248" i="3"/>
  <c r="U244" i="3"/>
  <c r="U240" i="3"/>
  <c r="U236" i="3"/>
  <c r="U232" i="3"/>
  <c r="U228" i="3"/>
  <c r="U224" i="3"/>
  <c r="U220" i="3"/>
  <c r="J429" i="4"/>
  <c r="O429" i="4"/>
  <c r="J426" i="4"/>
  <c r="O426" i="4"/>
  <c r="J433" i="4"/>
  <c r="O433" i="4"/>
  <c r="J417" i="4"/>
  <c r="O417" i="4"/>
  <c r="J438" i="4"/>
  <c r="O438" i="4"/>
  <c r="J425" i="4"/>
  <c r="O425" i="4"/>
  <c r="J422" i="4"/>
  <c r="O422" i="4"/>
  <c r="J430" i="4"/>
  <c r="O430" i="4"/>
  <c r="J437" i="4"/>
  <c r="O437" i="4"/>
  <c r="J434" i="4"/>
  <c r="O434" i="4"/>
  <c r="J421" i="4"/>
  <c r="O421" i="4"/>
  <c r="J418" i="4"/>
  <c r="O418" i="4"/>
  <c r="O435" i="4"/>
  <c r="O431" i="4"/>
  <c r="O427" i="4"/>
  <c r="O423" i="4"/>
  <c r="O419" i="4"/>
  <c r="O415" i="4"/>
  <c r="U156" i="4"/>
  <c r="J147" i="4"/>
  <c r="V147" i="4"/>
  <c r="J143" i="4"/>
  <c r="U154" i="4"/>
  <c r="V154" i="4"/>
  <c r="J154" i="4"/>
  <c r="O154" i="4"/>
  <c r="K154" i="4"/>
  <c r="V151" i="4"/>
  <c r="U151" i="4"/>
  <c r="J153" i="4"/>
  <c r="U153" i="4"/>
  <c r="V153" i="4"/>
  <c r="J148" i="4"/>
  <c r="U148" i="4"/>
  <c r="V148" i="4"/>
  <c r="J152" i="4"/>
  <c r="U152" i="4"/>
  <c r="V152" i="4"/>
  <c r="J145" i="4"/>
  <c r="U145" i="4"/>
  <c r="V145" i="4"/>
  <c r="J149" i="4"/>
  <c r="V149" i="4"/>
  <c r="U149" i="4"/>
  <c r="J144" i="4"/>
  <c r="U144" i="4"/>
  <c r="V144" i="4"/>
  <c r="U115" i="4"/>
  <c r="U111" i="4"/>
  <c r="U107" i="4"/>
  <c r="U103" i="4"/>
  <c r="U155" i="4"/>
  <c r="V150" i="4"/>
  <c r="U147" i="4"/>
  <c r="V143" i="4"/>
  <c r="U102" i="4"/>
  <c r="V156" i="4"/>
  <c r="U150" i="4"/>
  <c r="V146" i="4"/>
  <c r="U143" i="4"/>
  <c r="V113" i="4"/>
  <c r="U109" i="4"/>
  <c r="V105" i="4"/>
  <c r="U146" i="4"/>
  <c r="V142" i="4"/>
  <c r="V155" i="4"/>
  <c r="U142" i="4"/>
  <c r="K153" i="4"/>
  <c r="K152" i="4"/>
  <c r="K151" i="4"/>
  <c r="K150" i="4"/>
  <c r="K149" i="4"/>
  <c r="K148" i="4"/>
  <c r="K147" i="4"/>
  <c r="K146" i="4"/>
  <c r="K145" i="4"/>
  <c r="K144" i="4"/>
  <c r="K143" i="4"/>
  <c r="K142" i="4"/>
  <c r="O155" i="4"/>
  <c r="O153" i="4"/>
  <c r="O152" i="4"/>
  <c r="O151" i="4"/>
  <c r="O150" i="4"/>
  <c r="O149" i="4"/>
  <c r="O148" i="4"/>
  <c r="O147" i="4"/>
  <c r="O146" i="4"/>
  <c r="O145" i="4"/>
  <c r="O144" i="4"/>
  <c r="O143" i="4"/>
  <c r="O142" i="4"/>
  <c r="V109" i="4"/>
  <c r="U113" i="4"/>
  <c r="U105" i="4"/>
  <c r="V103" i="4"/>
  <c r="V115" i="4"/>
  <c r="V111" i="4"/>
  <c r="V107" i="4"/>
  <c r="V114" i="4"/>
  <c r="V112" i="4"/>
  <c r="V110" i="4"/>
  <c r="V108" i="4"/>
  <c r="V106" i="4"/>
  <c r="V104" i="4"/>
  <c r="V102" i="4"/>
  <c r="U114" i="4"/>
  <c r="U112" i="4"/>
  <c r="U110" i="4"/>
  <c r="U108" i="4"/>
  <c r="U106" i="4"/>
  <c r="U104" i="4"/>
  <c r="K115" i="4"/>
  <c r="J115" i="4"/>
  <c r="O115" i="4"/>
  <c r="K113" i="4"/>
  <c r="J113" i="4"/>
  <c r="O113" i="4"/>
  <c r="K111" i="4"/>
  <c r="J111" i="4"/>
  <c r="O111" i="4"/>
  <c r="K109" i="4"/>
  <c r="J109" i="4"/>
  <c r="O109" i="4"/>
  <c r="J107" i="4"/>
  <c r="O107" i="4"/>
  <c r="K107" i="4"/>
  <c r="J105" i="4"/>
  <c r="O105" i="4"/>
  <c r="K105" i="4"/>
  <c r="J103" i="4"/>
  <c r="O103" i="4"/>
  <c r="K103" i="4"/>
  <c r="J116" i="4"/>
  <c r="O116" i="4"/>
  <c r="K116" i="4"/>
  <c r="J114" i="4"/>
  <c r="O114" i="4"/>
  <c r="K114" i="4"/>
  <c r="J112" i="4"/>
  <c r="O112" i="4"/>
  <c r="K112" i="4"/>
  <c r="J110" i="4"/>
  <c r="O110" i="4"/>
  <c r="K110" i="4"/>
  <c r="K108" i="4"/>
  <c r="J108" i="4"/>
  <c r="O108" i="4"/>
  <c r="K106" i="4"/>
  <c r="J106" i="4"/>
  <c r="O106" i="4"/>
  <c r="J104" i="4"/>
  <c r="O104" i="4"/>
  <c r="K104" i="4"/>
  <c r="J102" i="4"/>
  <c r="O102" i="4"/>
  <c r="K102" i="4"/>
  <c r="J66" i="4"/>
  <c r="J59" i="4"/>
  <c r="J62" i="4"/>
  <c r="V62" i="4"/>
  <c r="J67" i="4"/>
  <c r="V67" i="4"/>
  <c r="J60" i="4"/>
  <c r="V60" i="4"/>
  <c r="J71" i="4"/>
  <c r="V71" i="4"/>
  <c r="U71" i="4"/>
  <c r="J64" i="4"/>
  <c r="V64" i="4"/>
  <c r="U64" i="4"/>
  <c r="J68" i="4"/>
  <c r="V68" i="4"/>
  <c r="U68" i="4"/>
  <c r="U65" i="4"/>
  <c r="U70" i="4"/>
  <c r="U58" i="4"/>
  <c r="V69" i="4"/>
  <c r="V66" i="4"/>
  <c r="V61" i="4"/>
  <c r="U59" i="4"/>
  <c r="U62" i="4"/>
  <c r="V59" i="4"/>
  <c r="U66" i="4"/>
  <c r="U63" i="4"/>
  <c r="U61" i="4"/>
  <c r="V58" i="4"/>
  <c r="V70" i="4"/>
  <c r="U69" i="4"/>
  <c r="U67" i="4"/>
  <c r="V65" i="4"/>
  <c r="V63" i="4"/>
  <c r="U60" i="4"/>
  <c r="K71" i="4"/>
  <c r="K70" i="4"/>
  <c r="K69" i="4"/>
  <c r="K68" i="4"/>
  <c r="K67" i="4"/>
  <c r="K66" i="4"/>
  <c r="K65" i="4"/>
  <c r="K64" i="4"/>
  <c r="K63" i="4"/>
  <c r="K62" i="4"/>
  <c r="K61" i="4"/>
  <c r="K60" i="4"/>
  <c r="K59" i="4"/>
  <c r="K58" i="4"/>
  <c r="O71" i="4"/>
  <c r="O70" i="4"/>
  <c r="J70" i="4"/>
  <c r="O69" i="4"/>
  <c r="O68" i="4"/>
  <c r="O67" i="4"/>
  <c r="O66" i="4"/>
  <c r="O65" i="4"/>
  <c r="O64" i="4"/>
  <c r="O63" i="4"/>
  <c r="O62" i="4"/>
  <c r="O61" i="4"/>
  <c r="O60" i="4"/>
  <c r="O59" i="4"/>
  <c r="O58" i="4"/>
  <c r="V57" i="4"/>
  <c r="J28" i="4"/>
  <c r="O28" i="4"/>
  <c r="J20" i="4"/>
  <c r="O20" i="4"/>
  <c r="K117" i="4"/>
  <c r="V160" i="4"/>
  <c r="J26" i="4"/>
  <c r="J21" i="4"/>
  <c r="J18" i="4"/>
  <c r="K18" i="4"/>
  <c r="J23" i="4"/>
  <c r="J15" i="4"/>
  <c r="J17" i="4"/>
  <c r="O17" i="4"/>
  <c r="J22" i="4"/>
  <c r="O22" i="4"/>
  <c r="O27" i="4"/>
  <c r="O19" i="4"/>
  <c r="V140" i="4"/>
  <c r="O24" i="4"/>
  <c r="O21" i="4"/>
  <c r="O16" i="4"/>
  <c r="U11" i="4"/>
  <c r="K28" i="4"/>
  <c r="K24" i="4"/>
  <c r="K20" i="4"/>
  <c r="K16" i="4"/>
  <c r="K27" i="4"/>
  <c r="K23" i="4"/>
  <c r="K19" i="4"/>
  <c r="K15" i="4"/>
  <c r="K21" i="4"/>
  <c r="K17" i="4"/>
  <c r="K26" i="4"/>
  <c r="K22" i="4"/>
  <c r="K98" i="4"/>
  <c r="K30" i="4"/>
  <c r="K99" i="4"/>
  <c r="V33" i="4"/>
  <c r="O137" i="4"/>
  <c r="K34" i="4"/>
  <c r="K74" i="4"/>
  <c r="O157" i="4"/>
  <c r="O159" i="4"/>
  <c r="O161" i="4"/>
  <c r="K12" i="4"/>
  <c r="U12" i="4"/>
  <c r="J12" i="4"/>
  <c r="V12" i="4"/>
  <c r="V29" i="4"/>
  <c r="K29" i="4"/>
  <c r="O29" i="4"/>
  <c r="J29" i="4"/>
  <c r="U56" i="4"/>
  <c r="K56" i="4"/>
  <c r="V56" i="4"/>
  <c r="J56" i="4"/>
  <c r="O56" i="4"/>
  <c r="V76" i="4"/>
  <c r="U76" i="4"/>
  <c r="J76" i="4"/>
  <c r="K13" i="4"/>
  <c r="V13" i="4"/>
  <c r="J13" i="4"/>
  <c r="U13" i="4"/>
  <c r="V73" i="4"/>
  <c r="K73" i="4"/>
  <c r="J73" i="4"/>
  <c r="U55" i="4"/>
  <c r="V55" i="4"/>
  <c r="J55" i="4"/>
  <c r="O55" i="4"/>
  <c r="K55" i="4"/>
  <c r="O14" i="4"/>
  <c r="J14" i="4"/>
  <c r="K75" i="4"/>
  <c r="V75" i="4"/>
  <c r="U75" i="4"/>
  <c r="J101" i="4"/>
  <c r="O101" i="4"/>
  <c r="U74" i="4"/>
  <c r="U77" i="4"/>
  <c r="O95" i="4"/>
  <c r="K97" i="4"/>
  <c r="V117" i="4"/>
  <c r="J33" i="4"/>
  <c r="J57" i="4"/>
  <c r="J74" i="4"/>
  <c r="K33" i="4"/>
  <c r="K57" i="4"/>
  <c r="K118" i="4"/>
  <c r="O33" i="4"/>
  <c r="O57" i="4"/>
  <c r="O141" i="4"/>
  <c r="K35" i="4"/>
  <c r="O35" i="4"/>
  <c r="J35" i="4"/>
  <c r="V35" i="4"/>
  <c r="U35" i="4"/>
  <c r="K31" i="4"/>
  <c r="O31" i="4"/>
  <c r="J31" i="4"/>
  <c r="V31" i="4"/>
  <c r="U31" i="4"/>
  <c r="O30" i="4"/>
  <c r="J30" i="4"/>
  <c r="V30" i="4"/>
  <c r="U30" i="4"/>
  <c r="U32" i="4"/>
  <c r="K32" i="4"/>
  <c r="V32" i="4"/>
  <c r="U34" i="4"/>
  <c r="O12" i="4"/>
  <c r="O13" i="4"/>
  <c r="K72" i="4"/>
  <c r="V72" i="4"/>
  <c r="U72" i="4"/>
  <c r="J72" i="4"/>
  <c r="O156" i="4"/>
  <c r="J156" i="4"/>
  <c r="K156" i="4"/>
  <c r="K11" i="4"/>
  <c r="O11" i="4"/>
  <c r="J11" i="4"/>
  <c r="V11" i="4"/>
  <c r="O34" i="4"/>
  <c r="J34" i="4"/>
  <c r="V34" i="4"/>
  <c r="G36" i="4"/>
  <c r="U14" i="4"/>
  <c r="K14" i="4"/>
  <c r="V14" i="4"/>
  <c r="O32" i="4"/>
  <c r="O72" i="4"/>
  <c r="O77" i="4"/>
  <c r="V78" i="4"/>
  <c r="O78" i="4"/>
  <c r="U98" i="4"/>
  <c r="V98" i="4"/>
  <c r="O98" i="4"/>
  <c r="J98" i="4"/>
  <c r="O100" i="4"/>
  <c r="J100" i="4"/>
  <c r="K100" i="4"/>
  <c r="V100" i="4"/>
  <c r="U116" i="4"/>
  <c r="V116" i="4"/>
  <c r="K120" i="4"/>
  <c r="V120" i="4"/>
  <c r="O120" i="4"/>
  <c r="O158" i="4"/>
  <c r="J158" i="4"/>
  <c r="U158" i="4"/>
  <c r="K158" i="4"/>
  <c r="U29" i="4"/>
  <c r="U33" i="4"/>
  <c r="U57" i="4"/>
  <c r="U73" i="4"/>
  <c r="O73" i="4"/>
  <c r="V74" i="4"/>
  <c r="O74" i="4"/>
  <c r="K77" i="4"/>
  <c r="V77" i="4"/>
  <c r="K78" i="4"/>
  <c r="U78" i="4"/>
  <c r="U95" i="4"/>
  <c r="V95" i="4"/>
  <c r="U97" i="4"/>
  <c r="V97" i="4"/>
  <c r="O97" i="4"/>
  <c r="J97" i="4"/>
  <c r="V99" i="4"/>
  <c r="O99" i="4"/>
  <c r="J99" i="4"/>
  <c r="U99" i="4"/>
  <c r="K101" i="4"/>
  <c r="U101" i="4"/>
  <c r="V101" i="4"/>
  <c r="U117" i="4"/>
  <c r="O117" i="4"/>
  <c r="J117" i="4"/>
  <c r="U118" i="4"/>
  <c r="K119" i="4"/>
  <c r="U120" i="4"/>
  <c r="V138" i="4"/>
  <c r="O138" i="4"/>
  <c r="J138" i="4"/>
  <c r="U138" i="4"/>
  <c r="K138" i="4"/>
  <c r="V139" i="4"/>
  <c r="O139" i="4"/>
  <c r="J139" i="4"/>
  <c r="U139" i="4"/>
  <c r="K139" i="4"/>
  <c r="O140" i="4"/>
  <c r="J140" i="4"/>
  <c r="U140" i="4"/>
  <c r="K140" i="4"/>
  <c r="V158" i="4"/>
  <c r="O75" i="4"/>
  <c r="J75" i="4"/>
  <c r="K76" i="4"/>
  <c r="O76" i="4"/>
  <c r="U100" i="4"/>
  <c r="U160" i="4"/>
  <c r="O160" i="4"/>
  <c r="J160" i="4"/>
  <c r="K160" i="4"/>
  <c r="O119" i="4"/>
  <c r="J119" i="4"/>
  <c r="U119" i="4"/>
  <c r="V119" i="4"/>
  <c r="V118" i="4"/>
  <c r="O118" i="4"/>
  <c r="V137" i="4"/>
  <c r="K137" i="4"/>
  <c r="U137" i="4"/>
  <c r="K141" i="4"/>
  <c r="V141" i="4"/>
  <c r="U141" i="4"/>
  <c r="V157" i="4"/>
  <c r="K157" i="4"/>
  <c r="U157" i="4"/>
  <c r="K159" i="4"/>
  <c r="V159" i="4"/>
  <c r="U159" i="4"/>
  <c r="V161" i="4"/>
  <c r="K161" i="4"/>
  <c r="U161" i="4"/>
  <c r="V221" i="3"/>
  <c r="J717" i="3"/>
  <c r="O717" i="3"/>
  <c r="J723" i="3"/>
  <c r="O723" i="3"/>
  <c r="J719" i="3"/>
  <c r="O719" i="3"/>
  <c r="J715" i="3"/>
  <c r="O715" i="3"/>
  <c r="J711" i="3"/>
  <c r="O711" i="3"/>
  <c r="J707" i="3"/>
  <c r="O707" i="3"/>
  <c r="J703" i="3"/>
  <c r="O703" i="3"/>
  <c r="J699" i="3"/>
  <c r="O699" i="3"/>
  <c r="J695" i="3"/>
  <c r="O695" i="3"/>
  <c r="J691" i="3"/>
  <c r="O691" i="3"/>
  <c r="J722" i="3"/>
  <c r="O722" i="3"/>
  <c r="J718" i="3"/>
  <c r="O718" i="3"/>
  <c r="J714" i="3"/>
  <c r="O714" i="3"/>
  <c r="J710" i="3"/>
  <c r="O710" i="3"/>
  <c r="J706" i="3"/>
  <c r="O706" i="3"/>
  <c r="J702" i="3"/>
  <c r="O702" i="3"/>
  <c r="J698" i="3"/>
  <c r="O698" i="3"/>
  <c r="J694" i="3"/>
  <c r="O694" i="3"/>
  <c r="J690" i="3"/>
  <c r="O690" i="3"/>
  <c r="J721" i="3"/>
  <c r="O721" i="3"/>
  <c r="J713" i="3"/>
  <c r="O713" i="3"/>
  <c r="J709" i="3"/>
  <c r="O709" i="3"/>
  <c r="J705" i="3"/>
  <c r="O705" i="3"/>
  <c r="J701" i="3"/>
  <c r="O701" i="3"/>
  <c r="J697" i="3"/>
  <c r="O697" i="3"/>
  <c r="J693" i="3"/>
  <c r="O693" i="3"/>
  <c r="J689" i="3"/>
  <c r="O689" i="3"/>
  <c r="J720" i="3"/>
  <c r="O720" i="3"/>
  <c r="J716" i="3"/>
  <c r="O716" i="3"/>
  <c r="J712" i="3"/>
  <c r="O712" i="3"/>
  <c r="J708" i="3"/>
  <c r="O708" i="3"/>
  <c r="J704" i="3"/>
  <c r="O704" i="3"/>
  <c r="J700" i="3"/>
  <c r="O700" i="3"/>
  <c r="J696" i="3"/>
  <c r="O696" i="3"/>
  <c r="J692" i="3"/>
  <c r="O692" i="3"/>
  <c r="U13" i="3"/>
  <c r="V168" i="3"/>
  <c r="V194" i="3"/>
  <c r="V190" i="3"/>
  <c r="U230" i="3"/>
  <c r="U226" i="3"/>
  <c r="U222" i="3"/>
  <c r="V239" i="3"/>
  <c r="V233" i="3"/>
  <c r="V255" i="3"/>
  <c r="V223" i="3"/>
  <c r="V249" i="3"/>
  <c r="V186" i="3"/>
  <c r="V174" i="3"/>
  <c r="V170" i="3"/>
  <c r="V166" i="3"/>
  <c r="V162" i="3"/>
  <c r="V257" i="3"/>
  <c r="V252" i="3"/>
  <c r="V247" i="3"/>
  <c r="V241" i="3"/>
  <c r="V236" i="3"/>
  <c r="V231" i="3"/>
  <c r="V225" i="3"/>
  <c r="V219" i="3"/>
  <c r="V244" i="3"/>
  <c r="V228" i="3"/>
  <c r="U177" i="3"/>
  <c r="U173" i="3"/>
  <c r="U169" i="3"/>
  <c r="V256" i="3"/>
  <c r="V251" i="3"/>
  <c r="V245" i="3"/>
  <c r="V240" i="3"/>
  <c r="V235" i="3"/>
  <c r="V229" i="3"/>
  <c r="V224" i="3"/>
  <c r="V253" i="3"/>
  <c r="V248" i="3"/>
  <c r="V243" i="3"/>
  <c r="V237" i="3"/>
  <c r="V232" i="3"/>
  <c r="V227" i="3"/>
  <c r="U219" i="3"/>
  <c r="V220" i="3"/>
  <c r="U257" i="3"/>
  <c r="U255" i="3"/>
  <c r="U253" i="3"/>
  <c r="U251" i="3"/>
  <c r="U249" i="3"/>
  <c r="U247" i="3"/>
  <c r="U245" i="3"/>
  <c r="U243" i="3"/>
  <c r="U241" i="3"/>
  <c r="U239" i="3"/>
  <c r="U237" i="3"/>
  <c r="U235" i="3"/>
  <c r="U233" i="3"/>
  <c r="U231" i="3"/>
  <c r="U229" i="3"/>
  <c r="U227" i="3"/>
  <c r="U225" i="3"/>
  <c r="V222" i="3"/>
  <c r="V258" i="3"/>
  <c r="V254" i="3"/>
  <c r="V250" i="3"/>
  <c r="V246" i="3"/>
  <c r="V242" i="3"/>
  <c r="V238" i="3"/>
  <c r="V234" i="3"/>
  <c r="V230" i="3"/>
  <c r="V226" i="3"/>
  <c r="U223" i="3"/>
  <c r="U221" i="3"/>
  <c r="J258" i="3"/>
  <c r="O258" i="3"/>
  <c r="J254" i="3"/>
  <c r="O254" i="3"/>
  <c r="J250" i="3"/>
  <c r="O250" i="3"/>
  <c r="J238" i="3"/>
  <c r="O238" i="3"/>
  <c r="J234" i="3"/>
  <c r="O234" i="3"/>
  <c r="J230" i="3"/>
  <c r="O230" i="3"/>
  <c r="J226" i="3"/>
  <c r="O226" i="3"/>
  <c r="J251" i="3"/>
  <c r="O251" i="3"/>
  <c r="J247" i="3"/>
  <c r="O247" i="3"/>
  <c r="J243" i="3"/>
  <c r="O243" i="3"/>
  <c r="J239" i="3"/>
  <c r="O239" i="3"/>
  <c r="J235" i="3"/>
  <c r="O235" i="3"/>
  <c r="J231" i="3"/>
  <c r="O231" i="3"/>
  <c r="J227" i="3"/>
  <c r="O227" i="3"/>
  <c r="J224" i="3"/>
  <c r="O224" i="3"/>
  <c r="J222" i="3"/>
  <c r="O222" i="3"/>
  <c r="J220" i="3"/>
  <c r="O220" i="3"/>
  <c r="J246" i="3"/>
  <c r="O246" i="3"/>
  <c r="J242" i="3"/>
  <c r="O242" i="3"/>
  <c r="J255" i="3"/>
  <c r="O255" i="3"/>
  <c r="J256" i="3"/>
  <c r="O256" i="3"/>
  <c r="J252" i="3"/>
  <c r="O252" i="3"/>
  <c r="J248" i="3"/>
  <c r="O248" i="3"/>
  <c r="J244" i="3"/>
  <c r="O244" i="3"/>
  <c r="J240" i="3"/>
  <c r="O240" i="3"/>
  <c r="J236" i="3"/>
  <c r="O236" i="3"/>
  <c r="J232" i="3"/>
  <c r="O232" i="3"/>
  <c r="J228" i="3"/>
  <c r="O228" i="3"/>
  <c r="J257" i="3"/>
  <c r="O257" i="3"/>
  <c r="J253" i="3"/>
  <c r="O253" i="3"/>
  <c r="J249" i="3"/>
  <c r="O249" i="3"/>
  <c r="J245" i="3"/>
  <c r="O245" i="3"/>
  <c r="J241" i="3"/>
  <c r="O241" i="3"/>
  <c r="J237" i="3"/>
  <c r="O237" i="3"/>
  <c r="J233" i="3"/>
  <c r="O233" i="3"/>
  <c r="J229" i="3"/>
  <c r="O229" i="3"/>
  <c r="J225" i="3"/>
  <c r="O225" i="3"/>
  <c r="J223" i="3"/>
  <c r="O223" i="3"/>
  <c r="J221" i="3"/>
  <c r="O221" i="3"/>
  <c r="J219" i="3"/>
  <c r="O219" i="3"/>
  <c r="V176" i="3"/>
  <c r="J156" i="3"/>
  <c r="V192" i="3"/>
  <c r="V160" i="3"/>
  <c r="V184" i="3"/>
  <c r="V182" i="3"/>
  <c r="V178" i="3"/>
  <c r="U165" i="3"/>
  <c r="U161" i="3"/>
  <c r="V158" i="3"/>
  <c r="V180" i="3"/>
  <c r="U180" i="3"/>
  <c r="V172" i="3"/>
  <c r="U172" i="3"/>
  <c r="V188" i="3"/>
  <c r="U188" i="3"/>
  <c r="V164" i="3"/>
  <c r="U164" i="3"/>
  <c r="U194" i="3"/>
  <c r="U192" i="3"/>
  <c r="U190" i="3"/>
  <c r="U186" i="3"/>
  <c r="U184" i="3"/>
  <c r="U182" i="3"/>
  <c r="U178" i="3"/>
  <c r="U176" i="3"/>
  <c r="U174" i="3"/>
  <c r="U170" i="3"/>
  <c r="U168" i="3"/>
  <c r="U166" i="3"/>
  <c r="U162" i="3"/>
  <c r="U160" i="3"/>
  <c r="V157" i="3"/>
  <c r="V195" i="3"/>
  <c r="V193" i="3"/>
  <c r="V191" i="3"/>
  <c r="V189" i="3"/>
  <c r="V187" i="3"/>
  <c r="V185" i="3"/>
  <c r="V183" i="3"/>
  <c r="V181" i="3"/>
  <c r="V179" i="3"/>
  <c r="V177" i="3"/>
  <c r="V175" i="3"/>
  <c r="V173" i="3"/>
  <c r="V171" i="3"/>
  <c r="V169" i="3"/>
  <c r="V167" i="3"/>
  <c r="V165" i="3"/>
  <c r="V163" i="3"/>
  <c r="V161" i="3"/>
  <c r="V159" i="3"/>
  <c r="U157" i="3"/>
  <c r="U195" i="3"/>
  <c r="U193" i="3"/>
  <c r="U191" i="3"/>
  <c r="U189" i="3"/>
  <c r="U187" i="3"/>
  <c r="U185" i="3"/>
  <c r="U183" i="3"/>
  <c r="U181" i="3"/>
  <c r="U179" i="3"/>
  <c r="U175" i="3"/>
  <c r="U171" i="3"/>
  <c r="U167" i="3"/>
  <c r="U163" i="3"/>
  <c r="U159" i="3"/>
  <c r="U156" i="3"/>
  <c r="V156" i="3"/>
  <c r="U158" i="3"/>
  <c r="J194" i="3"/>
  <c r="O194" i="3"/>
  <c r="J182" i="3"/>
  <c r="O182" i="3"/>
  <c r="J178" i="3"/>
  <c r="O178" i="3"/>
  <c r="J174" i="3"/>
  <c r="O174" i="3"/>
  <c r="J170" i="3"/>
  <c r="O170" i="3"/>
  <c r="J162" i="3"/>
  <c r="O162" i="3"/>
  <c r="J177" i="3"/>
  <c r="O177" i="3"/>
  <c r="J173" i="3"/>
  <c r="O173" i="3"/>
  <c r="J169" i="3"/>
  <c r="O169" i="3"/>
  <c r="J165" i="3"/>
  <c r="O165" i="3"/>
  <c r="J161" i="3"/>
  <c r="O161" i="3"/>
  <c r="J159" i="3"/>
  <c r="O159" i="3"/>
  <c r="J195" i="3"/>
  <c r="O195" i="3"/>
  <c r="J191" i="3"/>
  <c r="O191" i="3"/>
  <c r="J187" i="3"/>
  <c r="O187" i="3"/>
  <c r="J183" i="3"/>
  <c r="O183" i="3"/>
  <c r="J179" i="3"/>
  <c r="O179" i="3"/>
  <c r="J175" i="3"/>
  <c r="O175" i="3"/>
  <c r="J171" i="3"/>
  <c r="O171" i="3"/>
  <c r="J167" i="3"/>
  <c r="O167" i="3"/>
  <c r="J163" i="3"/>
  <c r="O163" i="3"/>
  <c r="J190" i="3"/>
  <c r="O190" i="3"/>
  <c r="J186" i="3"/>
  <c r="O186" i="3"/>
  <c r="J166" i="3"/>
  <c r="O166" i="3"/>
  <c r="J193" i="3"/>
  <c r="O193" i="3"/>
  <c r="J189" i="3"/>
  <c r="O189" i="3"/>
  <c r="J185" i="3"/>
  <c r="O185" i="3"/>
  <c r="J181" i="3"/>
  <c r="O181" i="3"/>
  <c r="J160" i="3"/>
  <c r="O160" i="3"/>
  <c r="J158" i="3"/>
  <c r="O158" i="3"/>
  <c r="J157" i="3"/>
  <c r="O157" i="3"/>
  <c r="J192" i="3"/>
  <c r="O192" i="3"/>
  <c r="J188" i="3"/>
  <c r="O188" i="3"/>
  <c r="J184" i="3"/>
  <c r="O184" i="3"/>
  <c r="J180" i="3"/>
  <c r="O180" i="3"/>
  <c r="J176" i="3"/>
  <c r="O176" i="3"/>
  <c r="J172" i="3"/>
  <c r="O172" i="3"/>
  <c r="J168" i="3"/>
  <c r="O168" i="3"/>
  <c r="J164" i="3"/>
  <c r="O164" i="3"/>
  <c r="O156" i="3"/>
  <c r="U116" i="3"/>
  <c r="U112" i="3"/>
  <c r="U114" i="3"/>
  <c r="U96" i="3"/>
  <c r="U92" i="3"/>
  <c r="U88" i="3"/>
  <c r="U84" i="3"/>
  <c r="U120" i="3"/>
  <c r="U110" i="3"/>
  <c r="U106" i="3"/>
  <c r="U102" i="3"/>
  <c r="V121" i="3"/>
  <c r="U108" i="3"/>
  <c r="U104" i="3"/>
  <c r="U100" i="3"/>
  <c r="J97" i="3"/>
  <c r="V117" i="3"/>
  <c r="V107" i="3"/>
  <c r="U107" i="3"/>
  <c r="J103" i="3"/>
  <c r="V103" i="3"/>
  <c r="U103" i="3"/>
  <c r="J93" i="3"/>
  <c r="V93" i="3"/>
  <c r="U93" i="3"/>
  <c r="J89" i="3"/>
  <c r="V89" i="3"/>
  <c r="U89" i="3"/>
  <c r="J85" i="3"/>
  <c r="V85" i="3"/>
  <c r="V113" i="3"/>
  <c r="U113" i="3"/>
  <c r="V109" i="3"/>
  <c r="U109" i="3"/>
  <c r="V105" i="3"/>
  <c r="U105" i="3"/>
  <c r="J101" i="3"/>
  <c r="V101" i="3"/>
  <c r="U101" i="3"/>
  <c r="J95" i="3"/>
  <c r="V95" i="3"/>
  <c r="U95" i="3"/>
  <c r="J91" i="3"/>
  <c r="V91" i="3"/>
  <c r="U91" i="3"/>
  <c r="V87" i="3"/>
  <c r="U87" i="3"/>
  <c r="J83" i="3"/>
  <c r="V83" i="3"/>
  <c r="J111" i="3"/>
  <c r="V111" i="3"/>
  <c r="U111" i="3"/>
  <c r="U121" i="3"/>
  <c r="U117" i="3"/>
  <c r="U115" i="3"/>
  <c r="U99" i="3"/>
  <c r="U97" i="3"/>
  <c r="V122" i="3"/>
  <c r="V120" i="3"/>
  <c r="V118" i="3"/>
  <c r="V116" i="3"/>
  <c r="V114" i="3"/>
  <c r="V112" i="3"/>
  <c r="V110" i="3"/>
  <c r="V108" i="3"/>
  <c r="V106" i="3"/>
  <c r="V104" i="3"/>
  <c r="V102" i="3"/>
  <c r="V100" i="3"/>
  <c r="V98" i="3"/>
  <c r="V96" i="3"/>
  <c r="V94" i="3"/>
  <c r="V92" i="3"/>
  <c r="V90" i="3"/>
  <c r="V88" i="3"/>
  <c r="V86" i="3"/>
  <c r="U119" i="3"/>
  <c r="O118" i="3"/>
  <c r="J114" i="3"/>
  <c r="U122" i="3"/>
  <c r="U118" i="3"/>
  <c r="V119" i="3"/>
  <c r="V115" i="3"/>
  <c r="V99" i="3"/>
  <c r="V97" i="3"/>
  <c r="V84" i="3"/>
  <c r="U85" i="3"/>
  <c r="U83" i="3"/>
  <c r="J100" i="3"/>
  <c r="O100" i="3"/>
  <c r="J121" i="3"/>
  <c r="O121" i="3"/>
  <c r="O104" i="3"/>
  <c r="J104" i="3"/>
  <c r="J98" i="3"/>
  <c r="O98" i="3"/>
  <c r="J96" i="3"/>
  <c r="O96" i="3"/>
  <c r="O112" i="3"/>
  <c r="J112" i="3"/>
  <c r="O108" i="3"/>
  <c r="J108" i="3"/>
  <c r="O106" i="3"/>
  <c r="J105" i="3"/>
  <c r="O105" i="3"/>
  <c r="O102" i="3"/>
  <c r="J94" i="3"/>
  <c r="O94" i="3"/>
  <c r="J92" i="3"/>
  <c r="O92" i="3"/>
  <c r="J120" i="3"/>
  <c r="O120" i="3"/>
  <c r="J117" i="3"/>
  <c r="O117" i="3"/>
  <c r="O122" i="3"/>
  <c r="J116" i="3"/>
  <c r="O116" i="3"/>
  <c r="O114" i="3"/>
  <c r="J113" i="3"/>
  <c r="O113" i="3"/>
  <c r="O110" i="3"/>
  <c r="J109" i="3"/>
  <c r="O109" i="3"/>
  <c r="J106" i="3"/>
  <c r="J102" i="3"/>
  <c r="J90" i="3"/>
  <c r="O90" i="3"/>
  <c r="J88" i="3"/>
  <c r="O88" i="3"/>
  <c r="J86" i="3"/>
  <c r="O86" i="3"/>
  <c r="J84" i="3"/>
  <c r="O84" i="3"/>
  <c r="O119" i="3"/>
  <c r="J119" i="3"/>
  <c r="O115" i="3"/>
  <c r="J115" i="3"/>
  <c r="O111" i="3"/>
  <c r="O107" i="3"/>
  <c r="J107" i="3"/>
  <c r="O103" i="3"/>
  <c r="O99" i="3"/>
  <c r="O95" i="3"/>
  <c r="O91" i="3"/>
  <c r="O87" i="3"/>
  <c r="J87" i="3"/>
  <c r="O83" i="3"/>
  <c r="O101" i="3"/>
  <c r="O97" i="3"/>
  <c r="O93" i="3"/>
  <c r="O89" i="3"/>
  <c r="O85" i="3"/>
  <c r="V42" i="3"/>
  <c r="U42" i="3"/>
  <c r="O42" i="3"/>
  <c r="J42" i="3"/>
  <c r="U30" i="3"/>
  <c r="V30" i="3"/>
  <c r="O30" i="3"/>
  <c r="J30" i="3"/>
  <c r="V18" i="3"/>
  <c r="U18" i="3"/>
  <c r="O18" i="3"/>
  <c r="J18" i="3"/>
  <c r="V50" i="3"/>
  <c r="U50" i="3"/>
  <c r="J50" i="3"/>
  <c r="O50" i="3"/>
  <c r="U38" i="3"/>
  <c r="V38" i="3"/>
  <c r="O38" i="3"/>
  <c r="J38" i="3"/>
  <c r="U22" i="3"/>
  <c r="V22" i="3"/>
  <c r="O22" i="3"/>
  <c r="J22" i="3"/>
  <c r="U54" i="3"/>
  <c r="V54" i="3"/>
  <c r="J54" i="3"/>
  <c r="O54" i="3"/>
  <c r="U46" i="3"/>
  <c r="V46" i="3"/>
  <c r="O46" i="3"/>
  <c r="J46" i="3"/>
  <c r="V34" i="3"/>
  <c r="U34" i="3"/>
  <c r="O34" i="3"/>
  <c r="J34" i="3"/>
  <c r="V26" i="3"/>
  <c r="U26" i="3"/>
  <c r="O26" i="3"/>
  <c r="J26" i="3"/>
  <c r="V55" i="3"/>
  <c r="O55" i="3"/>
  <c r="J55" i="3"/>
  <c r="O51" i="3"/>
  <c r="J51" i="3"/>
  <c r="V51" i="3"/>
  <c r="V47" i="3"/>
  <c r="O47" i="3"/>
  <c r="J47" i="3"/>
  <c r="O43" i="3"/>
  <c r="J43" i="3"/>
  <c r="V43" i="3"/>
  <c r="V39" i="3"/>
  <c r="O39" i="3"/>
  <c r="J39" i="3"/>
  <c r="O35" i="3"/>
  <c r="J35" i="3"/>
  <c r="V35" i="3"/>
  <c r="V31" i="3"/>
  <c r="O31" i="3"/>
  <c r="J31" i="3"/>
  <c r="O27" i="3"/>
  <c r="J27" i="3"/>
  <c r="V27" i="3"/>
  <c r="V23" i="3"/>
  <c r="O23" i="3"/>
  <c r="J23" i="3"/>
  <c r="O19" i="3"/>
  <c r="J19" i="3"/>
  <c r="V19" i="3"/>
  <c r="O53" i="3"/>
  <c r="J53" i="3"/>
  <c r="U53" i="3"/>
  <c r="U49" i="3"/>
  <c r="O49" i="3"/>
  <c r="J49" i="3"/>
  <c r="O45" i="3"/>
  <c r="J45" i="3"/>
  <c r="U45" i="3"/>
  <c r="U41" i="3"/>
  <c r="O41" i="3"/>
  <c r="J41" i="3"/>
  <c r="O37" i="3"/>
  <c r="J37" i="3"/>
  <c r="U37" i="3"/>
  <c r="U33" i="3"/>
  <c r="O33" i="3"/>
  <c r="J33" i="3"/>
  <c r="O29" i="3"/>
  <c r="J29" i="3"/>
  <c r="U29" i="3"/>
  <c r="U25" i="3"/>
  <c r="O25" i="3"/>
  <c r="J25" i="3"/>
  <c r="O21" i="3"/>
  <c r="J21" i="3"/>
  <c r="U21" i="3"/>
  <c r="U17" i="3"/>
  <c r="O17" i="3"/>
  <c r="J17" i="3"/>
  <c r="O52" i="3"/>
  <c r="J52" i="3"/>
  <c r="O48" i="3"/>
  <c r="J48" i="3"/>
  <c r="O44" i="3"/>
  <c r="J44" i="3"/>
  <c r="O40" i="3"/>
  <c r="J40" i="3"/>
  <c r="O36" i="3"/>
  <c r="J36" i="3"/>
  <c r="O32" i="3"/>
  <c r="J32" i="3"/>
  <c r="O28" i="3"/>
  <c r="J28" i="3"/>
  <c r="O24" i="3"/>
  <c r="J24" i="3"/>
  <c r="O20" i="3"/>
  <c r="J20" i="3"/>
  <c r="O16" i="3"/>
  <c r="J16" i="3"/>
  <c r="U218" i="3"/>
  <c r="J261" i="3"/>
  <c r="V16" i="3"/>
  <c r="U56" i="3"/>
  <c r="U52" i="3"/>
  <c r="U48" i="3"/>
  <c r="U44" i="3"/>
  <c r="U40" i="3"/>
  <c r="U36" i="3"/>
  <c r="U32" i="3"/>
  <c r="U28" i="3"/>
  <c r="U24" i="3"/>
  <c r="U20" i="3"/>
  <c r="U16" i="3"/>
  <c r="V53" i="3"/>
  <c r="V49" i="3"/>
  <c r="V45" i="3"/>
  <c r="V41" i="3"/>
  <c r="V37" i="3"/>
  <c r="V33" i="3"/>
  <c r="V29" i="3"/>
  <c r="V25" i="3"/>
  <c r="V21" i="3"/>
  <c r="V17" i="3"/>
  <c r="U55" i="3"/>
  <c r="U51" i="3"/>
  <c r="U47" i="3"/>
  <c r="U43" i="3"/>
  <c r="U39" i="3"/>
  <c r="U35" i="3"/>
  <c r="U31" i="3"/>
  <c r="U27" i="3"/>
  <c r="U23" i="3"/>
  <c r="U19" i="3"/>
  <c r="V56" i="3"/>
  <c r="V52" i="3"/>
  <c r="V48" i="3"/>
  <c r="V44" i="3"/>
  <c r="V40" i="3"/>
  <c r="V36" i="3"/>
  <c r="V32" i="3"/>
  <c r="V28" i="3"/>
  <c r="V24" i="3"/>
  <c r="V20" i="3"/>
  <c r="U59" i="3"/>
  <c r="U125" i="3"/>
  <c r="U12" i="3"/>
  <c r="V12" i="3"/>
  <c r="J12" i="3"/>
  <c r="O12" i="3"/>
  <c r="V14" i="3"/>
  <c r="O14" i="3"/>
  <c r="J14" i="3"/>
  <c r="U264" i="3"/>
  <c r="O264" i="3"/>
  <c r="J264" i="3"/>
  <c r="U57" i="3"/>
  <c r="U58" i="3"/>
  <c r="U60" i="3"/>
  <c r="V149" i="3"/>
  <c r="V150" i="3"/>
  <c r="V198" i="3"/>
  <c r="O13" i="3"/>
  <c r="V58" i="3"/>
  <c r="J124" i="3"/>
  <c r="J128" i="3"/>
  <c r="O149" i="3"/>
  <c r="O151" i="3"/>
  <c r="J13" i="3"/>
  <c r="V13" i="3"/>
  <c r="J58" i="3"/>
  <c r="J149" i="3"/>
  <c r="U149" i="3"/>
  <c r="J150" i="3"/>
  <c r="U150" i="3"/>
  <c r="O15" i="3"/>
  <c r="J15" i="3"/>
  <c r="V15" i="3"/>
  <c r="U15" i="3"/>
  <c r="O61" i="3"/>
  <c r="J61" i="3"/>
  <c r="V61" i="3"/>
  <c r="U61" i="3"/>
  <c r="O126" i="3"/>
  <c r="J126" i="3"/>
  <c r="V126" i="3"/>
  <c r="U126" i="3"/>
  <c r="O130" i="3"/>
  <c r="J130" i="3"/>
  <c r="U130" i="3"/>
  <c r="V130" i="3"/>
  <c r="O56" i="3"/>
  <c r="J56" i="3"/>
  <c r="O59" i="3"/>
  <c r="O60" i="3"/>
  <c r="U127" i="3"/>
  <c r="V127" i="3"/>
  <c r="O129" i="3"/>
  <c r="J129" i="3"/>
  <c r="V129" i="3"/>
  <c r="O154" i="3"/>
  <c r="J154" i="3"/>
  <c r="J57" i="3"/>
  <c r="O57" i="3"/>
  <c r="J59" i="3"/>
  <c r="J60" i="3"/>
  <c r="J81" i="3"/>
  <c r="U82" i="3"/>
  <c r="J127" i="3"/>
  <c r="U260" i="3"/>
  <c r="J260" i="3"/>
  <c r="O262" i="3"/>
  <c r="J262" i="3"/>
  <c r="V262" i="3"/>
  <c r="U14" i="3"/>
  <c r="V59" i="3"/>
  <c r="V81" i="3"/>
  <c r="V82" i="3"/>
  <c r="V124" i="3"/>
  <c r="U124" i="3"/>
  <c r="V128" i="3"/>
  <c r="U128" i="3"/>
  <c r="U151" i="3"/>
  <c r="V151" i="3"/>
  <c r="O153" i="3"/>
  <c r="J153" i="3"/>
  <c r="V153" i="3"/>
  <c r="U153" i="3"/>
  <c r="H216" i="3"/>
  <c r="O218" i="3"/>
  <c r="J218" i="3"/>
  <c r="V218" i="3"/>
  <c r="O260" i="3"/>
  <c r="V57" i="3"/>
  <c r="V60" i="3"/>
  <c r="U123" i="3"/>
  <c r="V123" i="3"/>
  <c r="O125" i="3"/>
  <c r="J125" i="3"/>
  <c r="V125" i="3"/>
  <c r="U129" i="3"/>
  <c r="V152" i="3"/>
  <c r="U152" i="3"/>
  <c r="V154" i="3"/>
  <c r="O198" i="3"/>
  <c r="J198" i="3"/>
  <c r="O263" i="3"/>
  <c r="J263" i="3"/>
  <c r="U263" i="3"/>
  <c r="V263" i="3"/>
  <c r="U81" i="3"/>
  <c r="J82" i="3"/>
  <c r="J123" i="3"/>
  <c r="J152" i="3"/>
  <c r="U155" i="3"/>
  <c r="V155" i="3"/>
  <c r="O155" i="3"/>
  <c r="V196" i="3"/>
  <c r="U196" i="3"/>
  <c r="J196" i="3"/>
  <c r="U198" i="3"/>
  <c r="O259" i="3"/>
  <c r="J259" i="3"/>
  <c r="V259" i="3"/>
  <c r="U259" i="3"/>
  <c r="O58" i="3"/>
  <c r="O81" i="3"/>
  <c r="O82" i="3"/>
  <c r="O123" i="3"/>
  <c r="O127" i="3"/>
  <c r="O152" i="3"/>
  <c r="U154" i="3"/>
  <c r="V260" i="3"/>
  <c r="U262" i="3"/>
  <c r="V265" i="3"/>
  <c r="U265" i="3"/>
  <c r="O265" i="3"/>
  <c r="J265" i="3"/>
  <c r="O197" i="3"/>
  <c r="J197" i="3"/>
  <c r="V197" i="3"/>
  <c r="U197" i="3"/>
  <c r="V217" i="3"/>
  <c r="O217" i="3"/>
  <c r="J217" i="3"/>
  <c r="U217" i="3"/>
  <c r="V261" i="3"/>
  <c r="U261" i="3"/>
  <c r="V264" i="3"/>
  <c r="L413" i="4" l="1"/>
  <c r="K724" i="3"/>
  <c r="J724" i="3"/>
  <c r="V724" i="3"/>
  <c r="U724" i="3"/>
  <c r="V413" i="4"/>
  <c r="V439" i="4" s="1"/>
  <c r="U439" i="4"/>
  <c r="W429" i="4"/>
  <c r="W420" i="4"/>
  <c r="P420" i="4" s="1"/>
  <c r="W436" i="4"/>
  <c r="P436" i="4" s="1"/>
  <c r="W428" i="4"/>
  <c r="P428" i="4" s="1"/>
  <c r="W421" i="4"/>
  <c r="P421" i="4" s="1"/>
  <c r="W437" i="4"/>
  <c r="P437" i="4" s="1"/>
  <c r="W415" i="4"/>
  <c r="W416" i="4"/>
  <c r="P416" i="4" s="1"/>
  <c r="W424" i="4"/>
  <c r="P424" i="4" s="1"/>
  <c r="W432" i="4"/>
  <c r="P432" i="4" s="1"/>
  <c r="W425" i="4"/>
  <c r="P425" i="4" s="1"/>
  <c r="W422" i="4"/>
  <c r="P422" i="4" s="1"/>
  <c r="W434" i="4"/>
  <c r="P434" i="4" s="1"/>
  <c r="W423" i="4"/>
  <c r="P423" i="4" s="1"/>
  <c r="W435" i="4"/>
  <c r="P435" i="4" s="1"/>
  <c r="W430" i="4"/>
  <c r="P430" i="4" s="1"/>
  <c r="W431" i="4"/>
  <c r="P431" i="4" s="1"/>
  <c r="W414" i="4"/>
  <c r="P414" i="4" s="1"/>
  <c r="W426" i="4"/>
  <c r="P426" i="4" s="1"/>
  <c r="W419" i="4"/>
  <c r="P419" i="4" s="1"/>
  <c r="W427" i="4"/>
  <c r="P427" i="4" s="1"/>
  <c r="W417" i="4"/>
  <c r="P417" i="4" s="1"/>
  <c r="W433" i="4"/>
  <c r="P433" i="4" s="1"/>
  <c r="W418" i="4"/>
  <c r="P418" i="4" s="1"/>
  <c r="W438" i="4"/>
  <c r="P438" i="4" s="1"/>
  <c r="J439" i="4"/>
  <c r="O724" i="3"/>
  <c r="L718" i="3"/>
  <c r="W185" i="4"/>
  <c r="P185" i="4" s="1"/>
  <c r="W184" i="4"/>
  <c r="P184" i="4" s="1"/>
  <c r="W192" i="4"/>
  <c r="P192" i="4" s="1"/>
  <c r="W197" i="4"/>
  <c r="P197" i="4" s="1"/>
  <c r="W196" i="4"/>
  <c r="P196" i="4" s="1"/>
  <c r="W183" i="4"/>
  <c r="P183" i="4" s="1"/>
  <c r="W176" i="4"/>
  <c r="P176" i="4" s="1"/>
  <c r="U202" i="4"/>
  <c r="W180" i="4"/>
  <c r="P180" i="4" s="1"/>
  <c r="W195" i="4"/>
  <c r="P195" i="4" s="1"/>
  <c r="W189" i="4"/>
  <c r="P189" i="4" s="1"/>
  <c r="W194" i="4"/>
  <c r="P194" i="4" s="1"/>
  <c r="W190" i="4"/>
  <c r="P190" i="4" s="1"/>
  <c r="W193" i="4"/>
  <c r="P193" i="4" s="1"/>
  <c r="W198" i="4"/>
  <c r="P198" i="4" s="1"/>
  <c r="W179" i="4"/>
  <c r="P179" i="4" s="1"/>
  <c r="V202" i="4"/>
  <c r="W188" i="4"/>
  <c r="P188" i="4" s="1"/>
  <c r="W181" i="4"/>
  <c r="P181" i="4" s="1"/>
  <c r="W186" i="4"/>
  <c r="P186" i="4" s="1"/>
  <c r="W201" i="4"/>
  <c r="P201" i="4" s="1"/>
  <c r="W182" i="4"/>
  <c r="P182" i="4" s="1"/>
  <c r="W187" i="4"/>
  <c r="P187" i="4" s="1"/>
  <c r="W177" i="4"/>
  <c r="P177" i="4" s="1"/>
  <c r="W178" i="4"/>
  <c r="P178" i="4" s="1"/>
  <c r="W199" i="4"/>
  <c r="P199" i="4" s="1"/>
  <c r="W200" i="4"/>
  <c r="P200" i="4" s="1"/>
  <c r="W191" i="4"/>
  <c r="P191" i="4" s="1"/>
  <c r="K202" i="4"/>
  <c r="L176" i="4"/>
  <c r="L202" i="4" s="1"/>
  <c r="L159" i="3"/>
  <c r="K136" i="4"/>
  <c r="K162" i="4" s="1"/>
  <c r="L16" i="4"/>
  <c r="L85" i="3"/>
  <c r="L78" i="4"/>
  <c r="L24" i="4"/>
  <c r="L65" i="4"/>
  <c r="L101" i="3"/>
  <c r="L708" i="3"/>
  <c r="L713" i="3"/>
  <c r="L190" i="3"/>
  <c r="L225" i="3"/>
  <c r="L233" i="3"/>
  <c r="L241" i="3"/>
  <c r="L249" i="3"/>
  <c r="L257" i="3"/>
  <c r="L231" i="3"/>
  <c r="L239" i="3"/>
  <c r="L247" i="3"/>
  <c r="L255" i="3"/>
  <c r="J80" i="3"/>
  <c r="J131" i="3" s="1"/>
  <c r="L155" i="3"/>
  <c r="J215" i="3"/>
  <c r="L215" i="3" s="1"/>
  <c r="L118" i="4"/>
  <c r="O11" i="3"/>
  <c r="O62" i="3" s="1"/>
  <c r="L430" i="4"/>
  <c r="J11" i="3"/>
  <c r="J62" i="3" s="1"/>
  <c r="L219" i="3"/>
  <c r="L229" i="3"/>
  <c r="L237" i="3"/>
  <c r="L245" i="3"/>
  <c r="L253" i="3"/>
  <c r="L227" i="3"/>
  <c r="L235" i="3"/>
  <c r="L243" i="3"/>
  <c r="L251" i="3"/>
  <c r="L141" i="4"/>
  <c r="L122" i="3"/>
  <c r="V11" i="3"/>
  <c r="V62" i="3" s="1"/>
  <c r="L58" i="3"/>
  <c r="L703" i="3"/>
  <c r="L711" i="3"/>
  <c r="U54" i="4"/>
  <c r="L151" i="3"/>
  <c r="U215" i="3"/>
  <c r="L113" i="3"/>
  <c r="L61" i="4"/>
  <c r="L69" i="4"/>
  <c r="V215" i="3"/>
  <c r="L87" i="3"/>
  <c r="L111" i="3"/>
  <c r="L89" i="3"/>
  <c r="L712" i="3"/>
  <c r="L720" i="3"/>
  <c r="L693" i="3"/>
  <c r="L701" i="3"/>
  <c r="L709" i="3"/>
  <c r="W225" i="3"/>
  <c r="P225" i="3" s="1"/>
  <c r="L58" i="4"/>
  <c r="L146" i="4"/>
  <c r="L155" i="4"/>
  <c r="L722" i="3"/>
  <c r="L157" i="4"/>
  <c r="U136" i="4"/>
  <c r="U162" i="4" s="1"/>
  <c r="V136" i="4"/>
  <c r="V162" i="4" s="1"/>
  <c r="V54" i="4"/>
  <c r="O54" i="4"/>
  <c r="O79" i="4" s="1"/>
  <c r="L142" i="4"/>
  <c r="L150" i="4"/>
  <c r="K54" i="4"/>
  <c r="L54" i="4" s="1"/>
  <c r="L436" i="4"/>
  <c r="L423" i="4"/>
  <c r="L431" i="4"/>
  <c r="O136" i="4"/>
  <c r="W162" i="3"/>
  <c r="P162" i="3" s="1"/>
  <c r="K216" i="3"/>
  <c r="K266" i="3" s="1"/>
  <c r="N216" i="3"/>
  <c r="H724" i="3"/>
  <c r="O215" i="3"/>
  <c r="N215" i="3"/>
  <c r="H266" i="3"/>
  <c r="L435" i="4"/>
  <c r="L110" i="3"/>
  <c r="L434" i="4"/>
  <c r="L159" i="4"/>
  <c r="L137" i="4"/>
  <c r="L151" i="4"/>
  <c r="V199" i="3"/>
  <c r="U131" i="3"/>
  <c r="L118" i="3"/>
  <c r="L114" i="3"/>
  <c r="O80" i="3"/>
  <c r="O131" i="3" s="1"/>
  <c r="L107" i="3"/>
  <c r="L83" i="3"/>
  <c r="V80" i="3"/>
  <c r="L91" i="3"/>
  <c r="L93" i="3"/>
  <c r="L109" i="3"/>
  <c r="K148" i="3"/>
  <c r="K199" i="3" s="1"/>
  <c r="N148" i="3"/>
  <c r="H199" i="3"/>
  <c r="U148" i="3"/>
  <c r="U199" i="3" s="1"/>
  <c r="O148" i="3"/>
  <c r="J148" i="3"/>
  <c r="J199" i="3" s="1"/>
  <c r="L102" i="3"/>
  <c r="L99" i="3"/>
  <c r="L103" i="3"/>
  <c r="K80" i="3"/>
  <c r="K131" i="3" s="1"/>
  <c r="N80" i="3"/>
  <c r="N131" i="3" s="1"/>
  <c r="H131" i="3"/>
  <c r="L27" i="4"/>
  <c r="L19" i="4"/>
  <c r="K11" i="3"/>
  <c r="K62" i="3" s="1"/>
  <c r="N11" i="3"/>
  <c r="N62" i="3" s="1"/>
  <c r="H62" i="3"/>
  <c r="U62" i="3"/>
  <c r="L60" i="4"/>
  <c r="L63" i="4"/>
  <c r="K25" i="4"/>
  <c r="K36" i="4" s="1"/>
  <c r="O25" i="4"/>
  <c r="O36" i="4" s="1"/>
  <c r="L432" i="4"/>
  <c r="L420" i="4"/>
  <c r="J25" i="4"/>
  <c r="L438" i="4"/>
  <c r="L415" i="4"/>
  <c r="L20" i="4"/>
  <c r="L428" i="4"/>
  <c r="L28" i="4"/>
  <c r="L437" i="4"/>
  <c r="L416" i="4"/>
  <c r="L161" i="4"/>
  <c r="O96" i="4"/>
  <c r="O121" i="4" s="1"/>
  <c r="L77" i="4"/>
  <c r="J79" i="4"/>
  <c r="J162" i="4"/>
  <c r="N54" i="4"/>
  <c r="N79" i="4" s="1"/>
  <c r="H79" i="4"/>
  <c r="N136" i="4"/>
  <c r="H162" i="4"/>
  <c r="V121" i="4"/>
  <c r="J96" i="4"/>
  <c r="J121" i="4" s="1"/>
  <c r="N96" i="4"/>
  <c r="H121" i="4"/>
  <c r="H439" i="4"/>
  <c r="K96" i="4"/>
  <c r="L120" i="4"/>
  <c r="U96" i="4"/>
  <c r="U121" i="4" s="1"/>
  <c r="L32" i="4"/>
  <c r="U25" i="4"/>
  <c r="N25" i="4"/>
  <c r="N36" i="4" s="1"/>
  <c r="L419" i="4"/>
  <c r="L421" i="4"/>
  <c r="L427" i="4"/>
  <c r="L424" i="4"/>
  <c r="L433" i="4"/>
  <c r="P429" i="4"/>
  <c r="L417" i="4"/>
  <c r="L425" i="4"/>
  <c r="W255" i="3"/>
  <c r="P255" i="3" s="1"/>
  <c r="W219" i="3"/>
  <c r="P219" i="3" s="1"/>
  <c r="W222" i="3"/>
  <c r="P222" i="3" s="1"/>
  <c r="W194" i="3"/>
  <c r="P194" i="3" s="1"/>
  <c r="W28" i="4"/>
  <c r="P28" i="4" s="1"/>
  <c r="W20" i="4"/>
  <c r="P20" i="4" s="1"/>
  <c r="L710" i="3"/>
  <c r="L695" i="3"/>
  <c r="W228" i="3"/>
  <c r="P228" i="3" s="1"/>
  <c r="W21" i="4"/>
  <c r="P21" i="4" s="1"/>
  <c r="W26" i="4"/>
  <c r="P26" i="4" s="1"/>
  <c r="W17" i="4"/>
  <c r="P17" i="4" s="1"/>
  <c r="L30" i="4"/>
  <c r="W22" i="4"/>
  <c r="P22" i="4" s="1"/>
  <c r="W18" i="4"/>
  <c r="P18" i="4" s="1"/>
  <c r="W19" i="4"/>
  <c r="P19" i="4" s="1"/>
  <c r="W23" i="4"/>
  <c r="P23" i="4" s="1"/>
  <c r="W27" i="4"/>
  <c r="P27" i="4" s="1"/>
  <c r="W15" i="4"/>
  <c r="P15" i="4" s="1"/>
  <c r="W16" i="4"/>
  <c r="P16" i="4" s="1"/>
  <c r="W24" i="4"/>
  <c r="P24" i="4" s="1"/>
  <c r="W256" i="3"/>
  <c r="P256" i="3" s="1"/>
  <c r="W711" i="3"/>
  <c r="P711" i="3" s="1"/>
  <c r="L704" i="3"/>
  <c r="W695" i="3"/>
  <c r="P695" i="3" s="1"/>
  <c r="L418" i="4"/>
  <c r="L422" i="4"/>
  <c r="L426" i="4"/>
  <c r="L429" i="4"/>
  <c r="L64" i="4"/>
  <c r="L68" i="4"/>
  <c r="W110" i="4"/>
  <c r="P110" i="4" s="1"/>
  <c r="W109" i="4"/>
  <c r="P109" i="4" s="1"/>
  <c r="L147" i="4"/>
  <c r="W102" i="4"/>
  <c r="P102" i="4" s="1"/>
  <c r="W115" i="4"/>
  <c r="P115" i="4" s="1"/>
  <c r="L144" i="4"/>
  <c r="L148" i="4"/>
  <c r="L152" i="4"/>
  <c r="L145" i="4"/>
  <c r="L149" i="4"/>
  <c r="L153" i="4"/>
  <c r="W151" i="4"/>
  <c r="P151" i="4" s="1"/>
  <c r="W147" i="4"/>
  <c r="P147" i="4" s="1"/>
  <c r="L154" i="4"/>
  <c r="W111" i="4"/>
  <c r="P111" i="4" s="1"/>
  <c r="W113" i="4"/>
  <c r="P113" i="4" s="1"/>
  <c r="L143" i="4"/>
  <c r="W149" i="4"/>
  <c r="P149" i="4" s="1"/>
  <c r="W154" i="4"/>
  <c r="P154" i="4" s="1"/>
  <c r="W150" i="4"/>
  <c r="P150" i="4" s="1"/>
  <c r="W144" i="4"/>
  <c r="P144" i="4" s="1"/>
  <c r="W152" i="4"/>
  <c r="P152" i="4" s="1"/>
  <c r="W148" i="4"/>
  <c r="P148" i="4" s="1"/>
  <c r="W156" i="4"/>
  <c r="P156" i="4" s="1"/>
  <c r="W145" i="4"/>
  <c r="P145" i="4" s="1"/>
  <c r="W153" i="4"/>
  <c r="P153" i="4" s="1"/>
  <c r="W142" i="4"/>
  <c r="P142" i="4" s="1"/>
  <c r="W146" i="4"/>
  <c r="P146" i="4" s="1"/>
  <c r="W143" i="4"/>
  <c r="P143" i="4" s="1"/>
  <c r="W155" i="4"/>
  <c r="P155" i="4" s="1"/>
  <c r="W112" i="4"/>
  <c r="P112" i="4" s="1"/>
  <c r="W103" i="4"/>
  <c r="P103" i="4" s="1"/>
  <c r="W105" i="4"/>
  <c r="P105" i="4" s="1"/>
  <c r="W108" i="4"/>
  <c r="P108" i="4" s="1"/>
  <c r="W107" i="4"/>
  <c r="P107" i="4" s="1"/>
  <c r="W67" i="4"/>
  <c r="P67" i="4" s="1"/>
  <c r="W59" i="4"/>
  <c r="P59" i="4" s="1"/>
  <c r="W66" i="4"/>
  <c r="P66" i="4" s="1"/>
  <c r="W70" i="4"/>
  <c r="P70" i="4" s="1"/>
  <c r="L62" i="4"/>
  <c r="L66" i="4"/>
  <c r="W106" i="4"/>
  <c r="P106" i="4" s="1"/>
  <c r="W114" i="4"/>
  <c r="P114" i="4" s="1"/>
  <c r="L109" i="4"/>
  <c r="L111" i="4"/>
  <c r="L113" i="4"/>
  <c r="L115" i="4"/>
  <c r="W104" i="4"/>
  <c r="P104" i="4" s="1"/>
  <c r="L106" i="4"/>
  <c r="L108" i="4"/>
  <c r="L102" i="4"/>
  <c r="L104" i="4"/>
  <c r="L110" i="4"/>
  <c r="L112" i="4"/>
  <c r="L114" i="4"/>
  <c r="L116" i="4"/>
  <c r="L103" i="4"/>
  <c r="L105" i="4"/>
  <c r="L107" i="4"/>
  <c r="W65" i="4"/>
  <c r="P65" i="4" s="1"/>
  <c r="W62" i="4"/>
  <c r="P62" i="4" s="1"/>
  <c r="W68" i="4"/>
  <c r="P68" i="4" s="1"/>
  <c r="W71" i="4"/>
  <c r="P71" i="4" s="1"/>
  <c r="W60" i="4"/>
  <c r="P60" i="4" s="1"/>
  <c r="L59" i="4"/>
  <c r="W63" i="4"/>
  <c r="P63" i="4" s="1"/>
  <c r="L99" i="4"/>
  <c r="W64" i="4"/>
  <c r="P64" i="4" s="1"/>
  <c r="L23" i="4"/>
  <c r="L70" i="4"/>
  <c r="L67" i="4"/>
  <c r="L71" i="4"/>
  <c r="L29" i="4"/>
  <c r="W69" i="4"/>
  <c r="P69" i="4" s="1"/>
  <c r="W61" i="4"/>
  <c r="P61" i="4" s="1"/>
  <c r="W58" i="4"/>
  <c r="P58" i="4" s="1"/>
  <c r="L117" i="4"/>
  <c r="L18" i="4"/>
  <c r="L22" i="4"/>
  <c r="L26" i="4"/>
  <c r="L21" i="4"/>
  <c r="L17" i="4"/>
  <c r="L15" i="4"/>
  <c r="V53" i="4"/>
  <c r="L97" i="4"/>
  <c r="L119" i="4"/>
  <c r="U53" i="4"/>
  <c r="L74" i="4"/>
  <c r="W76" i="4"/>
  <c r="P76" i="4" s="1"/>
  <c r="L98" i="4"/>
  <c r="L34" i="4"/>
  <c r="W161" i="4"/>
  <c r="P161" i="4" s="1"/>
  <c r="W157" i="4"/>
  <c r="P157" i="4" s="1"/>
  <c r="W137" i="4"/>
  <c r="P137" i="4" s="1"/>
  <c r="L75" i="4"/>
  <c r="L73" i="4"/>
  <c r="W73" i="4"/>
  <c r="P73" i="4" s="1"/>
  <c r="L33" i="4"/>
  <c r="W119" i="4"/>
  <c r="P119" i="4" s="1"/>
  <c r="L76" i="4"/>
  <c r="L140" i="4"/>
  <c r="W139" i="4"/>
  <c r="P139" i="4" s="1"/>
  <c r="L11" i="4"/>
  <c r="L57" i="4"/>
  <c r="W75" i="4"/>
  <c r="P75" i="4" s="1"/>
  <c r="L55" i="4"/>
  <c r="W13" i="4"/>
  <c r="P13" i="4" s="1"/>
  <c r="L56" i="4"/>
  <c r="L12" i="4"/>
  <c r="W32" i="4"/>
  <c r="P32" i="4" s="1"/>
  <c r="W117" i="4"/>
  <c r="P117" i="4" s="1"/>
  <c r="L158" i="4"/>
  <c r="L101" i="4"/>
  <c r="W56" i="4"/>
  <c r="P56" i="4" s="1"/>
  <c r="W12" i="4"/>
  <c r="P12" i="4" s="1"/>
  <c r="W159" i="4"/>
  <c r="P159" i="4" s="1"/>
  <c r="W141" i="4"/>
  <c r="P141" i="4" s="1"/>
  <c r="W100" i="4"/>
  <c r="P100" i="4" s="1"/>
  <c r="W11" i="4"/>
  <c r="P11" i="4" s="1"/>
  <c r="L160" i="4"/>
  <c r="L139" i="4"/>
  <c r="W99" i="4"/>
  <c r="P99" i="4" s="1"/>
  <c r="W57" i="4"/>
  <c r="P57" i="4" s="1"/>
  <c r="W116" i="4"/>
  <c r="P116" i="4" s="1"/>
  <c r="L100" i="4"/>
  <c r="W34" i="4"/>
  <c r="P34" i="4" s="1"/>
  <c r="L35" i="4"/>
  <c r="W55" i="4"/>
  <c r="P55" i="4" s="1"/>
  <c r="W120" i="4"/>
  <c r="P120" i="4" s="1"/>
  <c r="W77" i="4"/>
  <c r="P77" i="4" s="1"/>
  <c r="L14" i="4"/>
  <c r="L31" i="4"/>
  <c r="L13" i="4"/>
  <c r="W118" i="4"/>
  <c r="P118" i="4" s="1"/>
  <c r="W78" i="4"/>
  <c r="P78" i="4" s="1"/>
  <c r="V10" i="4"/>
  <c r="V36" i="4" s="1"/>
  <c r="U10" i="4"/>
  <c r="H36" i="4"/>
  <c r="W138" i="4"/>
  <c r="P138" i="4" s="1"/>
  <c r="W101" i="4"/>
  <c r="P101" i="4" s="1"/>
  <c r="W97" i="4"/>
  <c r="P97" i="4" s="1"/>
  <c r="W74" i="4"/>
  <c r="P74" i="4" s="1"/>
  <c r="W33" i="4"/>
  <c r="P33" i="4" s="1"/>
  <c r="L72" i="4"/>
  <c r="W30" i="4"/>
  <c r="P30" i="4" s="1"/>
  <c r="W31" i="4"/>
  <c r="P31" i="4" s="1"/>
  <c r="W160" i="4"/>
  <c r="P160" i="4" s="1"/>
  <c r="W95" i="4"/>
  <c r="P95" i="4" s="1"/>
  <c r="W140" i="4"/>
  <c r="P140" i="4" s="1"/>
  <c r="L138" i="4"/>
  <c r="W29" i="4"/>
  <c r="P29" i="4" s="1"/>
  <c r="W158" i="4"/>
  <c r="P158" i="4" s="1"/>
  <c r="W98" i="4"/>
  <c r="P98" i="4" s="1"/>
  <c r="W14" i="4"/>
  <c r="P14" i="4" s="1"/>
  <c r="L156" i="4"/>
  <c r="W72" i="4"/>
  <c r="P72" i="4" s="1"/>
  <c r="W35" i="4"/>
  <c r="P35" i="4" s="1"/>
  <c r="W719" i="3"/>
  <c r="P719" i="3" s="1"/>
  <c r="L700" i="3"/>
  <c r="L697" i="3"/>
  <c r="L705" i="3"/>
  <c r="L698" i="3"/>
  <c r="L714" i="3"/>
  <c r="W708" i="3"/>
  <c r="P708" i="3" s="1"/>
  <c r="W713" i="3"/>
  <c r="P713" i="3" s="1"/>
  <c r="W697" i="3"/>
  <c r="P697" i="3" s="1"/>
  <c r="W707" i="3"/>
  <c r="P707" i="3" s="1"/>
  <c r="W703" i="3"/>
  <c r="P703" i="3" s="1"/>
  <c r="W702" i="3"/>
  <c r="P702" i="3" s="1"/>
  <c r="W698" i="3"/>
  <c r="P698" i="3" s="1"/>
  <c r="W710" i="3"/>
  <c r="P710" i="3" s="1"/>
  <c r="W257" i="3"/>
  <c r="P257" i="3" s="1"/>
  <c r="L252" i="3"/>
  <c r="L696" i="3"/>
  <c r="L721" i="3"/>
  <c r="L694" i="3"/>
  <c r="L702" i="3"/>
  <c r="W689" i="3"/>
  <c r="P689" i="3" s="1"/>
  <c r="W705" i="3"/>
  <c r="P705" i="3" s="1"/>
  <c r="W721" i="3"/>
  <c r="P721" i="3" s="1"/>
  <c r="W715" i="3"/>
  <c r="P715" i="3" s="1"/>
  <c r="W694" i="3"/>
  <c r="P694" i="3" s="1"/>
  <c r="W699" i="3"/>
  <c r="P699" i="3" s="1"/>
  <c r="W706" i="3"/>
  <c r="P706" i="3" s="1"/>
  <c r="W709" i="3"/>
  <c r="P709" i="3" s="1"/>
  <c r="W693" i="3"/>
  <c r="P693" i="3" s="1"/>
  <c r="L716" i="3"/>
  <c r="L690" i="3"/>
  <c r="L706" i="3"/>
  <c r="W718" i="3"/>
  <c r="P718" i="3" s="1"/>
  <c r="W692" i="3"/>
  <c r="P692" i="3" s="1"/>
  <c r="W723" i="3"/>
  <c r="P723" i="3" s="1"/>
  <c r="W696" i="3"/>
  <c r="P696" i="3" s="1"/>
  <c r="W722" i="3"/>
  <c r="P722" i="3" s="1"/>
  <c r="W714" i="3"/>
  <c r="P714" i="3" s="1"/>
  <c r="W712" i="3"/>
  <c r="P712" i="3" s="1"/>
  <c r="L692" i="3"/>
  <c r="L689" i="3"/>
  <c r="L719" i="3"/>
  <c r="W700" i="3"/>
  <c r="P700" i="3" s="1"/>
  <c r="W701" i="3"/>
  <c r="P701" i="3" s="1"/>
  <c r="W716" i="3"/>
  <c r="P716" i="3" s="1"/>
  <c r="W691" i="3"/>
  <c r="P691" i="3" s="1"/>
  <c r="W720" i="3"/>
  <c r="P720" i="3" s="1"/>
  <c r="W704" i="3"/>
  <c r="P704" i="3" s="1"/>
  <c r="W717" i="3"/>
  <c r="P717" i="3" s="1"/>
  <c r="W690" i="3"/>
  <c r="P690" i="3" s="1"/>
  <c r="L691" i="3"/>
  <c r="L707" i="3"/>
  <c r="L723" i="3"/>
  <c r="L699" i="3"/>
  <c r="L715" i="3"/>
  <c r="L717" i="3"/>
  <c r="W184" i="3"/>
  <c r="P184" i="3" s="1"/>
  <c r="W221" i="3"/>
  <c r="P221" i="3" s="1"/>
  <c r="W232" i="3"/>
  <c r="P232" i="3" s="1"/>
  <c r="L222" i="3"/>
  <c r="L240" i="3"/>
  <c r="W244" i="3"/>
  <c r="P244" i="3" s="1"/>
  <c r="L220" i="3"/>
  <c r="L244" i="3"/>
  <c r="W248" i="3"/>
  <c r="P248" i="3" s="1"/>
  <c r="W242" i="3"/>
  <c r="P242" i="3" s="1"/>
  <c r="L169" i="3"/>
  <c r="W192" i="3"/>
  <c r="P192" i="3" s="1"/>
  <c r="L228" i="3"/>
  <c r="W239" i="3"/>
  <c r="P239" i="3" s="1"/>
  <c r="W174" i="3"/>
  <c r="P174" i="3" s="1"/>
  <c r="W241" i="3"/>
  <c r="P241" i="3" s="1"/>
  <c r="W220" i="3"/>
  <c r="P220" i="3" s="1"/>
  <c r="W247" i="3"/>
  <c r="P247" i="3" s="1"/>
  <c r="L185" i="3"/>
  <c r="W168" i="3"/>
  <c r="P168" i="3" s="1"/>
  <c r="W254" i="3"/>
  <c r="P254" i="3" s="1"/>
  <c r="W246" i="3"/>
  <c r="P246" i="3" s="1"/>
  <c r="W235" i="3"/>
  <c r="P235" i="3" s="1"/>
  <c r="W251" i="3"/>
  <c r="P251" i="3" s="1"/>
  <c r="L236" i="3"/>
  <c r="W240" i="3"/>
  <c r="P240" i="3" s="1"/>
  <c r="W231" i="3"/>
  <c r="P231" i="3" s="1"/>
  <c r="W258" i="3"/>
  <c r="P258" i="3" s="1"/>
  <c r="L221" i="3"/>
  <c r="L232" i="3"/>
  <c r="W252" i="3"/>
  <c r="P252" i="3" s="1"/>
  <c r="W227" i="3"/>
  <c r="P227" i="3" s="1"/>
  <c r="W243" i="3"/>
  <c r="P243" i="3" s="1"/>
  <c r="W230" i="3"/>
  <c r="P230" i="3" s="1"/>
  <c r="W229" i="3"/>
  <c r="P229" i="3" s="1"/>
  <c r="W245" i="3"/>
  <c r="P245" i="3" s="1"/>
  <c r="L256" i="3"/>
  <c r="W238" i="3"/>
  <c r="P238" i="3" s="1"/>
  <c r="W237" i="3"/>
  <c r="P237" i="3" s="1"/>
  <c r="W253" i="3"/>
  <c r="P253" i="3" s="1"/>
  <c r="W236" i="3"/>
  <c r="P236" i="3" s="1"/>
  <c r="L248" i="3"/>
  <c r="L224" i="3"/>
  <c r="W234" i="3"/>
  <c r="P234" i="3" s="1"/>
  <c r="W224" i="3"/>
  <c r="P224" i="3" s="1"/>
  <c r="W250" i="3"/>
  <c r="P250" i="3" s="1"/>
  <c r="W233" i="3"/>
  <c r="P233" i="3" s="1"/>
  <c r="W249" i="3"/>
  <c r="P249" i="3" s="1"/>
  <c r="W226" i="3"/>
  <c r="P226" i="3" s="1"/>
  <c r="W223" i="3"/>
  <c r="P223" i="3" s="1"/>
  <c r="L246" i="3"/>
  <c r="L226" i="3"/>
  <c r="L250" i="3"/>
  <c r="L242" i="3"/>
  <c r="L238" i="3"/>
  <c r="L223" i="3"/>
  <c r="L234" i="3"/>
  <c r="L258" i="3"/>
  <c r="L230" i="3"/>
  <c r="L254" i="3"/>
  <c r="L180" i="3"/>
  <c r="W181" i="3"/>
  <c r="P181" i="3" s="1"/>
  <c r="W189" i="3"/>
  <c r="P189" i="3" s="1"/>
  <c r="W157" i="3"/>
  <c r="P157" i="3" s="1"/>
  <c r="L156" i="3"/>
  <c r="W166" i="3"/>
  <c r="P166" i="3" s="1"/>
  <c r="L192" i="3"/>
  <c r="L124" i="3"/>
  <c r="L92" i="3"/>
  <c r="L172" i="3"/>
  <c r="L188" i="3"/>
  <c r="L181" i="3"/>
  <c r="W158" i="3"/>
  <c r="P158" i="3" s="1"/>
  <c r="L184" i="3"/>
  <c r="W185" i="3"/>
  <c r="P185" i="3" s="1"/>
  <c r="W176" i="3"/>
  <c r="P176" i="3" s="1"/>
  <c r="W178" i="3"/>
  <c r="P178" i="3" s="1"/>
  <c r="L166" i="3"/>
  <c r="L161" i="3"/>
  <c r="L177" i="3"/>
  <c r="W190" i="3"/>
  <c r="P190" i="3" s="1"/>
  <c r="W187" i="3"/>
  <c r="P187" i="3" s="1"/>
  <c r="W195" i="3"/>
  <c r="P195" i="3" s="1"/>
  <c r="W169" i="3"/>
  <c r="P169" i="3" s="1"/>
  <c r="L189" i="3"/>
  <c r="W165" i="3"/>
  <c r="P165" i="3" s="1"/>
  <c r="W163" i="3"/>
  <c r="P163" i="3" s="1"/>
  <c r="W179" i="3"/>
  <c r="P179" i="3" s="1"/>
  <c r="W161" i="3"/>
  <c r="P161" i="3" s="1"/>
  <c r="W177" i="3"/>
  <c r="P177" i="3" s="1"/>
  <c r="W156" i="3"/>
  <c r="P156" i="3" s="1"/>
  <c r="W171" i="3"/>
  <c r="P171" i="3" s="1"/>
  <c r="W160" i="3"/>
  <c r="P160" i="3" s="1"/>
  <c r="W170" i="3"/>
  <c r="P170" i="3" s="1"/>
  <c r="W182" i="3"/>
  <c r="P182" i="3" s="1"/>
  <c r="W186" i="3"/>
  <c r="P186" i="3" s="1"/>
  <c r="L160" i="3"/>
  <c r="L173" i="3"/>
  <c r="L162" i="3"/>
  <c r="L182" i="3"/>
  <c r="W193" i="3"/>
  <c r="P193" i="3" s="1"/>
  <c r="L168" i="3"/>
  <c r="L116" i="3"/>
  <c r="L164" i="3"/>
  <c r="L193" i="3"/>
  <c r="L186" i="3"/>
  <c r="W173" i="3"/>
  <c r="P173" i="3" s="1"/>
  <c r="L165" i="3"/>
  <c r="W159" i="3"/>
  <c r="P159" i="3" s="1"/>
  <c r="W167" i="3"/>
  <c r="P167" i="3" s="1"/>
  <c r="W175" i="3"/>
  <c r="P175" i="3" s="1"/>
  <c r="W183" i="3"/>
  <c r="P183" i="3" s="1"/>
  <c r="W191" i="3"/>
  <c r="P191" i="3" s="1"/>
  <c r="L176" i="3"/>
  <c r="W164" i="3"/>
  <c r="P164" i="3" s="1"/>
  <c r="W188" i="3"/>
  <c r="P188" i="3" s="1"/>
  <c r="W172" i="3"/>
  <c r="P172" i="3" s="1"/>
  <c r="W180" i="3"/>
  <c r="P180" i="3" s="1"/>
  <c r="L174" i="3"/>
  <c r="L191" i="3"/>
  <c r="L157" i="3"/>
  <c r="L163" i="3"/>
  <c r="L187" i="3"/>
  <c r="L195" i="3"/>
  <c r="L183" i="3"/>
  <c r="L158" i="3"/>
  <c r="L167" i="3"/>
  <c r="L171" i="3"/>
  <c r="L175" i="3"/>
  <c r="L179" i="3"/>
  <c r="L170" i="3"/>
  <c r="L178" i="3"/>
  <c r="L194" i="3"/>
  <c r="W90" i="3"/>
  <c r="P90" i="3" s="1"/>
  <c r="L115" i="3"/>
  <c r="W119" i="3"/>
  <c r="P119" i="3" s="1"/>
  <c r="L96" i="3"/>
  <c r="W98" i="3"/>
  <c r="P98" i="3" s="1"/>
  <c r="W106" i="3"/>
  <c r="P106" i="3" s="1"/>
  <c r="W111" i="3"/>
  <c r="P111" i="3" s="1"/>
  <c r="L97" i="3"/>
  <c r="L119" i="3"/>
  <c r="W122" i="3"/>
  <c r="P122" i="3" s="1"/>
  <c r="W114" i="3"/>
  <c r="P114" i="3" s="1"/>
  <c r="W84" i="3"/>
  <c r="P84" i="3" s="1"/>
  <c r="W97" i="3"/>
  <c r="P97" i="3" s="1"/>
  <c r="W86" i="3"/>
  <c r="P86" i="3" s="1"/>
  <c r="W99" i="3"/>
  <c r="P99" i="3" s="1"/>
  <c r="W91" i="3"/>
  <c r="P91" i="3" s="1"/>
  <c r="W107" i="3"/>
  <c r="P107" i="3" s="1"/>
  <c r="W117" i="3"/>
  <c r="P117" i="3" s="1"/>
  <c r="W120" i="3"/>
  <c r="P120" i="3" s="1"/>
  <c r="W100" i="3"/>
  <c r="P100" i="3" s="1"/>
  <c r="W113" i="3"/>
  <c r="P113" i="3" s="1"/>
  <c r="W88" i="3"/>
  <c r="P88" i="3" s="1"/>
  <c r="W104" i="3"/>
  <c r="P104" i="3" s="1"/>
  <c r="W112" i="3"/>
  <c r="P112" i="3" s="1"/>
  <c r="W109" i="3"/>
  <c r="P109" i="3" s="1"/>
  <c r="W96" i="3"/>
  <c r="P96" i="3" s="1"/>
  <c r="W115" i="3"/>
  <c r="P115" i="3" s="1"/>
  <c r="W121" i="3"/>
  <c r="P121" i="3" s="1"/>
  <c r="W108" i="3"/>
  <c r="P108" i="3" s="1"/>
  <c r="W118" i="3"/>
  <c r="P118" i="3" s="1"/>
  <c r="W102" i="3"/>
  <c r="P102" i="3" s="1"/>
  <c r="W83" i="3"/>
  <c r="P83" i="3" s="1"/>
  <c r="L197" i="3"/>
  <c r="W94" i="3"/>
  <c r="P94" i="3" s="1"/>
  <c r="L120" i="3"/>
  <c r="W92" i="3"/>
  <c r="P92" i="3" s="1"/>
  <c r="W116" i="3"/>
  <c r="P116" i="3" s="1"/>
  <c r="W95" i="3"/>
  <c r="P95" i="3" s="1"/>
  <c r="W105" i="3"/>
  <c r="P105" i="3" s="1"/>
  <c r="W89" i="3"/>
  <c r="P89" i="3" s="1"/>
  <c r="W103" i="3"/>
  <c r="P103" i="3" s="1"/>
  <c r="L86" i="3"/>
  <c r="L90" i="3"/>
  <c r="L106" i="3"/>
  <c r="L117" i="3"/>
  <c r="W110" i="3"/>
  <c r="P110" i="3" s="1"/>
  <c r="W85" i="3"/>
  <c r="P85" i="3" s="1"/>
  <c r="W101" i="3"/>
  <c r="P101" i="3" s="1"/>
  <c r="W93" i="3"/>
  <c r="P93" i="3" s="1"/>
  <c r="L84" i="3"/>
  <c r="L88" i="3"/>
  <c r="L100" i="3"/>
  <c r="W87" i="3"/>
  <c r="P87" i="3" s="1"/>
  <c r="L95" i="3"/>
  <c r="L121" i="3"/>
  <c r="L108" i="3"/>
  <c r="L112" i="3"/>
  <c r="L105" i="3"/>
  <c r="L94" i="3"/>
  <c r="L98" i="3"/>
  <c r="L104" i="3"/>
  <c r="W33" i="3"/>
  <c r="P33" i="3" s="1"/>
  <c r="L264" i="3"/>
  <c r="L13" i="3"/>
  <c r="L261" i="3"/>
  <c r="L128" i="3"/>
  <c r="W262" i="3"/>
  <c r="P262" i="3" s="1"/>
  <c r="L152" i="3"/>
  <c r="L218" i="3"/>
  <c r="W45" i="3"/>
  <c r="P45" i="3" s="1"/>
  <c r="L217" i="3"/>
  <c r="W154" i="3"/>
  <c r="P154" i="3" s="1"/>
  <c r="L153" i="3"/>
  <c r="L12" i="3"/>
  <c r="W19" i="3"/>
  <c r="P19" i="3" s="1"/>
  <c r="W35" i="3"/>
  <c r="P35" i="3" s="1"/>
  <c r="W51" i="3"/>
  <c r="P51" i="3" s="1"/>
  <c r="L28" i="3"/>
  <c r="L44" i="3"/>
  <c r="L31" i="3"/>
  <c r="L47" i="3"/>
  <c r="W34" i="3"/>
  <c r="P34" i="3" s="1"/>
  <c r="W46" i="3"/>
  <c r="P46" i="3" s="1"/>
  <c r="L54" i="3"/>
  <c r="W18" i="3"/>
  <c r="P18" i="3" s="1"/>
  <c r="W30" i="3"/>
  <c r="P30" i="3" s="1"/>
  <c r="W42" i="3"/>
  <c r="P42" i="3" s="1"/>
  <c r="W60" i="3"/>
  <c r="P60" i="3" s="1"/>
  <c r="W58" i="3"/>
  <c r="P58" i="3" s="1"/>
  <c r="L81" i="3"/>
  <c r="W149" i="3"/>
  <c r="P149" i="3" s="1"/>
  <c r="W23" i="3"/>
  <c r="P23" i="3" s="1"/>
  <c r="W39" i="3"/>
  <c r="P39" i="3" s="1"/>
  <c r="W55" i="3"/>
  <c r="P55" i="3" s="1"/>
  <c r="W21" i="3"/>
  <c r="P21" i="3" s="1"/>
  <c r="W37" i="3"/>
  <c r="P37" i="3" s="1"/>
  <c r="W53" i="3"/>
  <c r="P53" i="3" s="1"/>
  <c r="L27" i="3"/>
  <c r="L43" i="3"/>
  <c r="L42" i="3"/>
  <c r="W12" i="3"/>
  <c r="P12" i="3" s="1"/>
  <c r="W17" i="3"/>
  <c r="P17" i="3" s="1"/>
  <c r="W49" i="3"/>
  <c r="P49" i="3" s="1"/>
  <c r="L16" i="3"/>
  <c r="L32" i="3"/>
  <c r="L48" i="3"/>
  <c r="L19" i="3"/>
  <c r="L35" i="3"/>
  <c r="L51" i="3"/>
  <c r="L26" i="3"/>
  <c r="L46" i="3"/>
  <c r="L30" i="3"/>
  <c r="W22" i="3"/>
  <c r="P22" i="3" s="1"/>
  <c r="L82" i="3"/>
  <c r="L149" i="3"/>
  <c r="W27" i="3"/>
  <c r="P27" i="3" s="1"/>
  <c r="W43" i="3"/>
  <c r="P43" i="3" s="1"/>
  <c r="W25" i="3"/>
  <c r="P25" i="3" s="1"/>
  <c r="W41" i="3"/>
  <c r="P41" i="3" s="1"/>
  <c r="L24" i="3"/>
  <c r="L40" i="3"/>
  <c r="L17" i="3"/>
  <c r="L25" i="3"/>
  <c r="L33" i="3"/>
  <c r="L41" i="3"/>
  <c r="L49" i="3"/>
  <c r="L22" i="3"/>
  <c r="L50" i="3"/>
  <c r="L14" i="3"/>
  <c r="W31" i="3"/>
  <c r="P31" i="3" s="1"/>
  <c r="W47" i="3"/>
  <c r="P47" i="3" s="1"/>
  <c r="W29" i="3"/>
  <c r="P29" i="3" s="1"/>
  <c r="L20" i="3"/>
  <c r="L36" i="3"/>
  <c r="L52" i="3"/>
  <c r="L21" i="3"/>
  <c r="L29" i="3"/>
  <c r="L37" i="3"/>
  <c r="L45" i="3"/>
  <c r="L53" i="3"/>
  <c r="L23" i="3"/>
  <c r="L39" i="3"/>
  <c r="L55" i="3"/>
  <c r="W26" i="3"/>
  <c r="P26" i="3" s="1"/>
  <c r="L34" i="3"/>
  <c r="W54" i="3"/>
  <c r="P54" i="3" s="1"/>
  <c r="L38" i="3"/>
  <c r="W38" i="3"/>
  <c r="P38" i="3" s="1"/>
  <c r="W50" i="3"/>
  <c r="P50" i="3" s="1"/>
  <c r="L18" i="3"/>
  <c r="W44" i="3"/>
  <c r="P44" i="3" s="1"/>
  <c r="W16" i="3"/>
  <c r="P16" i="3" s="1"/>
  <c r="W32" i="3"/>
  <c r="P32" i="3" s="1"/>
  <c r="W48" i="3"/>
  <c r="P48" i="3" s="1"/>
  <c r="W28" i="3"/>
  <c r="P28" i="3" s="1"/>
  <c r="W20" i="3"/>
  <c r="P20" i="3" s="1"/>
  <c r="W36" i="3"/>
  <c r="P36" i="3" s="1"/>
  <c r="W52" i="3"/>
  <c r="P52" i="3" s="1"/>
  <c r="W24" i="3"/>
  <c r="P24" i="3" s="1"/>
  <c r="W40" i="3"/>
  <c r="P40" i="3" s="1"/>
  <c r="W198" i="3"/>
  <c r="P198" i="3" s="1"/>
  <c r="L263" i="3"/>
  <c r="L198" i="3"/>
  <c r="W152" i="3"/>
  <c r="P152" i="3" s="1"/>
  <c r="L150" i="3"/>
  <c r="W150" i="3"/>
  <c r="P150" i="3" s="1"/>
  <c r="W264" i="3"/>
  <c r="P264" i="3" s="1"/>
  <c r="W197" i="3"/>
  <c r="P197" i="3" s="1"/>
  <c r="L60" i="3"/>
  <c r="W261" i="3"/>
  <c r="P261" i="3" s="1"/>
  <c r="W13" i="3"/>
  <c r="P13" i="3" s="1"/>
  <c r="W259" i="3"/>
  <c r="P259" i="3" s="1"/>
  <c r="W196" i="3"/>
  <c r="P196" i="3" s="1"/>
  <c r="W81" i="3"/>
  <c r="P81" i="3" s="1"/>
  <c r="W125" i="3"/>
  <c r="P125" i="3" s="1"/>
  <c r="W59" i="3"/>
  <c r="P59" i="3" s="1"/>
  <c r="L260" i="3"/>
  <c r="L154" i="3"/>
  <c r="W130" i="3"/>
  <c r="P130" i="3" s="1"/>
  <c r="W151" i="3"/>
  <c r="P151" i="3" s="1"/>
  <c r="W127" i="3"/>
  <c r="P127" i="3" s="1"/>
  <c r="L130" i="3"/>
  <c r="W15" i="3"/>
  <c r="P15" i="3" s="1"/>
  <c r="W265" i="3"/>
  <c r="P265" i="3" s="1"/>
  <c r="W263" i="3"/>
  <c r="P263" i="3" s="1"/>
  <c r="W57" i="3"/>
  <c r="P57" i="3" s="1"/>
  <c r="W218" i="3"/>
  <c r="P218" i="3" s="1"/>
  <c r="W153" i="3"/>
  <c r="P153" i="3" s="1"/>
  <c r="W260" i="3"/>
  <c r="P260" i="3" s="1"/>
  <c r="W10" i="3"/>
  <c r="P10" i="3" s="1"/>
  <c r="W126" i="3"/>
  <c r="P126" i="3" s="1"/>
  <c r="L15" i="3"/>
  <c r="V216" i="3"/>
  <c r="O216" i="3"/>
  <c r="J216" i="3"/>
  <c r="U216" i="3"/>
  <c r="L127" i="3"/>
  <c r="L59" i="3"/>
  <c r="L129" i="3"/>
  <c r="L265" i="3"/>
  <c r="L259" i="3"/>
  <c r="L196" i="3"/>
  <c r="W155" i="3"/>
  <c r="P155" i="3" s="1"/>
  <c r="L123" i="3"/>
  <c r="L125" i="3"/>
  <c r="W123" i="3"/>
  <c r="P123" i="3" s="1"/>
  <c r="W82" i="3"/>
  <c r="P82" i="3" s="1"/>
  <c r="L56" i="3"/>
  <c r="L61" i="3"/>
  <c r="W217" i="3"/>
  <c r="P217" i="3" s="1"/>
  <c r="W129" i="3"/>
  <c r="P129" i="3" s="1"/>
  <c r="L214" i="3"/>
  <c r="W214" i="3"/>
  <c r="P214" i="3" s="1"/>
  <c r="W128" i="3"/>
  <c r="P128" i="3" s="1"/>
  <c r="W124" i="3"/>
  <c r="P124" i="3" s="1"/>
  <c r="W14" i="3"/>
  <c r="P14" i="3" s="1"/>
  <c r="L262" i="3"/>
  <c r="L57" i="3"/>
  <c r="W56" i="3"/>
  <c r="P56" i="3" s="1"/>
  <c r="L126" i="3"/>
  <c r="W61" i="3"/>
  <c r="P61" i="3" s="1"/>
  <c r="O439" i="4" l="1"/>
  <c r="M453" i="4" s="1"/>
  <c r="O453" i="4" s="1"/>
  <c r="N162" i="4"/>
  <c r="O162" i="4"/>
  <c r="N121" i="4"/>
  <c r="W413" i="4"/>
  <c r="W439" i="4" s="1"/>
  <c r="N199" i="3"/>
  <c r="O199" i="3"/>
  <c r="L136" i="4"/>
  <c r="L162" i="4" s="1"/>
  <c r="N724" i="3"/>
  <c r="M739" i="3" s="1"/>
  <c r="O739" i="3" s="1"/>
  <c r="W202" i="4"/>
  <c r="P202" i="4" s="1"/>
  <c r="J266" i="3"/>
  <c r="V266" i="3"/>
  <c r="U266" i="3"/>
  <c r="W215" i="3"/>
  <c r="P215" i="3" s="1"/>
  <c r="K79" i="4"/>
  <c r="L25" i="4"/>
  <c r="W11" i="3"/>
  <c r="P11" i="3" s="1"/>
  <c r="U79" i="4"/>
  <c r="L724" i="3"/>
  <c r="M736" i="3" s="1"/>
  <c r="O736" i="3" s="1"/>
  <c r="L11" i="3"/>
  <c r="L62" i="3" s="1"/>
  <c r="V79" i="4"/>
  <c r="N266" i="3"/>
  <c r="N269" i="3" s="1"/>
  <c r="N270" i="3" s="1"/>
  <c r="N271" i="3" s="1"/>
  <c r="N272" i="3" s="1"/>
  <c r="N273" i="3" s="1"/>
  <c r="N274" i="3" s="1"/>
  <c r="W80" i="3"/>
  <c r="P80" i="3" s="1"/>
  <c r="O266" i="3"/>
  <c r="L148" i="3"/>
  <c r="L199" i="3" s="1"/>
  <c r="V131" i="3"/>
  <c r="L80" i="3"/>
  <c r="L131" i="3" s="1"/>
  <c r="W148" i="3"/>
  <c r="P148" i="3" s="1"/>
  <c r="W25" i="4"/>
  <c r="P25" i="4" s="1"/>
  <c r="W136" i="4"/>
  <c r="P136" i="4" s="1"/>
  <c r="L79" i="4"/>
  <c r="W96" i="4"/>
  <c r="P96" i="4" s="1"/>
  <c r="W54" i="4"/>
  <c r="P54" i="4" s="1"/>
  <c r="L96" i="4"/>
  <c r="L121" i="4" s="1"/>
  <c r="K121" i="4"/>
  <c r="W53" i="4"/>
  <c r="P53" i="4" s="1"/>
  <c r="P415" i="4"/>
  <c r="U36" i="4"/>
  <c r="W10" i="4"/>
  <c r="P10" i="4" s="1"/>
  <c r="J36" i="4"/>
  <c r="L10" i="4"/>
  <c r="L216" i="3"/>
  <c r="L266" i="3" s="1"/>
  <c r="W216" i="3"/>
  <c r="P216" i="3" s="1"/>
  <c r="W79" i="3"/>
  <c r="P79" i="3" s="1"/>
  <c r="W147" i="3"/>
  <c r="P147" i="3" s="1"/>
  <c r="O454" i="4" l="1"/>
  <c r="P413" i="4"/>
  <c r="W724" i="3"/>
  <c r="P724" i="3" s="1"/>
  <c r="L36" i="4"/>
  <c r="W62" i="3"/>
  <c r="P62" i="3" s="1"/>
  <c r="W131" i="3"/>
  <c r="P131" i="3" s="1"/>
  <c r="W79" i="4"/>
  <c r="P79" i="4" s="1"/>
  <c r="W162" i="4"/>
  <c r="P162" i="4" s="1"/>
  <c r="W199" i="3"/>
  <c r="P199" i="3" s="1"/>
  <c r="P439" i="4"/>
  <c r="W121" i="4"/>
  <c r="P121" i="4" s="1"/>
  <c r="L439" i="4"/>
  <c r="M451" i="4" s="1"/>
  <c r="O451" i="4" s="1"/>
  <c r="W266" i="3"/>
  <c r="P266" i="3" s="1"/>
  <c r="W36" i="4"/>
  <c r="P36" i="4" s="1"/>
  <c r="L291" i="4" l="1"/>
  <c r="K315" i="4"/>
  <c r="L315" i="4" s="1"/>
  <c r="K309" i="4"/>
  <c r="L309" i="4" s="1"/>
  <c r="K298" i="4"/>
  <c r="L298" i="4" s="1"/>
  <c r="K297" i="4"/>
  <c r="L297" i="4" s="1"/>
  <c r="K307" i="4"/>
  <c r="L307" i="4" s="1"/>
  <c r="K313" i="4"/>
  <c r="L313" i="4" s="1"/>
  <c r="K296" i="4"/>
  <c r="L296" i="4" s="1"/>
  <c r="K295" i="4"/>
  <c r="L295" i="4" s="1"/>
  <c r="K305" i="4"/>
  <c r="L305" i="4" s="1"/>
  <c r="K314" i="4"/>
  <c r="L314" i="4" s="1"/>
  <c r="K310" i="4"/>
  <c r="L310" i="4" s="1"/>
  <c r="K303" i="4"/>
  <c r="L303" i="4" s="1"/>
  <c r="K294" i="4"/>
  <c r="L294" i="4" s="1"/>
  <c r="K306" i="4"/>
  <c r="L306" i="4" s="1"/>
  <c r="L293" i="4"/>
  <c r="K292" i="4"/>
  <c r="L292" i="4" s="1"/>
  <c r="L290" i="4"/>
  <c r="K311" i="4"/>
  <c r="L311" i="4" s="1"/>
  <c r="K304" i="4"/>
  <c r="L304" i="4" s="1"/>
  <c r="K301" i="4"/>
  <c r="L301" i="4" s="1"/>
  <c r="K308" i="4"/>
  <c r="L308" i="4" s="1"/>
  <c r="K312" i="4"/>
  <c r="L312" i="4" s="1"/>
  <c r="K300" i="4"/>
  <c r="L300" i="4" s="1"/>
  <c r="K302" i="4"/>
  <c r="L302" i="4" s="1"/>
  <c r="K299" i="4"/>
  <c r="L299" i="4" s="1"/>
  <c r="K316" i="4" l="1"/>
  <c r="L316" i="4"/>
</calcChain>
</file>

<file path=xl/sharedStrings.xml><?xml version="1.0" encoding="utf-8"?>
<sst xmlns="http://schemas.openxmlformats.org/spreadsheetml/2006/main" count="1218" uniqueCount="176">
  <si>
    <t xml:space="preserve">Single Public Service Pension Scheme </t>
  </si>
  <si>
    <t xml:space="preserve">Inputs by Administrators </t>
  </si>
  <si>
    <t>Scheme Contributions Payable</t>
  </si>
  <si>
    <t>Referable Amounts</t>
  </si>
  <si>
    <t>Pay Period</t>
  </si>
  <si>
    <t>Member Contribution 1 (3.0%)</t>
  </si>
  <si>
    <t>Member Contribution 2 (3.5%)</t>
  </si>
  <si>
    <t>Total Member Contributions</t>
  </si>
  <si>
    <t>Total Pension Referable Amounts</t>
  </si>
  <si>
    <t>Lump Sum Referable Amount</t>
  </si>
  <si>
    <t>2013 assumptions</t>
  </si>
  <si>
    <t>Weekly CSP rate</t>
  </si>
  <si>
    <t>Referable amounts threshold</t>
  </si>
  <si>
    <t>Year ending 31/12/2014</t>
  </si>
  <si>
    <t>Year ending 31/12/2015</t>
  </si>
  <si>
    <t>Year ending 31/12/2016</t>
  </si>
  <si>
    <t>% CPI 
Increase</t>
  </si>
  <si>
    <t>2014 assumptions</t>
  </si>
  <si>
    <t>Validation</t>
  </si>
  <si>
    <t>Validation steps for Pensions Referable 
Amount Thresholds 
(can be disregard if no errors)</t>
  </si>
  <si>
    <t>2015 assumptions</t>
  </si>
  <si>
    <t>2016 assumptions</t>
  </si>
  <si>
    <t>Contributions</t>
  </si>
  <si>
    <t>Member contributions</t>
  </si>
  <si>
    <t>Annual Pension</t>
  </si>
  <si>
    <t>Once off Lump Sum</t>
  </si>
  <si>
    <t>Referable amounts threshold (Apr - Dec)</t>
  </si>
  <si>
    <t>Total to 
date of leaving</t>
  </si>
  <si>
    <t>FTE
Work Pattern</t>
  </si>
  <si>
    <t>N/A</t>
  </si>
  <si>
    <t xml:space="preserve">Referable amounts threshold </t>
  </si>
  <si>
    <t>Jan &amp; Feb 2017</t>
  </si>
  <si>
    <t>From April 2017</t>
  </si>
  <si>
    <t>Weekly CSP rate (1 Jan - 09 Mar)</t>
  </si>
  <si>
    <t>Weekly CSP rate (from 10 Mar)</t>
  </si>
  <si>
    <t>Monthly offset (2xCSP) (Mar pro-rata)</t>
  </si>
  <si>
    <t>Referable amounts threshold (Mar pro-rata)</t>
  </si>
  <si>
    <t>Fortnightly offset (2xCSP)</t>
  </si>
  <si>
    <t>Weekly offset (2xCSP)</t>
  </si>
  <si>
    <t>Please read the Disclaimer below</t>
  </si>
  <si>
    <t>Administrators' Contribution and Referable Amounts Calculation Tool</t>
  </si>
  <si>
    <t>Administrators' Guidance Notes</t>
  </si>
  <si>
    <r>
      <rPr>
        <b/>
        <sz val="11"/>
        <color rgb="FF0070C0"/>
        <rFont val="Verdana"/>
        <family val="2"/>
      </rPr>
      <t xml:space="preserve">
</t>
    </r>
    <r>
      <rPr>
        <b/>
        <sz val="11"/>
        <color rgb="FF0070C0"/>
        <rFont val="Verdana"/>
        <family val="2"/>
      </rPr>
      <t xml:space="preserve">
</t>
    </r>
  </si>
  <si>
    <t>Member Contribution 1 
(3.0%)</t>
  </si>
  <si>
    <t>Member Contribution 2 
(3.5%)</t>
  </si>
  <si>
    <r>
      <t xml:space="preserve">Administrators' Contribution and Referable Amounts Calculation Tool </t>
    </r>
    <r>
      <rPr>
        <b/>
        <i/>
        <sz val="16"/>
        <color theme="1"/>
        <rFont val="Verdana"/>
        <family val="2"/>
      </rPr>
      <t>(for Standard Grades)</t>
    </r>
  </si>
  <si>
    <r>
      <rPr>
        <b/>
        <sz val="11"/>
        <color rgb="FF0070C0"/>
        <rFont val="Verdana"/>
        <family val="2"/>
      </rPr>
      <t xml:space="preserve">Where are the Member Benefits </t>
    </r>
    <r>
      <rPr>
        <b/>
        <i/>
        <sz val="11"/>
        <color rgb="FF0070C0"/>
        <rFont val="Verdana"/>
        <family val="2"/>
      </rPr>
      <t xml:space="preserve">("Referable Amounts") </t>
    </r>
    <r>
      <rPr>
        <b/>
        <sz val="11"/>
        <color rgb="FF0070C0"/>
        <rFont val="Verdana"/>
        <family val="2"/>
      </rPr>
      <t xml:space="preserve">for each pay period displayed? 
</t>
    </r>
    <r>
      <rPr>
        <sz val="11"/>
        <color theme="1"/>
        <rFont val="Verdana"/>
        <family val="2"/>
      </rPr>
      <t xml:space="preserve">These are displayed in GREEN cells (Columns N &amp; O)
•  </t>
    </r>
    <r>
      <rPr>
        <b/>
        <sz val="11"/>
        <color theme="1"/>
        <rFont val="Verdana"/>
        <family val="2"/>
      </rPr>
      <t xml:space="preserve">Total Pension Referable Amounts (Column N): </t>
    </r>
    <r>
      <rPr>
        <sz val="11"/>
        <color theme="1"/>
        <rFont val="Verdana"/>
        <family val="2"/>
      </rPr>
      <t xml:space="preserve"> Having regard to the calculation elements above and below the 3.74 CSP threshold for each pay period
•  </t>
    </r>
    <r>
      <rPr>
        <b/>
        <sz val="11"/>
        <color theme="1"/>
        <rFont val="Verdana"/>
        <family val="2"/>
      </rPr>
      <t xml:space="preserve">Total Lump Sum Referable Amounts (Column O):  </t>
    </r>
    <r>
      <rPr>
        <sz val="11"/>
        <color theme="1"/>
        <rFont val="Verdana"/>
        <family val="2"/>
      </rPr>
      <t xml:space="preserve">Calculated as 3.50% of total actual pensionable remuneration for each pay period
</t>
    </r>
    <r>
      <rPr>
        <sz val="11"/>
        <color theme="1"/>
        <rFont val="Verdana"/>
        <family val="2"/>
      </rPr>
      <t xml:space="preserve">
</t>
    </r>
  </si>
  <si>
    <r>
      <t xml:space="preserve">2017 assumptions
</t>
    </r>
    <r>
      <rPr>
        <b/>
        <i/>
        <sz val="10"/>
        <color theme="1"/>
        <rFont val="Verdana"/>
        <family val="2"/>
      </rPr>
      <t>(include change to Contributory State 
Pension rate from 10/03/2017)</t>
    </r>
  </si>
  <si>
    <t xml:space="preserve">From 10 March 2017 </t>
  </si>
  <si>
    <t>From 10 March 2017</t>
  </si>
  <si>
    <t>1 Jan - 9 March 2017</t>
  </si>
  <si>
    <t>TOTALS</t>
  </si>
  <si>
    <r>
      <t>Weekly-</t>
    </r>
    <r>
      <rPr>
        <sz val="16"/>
        <color theme="8" tint="-0.249977111117893"/>
        <rFont val="Verdana"/>
        <family val="2"/>
      </rPr>
      <t>Paid Members</t>
    </r>
  </si>
  <si>
    <r>
      <t>Fortnightly-</t>
    </r>
    <r>
      <rPr>
        <sz val="16"/>
        <color theme="8" tint="-0.249977111117893"/>
        <rFont val="Verdana"/>
        <family val="2"/>
      </rPr>
      <t>Paid Members</t>
    </r>
  </si>
  <si>
    <r>
      <t>Monthly-</t>
    </r>
    <r>
      <rPr>
        <sz val="16"/>
        <color theme="8" tint="-0.249977111117893"/>
        <rFont val="Verdana"/>
        <family val="2"/>
      </rPr>
      <t>Paid Members</t>
    </r>
  </si>
  <si>
    <r>
      <t xml:space="preserve">By continuing to use this Calculation Tool, you are deemed to have </t>
    </r>
    <r>
      <rPr>
        <b/>
        <u/>
        <sz val="10"/>
        <color theme="1"/>
        <rFont val="Verdana"/>
        <family val="2"/>
      </rPr>
      <t>accepted and agreed</t>
    </r>
    <r>
      <rPr>
        <b/>
        <sz val="10"/>
        <color theme="1"/>
        <rFont val="Verdana"/>
        <family val="2"/>
      </rPr>
      <t xml:space="preserve"> to this Disclaimer</t>
    </r>
  </si>
  <si>
    <r>
      <rPr>
        <b/>
        <sz val="10"/>
        <color theme="1"/>
        <rFont val="Verdana"/>
        <family val="2"/>
      </rPr>
      <t>Disclaimer</t>
    </r>
    <r>
      <rPr>
        <sz val="10"/>
        <color theme="1"/>
        <rFont val="Verdana"/>
        <family val="2"/>
      </rPr>
      <t xml:space="preserve">
The data, information or results contained in, furnished by or obtained from the use of this Calculation Tool is for the general use of pension administrators with respect to benefits that may be accrued by a </t>
    </r>
    <r>
      <rPr>
        <b/>
        <sz val="10"/>
        <color theme="1"/>
        <rFont val="Verdana"/>
        <family val="2"/>
      </rPr>
      <t xml:space="preserve">standard grade member </t>
    </r>
    <r>
      <rPr>
        <sz val="10"/>
        <color theme="1"/>
        <rFont val="Verdana"/>
        <family val="2"/>
      </rPr>
      <t xml:space="preserve">under the Single Public Service Pension Scheme.   The outputs of this calculation tool are based on inputs by a pensions administrator.
No responsibility is accepted by or on behalf of the Department of Public Expenditure and Reform for any errors, omissions, or misleading statements obtained through the use of this Calculation Tool. 
The data, information or results obtained through the use of this Calculation Tool have no legal standing and, in particular, are not suitable for use in Family Law cases, Ill-Health Retirement or Early Retirement cases or Death Claim cases.
The legislation, policies and terms applicable to the Single Public Service Pension Scheme at all times govern any entitlements to benefits under the Scheme.  </t>
    </r>
  </si>
  <si>
    <r>
      <rPr>
        <b/>
        <sz val="11"/>
        <color rgb="FF0070C0"/>
        <rFont val="Verdana"/>
        <family val="2"/>
      </rPr>
      <t>What does this Calculation Tool do?</t>
    </r>
    <r>
      <rPr>
        <sz val="11"/>
        <color theme="1"/>
        <rFont val="Verdana"/>
        <family val="2"/>
      </rPr>
      <t xml:space="preserve">
It assists pension administrators to calculate the contributions and benefits on a pay period basis for a non-complex standard grade member of the Single Public Service Pension Scheme.
</t>
    </r>
  </si>
  <si>
    <r>
      <rPr>
        <b/>
        <sz val="11"/>
        <color rgb="FF0070C0"/>
        <rFont val="Verdana"/>
        <family val="2"/>
      </rPr>
      <t>How are Benefit Amounts ("Referable Amounts") for each year displayed?</t>
    </r>
    <r>
      <rPr>
        <sz val="11"/>
        <color theme="1"/>
        <rFont val="Verdana"/>
        <family val="2"/>
      </rPr>
      <t xml:space="preserve">
•  The actual amounts earned in each year are totalled immediately underneath the last pay period in each year:
• Under each year, if there is a CPI adjustment needed, the detail of this calculation is included, with the adjusted figure shown as the "current value", as indicated by an arrow:</t>
    </r>
    <r>
      <rPr>
        <b/>
        <sz val="11"/>
        <color rgb="FF0070C0"/>
        <rFont val="Verdana"/>
        <family val="2"/>
      </rPr>
      <t xml:space="preserve">
</t>
    </r>
    <r>
      <rPr>
        <sz val="11"/>
        <color theme="1"/>
        <rFont val="Verdana"/>
        <family val="2"/>
      </rPr>
      <t xml:space="preserve">
</t>
    </r>
  </si>
  <si>
    <r>
      <t xml:space="preserve">You should now read the </t>
    </r>
    <r>
      <rPr>
        <b/>
        <u/>
        <sz val="10"/>
        <color rgb="FFAE78D6"/>
        <rFont val="Verdana"/>
        <family val="2"/>
      </rPr>
      <t>Administrators' Guidance Notes</t>
    </r>
    <r>
      <rPr>
        <b/>
        <sz val="10"/>
        <color rgb="FFAE78D6"/>
        <rFont val="Verdana"/>
        <family val="2"/>
      </rPr>
      <t xml:space="preserve"> </t>
    </r>
    <r>
      <rPr>
        <b/>
        <sz val="10"/>
        <color theme="1"/>
        <rFont val="Verdana"/>
        <family val="2"/>
      </rPr>
      <t>Tab prior to accessing the Calculation Tool</t>
    </r>
  </si>
  <si>
    <r>
      <t xml:space="preserve">What is purpose of the "Validation Steps" data on far right of worksheets?
</t>
    </r>
    <r>
      <rPr>
        <sz val="11"/>
        <color theme="1"/>
        <rFont val="Verdana"/>
        <family val="2"/>
      </rPr>
      <t>•  This provides individual calculation outputs for referable amounts that are independently calculated from data in the tables
•  If the outputs in the tables do not match the outputs that are independently calculated, an error message may display to prompt input/formulae to be reviewed</t>
    </r>
  </si>
  <si>
    <t>Monthly offset (2xCSP)</t>
  </si>
  <si>
    <t>Monthly offset (2xCSP) (Apr - Dec)</t>
  </si>
  <si>
    <t>Fortnightly offset (2xCSP) (Apr - Dec)</t>
  </si>
  <si>
    <r>
      <rPr>
        <b/>
        <sz val="11"/>
        <color rgb="FF0070C0"/>
        <rFont val="Verdana"/>
        <family val="2"/>
      </rPr>
      <t>What can the results of this Calculation Tool be used for?</t>
    </r>
    <r>
      <rPr>
        <sz val="11"/>
        <color theme="1"/>
        <rFont val="Verdana"/>
        <family val="2"/>
      </rPr>
      <t xml:space="preserve">
The results may help pension administrators to assist them with preparing the following documentation for a non-complex member of the Single Public Service Pension Scheme where calculations are done on a per pay period basis.
</t>
    </r>
    <r>
      <rPr>
        <b/>
        <sz val="11"/>
        <color theme="1"/>
        <rFont val="Verdana"/>
        <family val="2"/>
      </rPr>
      <t xml:space="preserve">
</t>
    </r>
    <r>
      <rPr>
        <sz val="11"/>
        <color theme="1"/>
        <rFont val="Verdana"/>
        <family val="2"/>
      </rPr>
      <t xml:space="preserve">• </t>
    </r>
    <r>
      <rPr>
        <b/>
        <sz val="11"/>
        <color theme="1"/>
        <rFont val="Verdana"/>
        <family val="2"/>
      </rPr>
      <t xml:space="preserve"> Annual Benefit Statement</t>
    </r>
    <r>
      <rPr>
        <sz val="11"/>
        <color theme="1"/>
        <rFont val="Verdana"/>
        <family val="2"/>
      </rPr>
      <t xml:space="preserve"> at 31 December annually for the each calendar year since the member joined/rejoined the Scheme with their employer;
•  </t>
    </r>
    <r>
      <rPr>
        <b/>
        <sz val="11"/>
        <color theme="1"/>
        <rFont val="Verdana"/>
        <family val="2"/>
      </rPr>
      <t xml:space="preserve">Leaver Statement </t>
    </r>
    <r>
      <rPr>
        <sz val="11"/>
        <color theme="1"/>
        <rFont val="Verdana"/>
        <family val="2"/>
      </rPr>
      <t xml:space="preserve">up to last day that a member paid contributions to the Scheme with their employer.
It may also assist pension administrators to resolve queries received from members of the Single Scheme that are employed by their organisation.  
Where applicable, calculations will include adjustments for inflation.
</t>
    </r>
  </si>
  <si>
    <t>Actual Gross Pensionable Pay</t>
  </si>
  <si>
    <t>Actual Gross Pensionable Allowance</t>
  </si>
  <si>
    <t>Total Actual Gross Pensionable Remuneration</t>
  </si>
  <si>
    <t>FTE Total Gross Pensionable Remuneration</t>
  </si>
  <si>
    <r>
      <rPr>
        <b/>
        <sz val="11"/>
        <color rgb="FF0070C0"/>
        <rFont val="Verdana"/>
        <family val="2"/>
      </rPr>
      <t>What information needs to be inserted on this Calculation Tool?</t>
    </r>
    <r>
      <rPr>
        <sz val="11"/>
        <color theme="1"/>
        <rFont val="Verdana"/>
        <family val="2"/>
      </rPr>
      <t xml:space="preserve">
There is a separate tab for monthly, fortnightly and weekly-paid members to reflect the difference in the Contributory State Pension offsets.  Use the most appropriate tab.
On the relevant tab, the following data must be input in the YELLOW FIELDS (indicated by arrow, columns D, E &amp; F) for </t>
    </r>
    <r>
      <rPr>
        <b/>
        <sz val="11"/>
        <color theme="1"/>
        <rFont val="Verdana"/>
        <family val="2"/>
      </rPr>
      <t xml:space="preserve">each pay period:
</t>
    </r>
    <r>
      <rPr>
        <sz val="11"/>
        <color theme="1"/>
        <rFont val="Verdana"/>
        <family val="2"/>
      </rPr>
      <t xml:space="preserve">• </t>
    </r>
    <r>
      <rPr>
        <b/>
        <sz val="11"/>
        <color theme="1"/>
        <rFont val="Verdana"/>
        <family val="2"/>
      </rPr>
      <t xml:space="preserve"> Actual gross pensionable basic pay earned </t>
    </r>
    <r>
      <rPr>
        <sz val="11"/>
        <color theme="1"/>
        <rFont val="Verdana"/>
        <family val="2"/>
      </rPr>
      <t xml:space="preserve">(without pensionable allowances) in pay period;
•  </t>
    </r>
    <r>
      <rPr>
        <b/>
        <sz val="11"/>
        <color theme="1"/>
        <rFont val="Verdana"/>
        <family val="2"/>
      </rPr>
      <t xml:space="preserve">Actual gross pensionable allowance </t>
    </r>
    <r>
      <rPr>
        <sz val="11"/>
        <color theme="1"/>
        <rFont val="Verdana"/>
        <family val="2"/>
      </rPr>
      <t xml:space="preserve">earned in pay;
•  </t>
    </r>
    <r>
      <rPr>
        <b/>
        <sz val="11"/>
        <color theme="1"/>
        <rFont val="Verdana"/>
        <family val="2"/>
      </rPr>
      <t xml:space="preserve">Full-Time Equivalent (FTE) Workpattern for </t>
    </r>
    <r>
      <rPr>
        <sz val="11"/>
        <color theme="1"/>
        <rFont val="Verdana"/>
        <family val="2"/>
      </rPr>
      <t xml:space="preserve">member in pay period.  This is the hours worked with reference to a full-time person in grade (e.g. full-time = FTE 1.0; half-time = FTE 0.5)  
</t>
    </r>
  </si>
  <si>
    <r>
      <rPr>
        <b/>
        <sz val="11"/>
        <color rgb="FF0070C0"/>
        <rFont val="Verdana"/>
        <family val="2"/>
      </rPr>
      <t>What initial outputs are displayed by the Calculation Tool for each pay period?</t>
    </r>
    <r>
      <rPr>
        <sz val="11"/>
        <color theme="1"/>
        <rFont val="Verdana"/>
        <family val="2"/>
      </rPr>
      <t xml:space="preserve">
Initially, the following fields are calculated based on information input:</t>
    </r>
    <r>
      <rPr>
        <b/>
        <sz val="11"/>
        <color theme="1"/>
        <rFont val="Verdana"/>
        <family val="2"/>
      </rPr>
      <t xml:space="preserve">
</t>
    </r>
    <r>
      <rPr>
        <sz val="11"/>
        <color theme="1"/>
        <rFont val="Verdana"/>
        <family val="2"/>
      </rPr>
      <t xml:space="preserve">• </t>
    </r>
    <r>
      <rPr>
        <b/>
        <sz val="11"/>
        <color theme="1"/>
        <rFont val="Verdana"/>
        <family val="2"/>
      </rPr>
      <t xml:space="preserve"> Total Actual Gross Pensionable Remuneration (Column G):  </t>
    </r>
    <r>
      <rPr>
        <sz val="11"/>
        <color theme="1"/>
        <rFont val="Verdana"/>
        <family val="2"/>
      </rPr>
      <t xml:space="preserve">This is the sum of the Actual Pensionable Actual pensionable basic pay earned (without pensionable allowances) plus the actual pensionable allowance earned in a pay period;
•  </t>
    </r>
    <r>
      <rPr>
        <b/>
        <sz val="11"/>
        <color theme="1"/>
        <rFont val="Verdana"/>
        <family val="2"/>
      </rPr>
      <t xml:space="preserve">Full-Time Equivalent (FTE) Total Gross Pensionable Remuneration (Column H):  </t>
    </r>
    <r>
      <rPr>
        <sz val="11"/>
        <color theme="1"/>
        <rFont val="Verdana"/>
        <family val="2"/>
      </rPr>
      <t xml:space="preserve">This is the total pensionable remuneration for the member in the pay period that would apply if a part-time member was working full-time.  It calculated by dividing the Total Actual Pensionable Remuneration figure by the FTE workpattern for the pay period:
</t>
    </r>
  </si>
  <si>
    <t>Weekly CSP rate (1 Jan - 25 Mar)</t>
  </si>
  <si>
    <t>Weekly CSP rate (from 26 Mar)</t>
  </si>
  <si>
    <t>Jan &amp; Feb 2018</t>
  </si>
  <si>
    <t>From April 2018</t>
  </si>
  <si>
    <t>Year ending 31/12/2017</t>
  </si>
  <si>
    <t>1 Jan - 25 March 2017</t>
  </si>
  <si>
    <r>
      <t xml:space="preserve">2018 assumptions
</t>
    </r>
    <r>
      <rPr>
        <b/>
        <i/>
        <sz val="10"/>
        <color theme="1"/>
        <rFont val="Verdana"/>
        <family val="2"/>
      </rPr>
      <t>(include change to Contributory State 
Pension rate from 26/03/2018)</t>
    </r>
  </si>
  <si>
    <t>Fortnightly offset (2xCSP) (Mar pro-rata)</t>
  </si>
  <si>
    <t>Weekly offset (2xCSP) (Mar pro-rata)</t>
  </si>
  <si>
    <t>Weekly offset (2xCSP) (Apr - Dec)</t>
  </si>
  <si>
    <r>
      <rPr>
        <b/>
        <sz val="11"/>
        <color rgb="FF0070C0"/>
        <rFont val="Verdana"/>
        <family val="2"/>
      </rPr>
      <t>Can this Calculation Tool be modified for more complex cases or to better suit organisational needs?</t>
    </r>
    <r>
      <rPr>
        <sz val="11"/>
        <color theme="1"/>
        <rFont val="Verdana"/>
        <family val="2"/>
      </rPr>
      <t xml:space="preserve">
•  The formulas and calculation steps in this workbook have not been hidden. 
•  Administrators are free to modify the format of any part of the workbook to better suit their needs, once the outputs are in line with the requirements of the Single Scheme.  
•  Please note that support is not provided by the Department of Public Expenditure &amp; Reform for modifications to this workbook.
</t>
    </r>
  </si>
  <si>
    <r>
      <rPr>
        <b/>
        <sz val="11"/>
        <color rgb="FF0070C0"/>
        <rFont val="Verdana"/>
        <family val="2"/>
      </rPr>
      <t xml:space="preserve">Where to obtain summary data for Leaver Statements for 2018?
</t>
    </r>
    <r>
      <rPr>
        <sz val="11"/>
        <color theme="1"/>
        <rFont val="Verdana"/>
        <family val="2"/>
      </rPr>
      <t xml:space="preserve">•  This information is displayed as a dashboard in the </t>
    </r>
    <r>
      <rPr>
        <b/>
        <sz val="11"/>
        <color rgb="FF7030A0"/>
        <rFont val="Verdana"/>
        <family val="2"/>
      </rPr>
      <t>PURPLE OUTPUT SECTION</t>
    </r>
    <r>
      <rPr>
        <sz val="11"/>
        <color rgb="FF7030A0"/>
        <rFont val="Verdana"/>
        <family val="2"/>
      </rPr>
      <t xml:space="preserve"> </t>
    </r>
    <r>
      <rPr>
        <sz val="11"/>
        <color theme="1"/>
        <rFont val="Verdana"/>
        <family val="2"/>
      </rPr>
      <t xml:space="preserve">with adjustments applied for inflation for earlier years, where applicable:
</t>
    </r>
    <r>
      <rPr>
        <b/>
        <sz val="11"/>
        <color rgb="FF0070C0"/>
        <rFont val="Verdana"/>
        <family val="2"/>
      </rPr>
      <t xml:space="preserve">
</t>
    </r>
    <r>
      <rPr>
        <sz val="11"/>
        <color theme="1"/>
        <rFont val="Verdana"/>
        <family val="2"/>
      </rPr>
      <t xml:space="preserve">
</t>
    </r>
  </si>
  <si>
    <t>Resource Toolkit</t>
  </si>
  <si>
    <t>Resource Name</t>
  </si>
  <si>
    <t>Description</t>
  </si>
  <si>
    <t xml:space="preserve">Version  </t>
  </si>
  <si>
    <t xml:space="preserve">A suggested calculation tool for use by Administrators in calculating Single Pension Scheme contributions and referable pension and once-off lump sum amounts accrued per pay-period (monthly paid, fortnightly paid or weekly paid). </t>
  </si>
  <si>
    <r>
      <t xml:space="preserve">Single Scheme Administration Project (Phase 1)
</t>
    </r>
    <r>
      <rPr>
        <b/>
        <sz val="11"/>
        <color theme="1"/>
        <rFont val="Verdana "/>
      </rPr>
      <t xml:space="preserve">Calculation Tools </t>
    </r>
  </si>
  <si>
    <r>
      <t xml:space="preserve">Administrators' Contribution and Referable Amounts Calculation Tool </t>
    </r>
    <r>
      <rPr>
        <b/>
        <sz val="11"/>
        <color theme="1"/>
        <rFont val="Verdana "/>
      </rPr>
      <t>(for Standard Grades)</t>
    </r>
  </si>
  <si>
    <t>Version Comments</t>
  </si>
  <si>
    <r>
      <rPr>
        <b/>
        <sz val="11"/>
        <color theme="1"/>
        <rFont val="Verdana "/>
      </rPr>
      <t>PLEASE NOTE:</t>
    </r>
    <r>
      <rPr>
        <sz val="11"/>
        <color theme="1"/>
        <rFont val="Verdana "/>
      </rPr>
      <t xml:space="preserve"> 
•  Administrators may access legislation, Circulars or Letters to Personnel Officers noted in this Procedure by accessing the Circulars &amp; Legislation Section of the Single Scheme Website at </t>
    </r>
    <r>
      <rPr>
        <i/>
        <sz val="11"/>
        <color theme="1"/>
        <rFont val="Verdana "/>
      </rPr>
      <t xml:space="preserve">www.singlepensionscheme.ie/circulars 
</t>
    </r>
    <r>
      <rPr>
        <sz val="11"/>
        <color theme="1"/>
        <rFont val="Verdana "/>
      </rPr>
      <t>•  The formulas and calculation steps in this workbook have not been hidden. 
•  Administrators are free to modify the format of any part of the workbook to better suit their needs, once the outputs are in line with the requirements of the Single Scheme.  
•  Please note that support is not provided by the Department of Public Expenditure &amp; Reform for modifications to this workbook.</t>
    </r>
  </si>
  <si>
    <r>
      <rPr>
        <b/>
        <sz val="11"/>
        <color rgb="FF0070C0"/>
        <rFont val="Verdana"/>
        <family val="2"/>
      </rPr>
      <t xml:space="preserve">Why are there different assumptions for each year? 
</t>
    </r>
    <r>
      <rPr>
        <sz val="11"/>
        <color theme="1"/>
        <rFont val="Verdana"/>
        <family val="2"/>
      </rPr>
      <t xml:space="preserve">The assumptions for each year are displayed in PINK cells (Columns Q &amp; R).  They reflect changes to the weekly Contributory State Pension rate since the Scheme began.
Note: The workbook has been updated to reflect the change in Contributory State Pension rate from 26 March 2018.  The monthly assumptions for March 2018 are adjusted to reflect this change.  Depending on organisation's date of payroll payments in March 2018, you may need to modify the 2018 assumptions.  
</t>
    </r>
  </si>
  <si>
    <t>Jan &amp; Feb 2019</t>
  </si>
  <si>
    <t>Weekly CSP rate (1 Jan - 24 Mar)</t>
  </si>
  <si>
    <t>Weekly CSP rate (from 25 Mar)</t>
  </si>
  <si>
    <t>Year ending 31/12/2018</t>
  </si>
  <si>
    <t>From April 2019</t>
  </si>
  <si>
    <r>
      <t xml:space="preserve">2019 assumptions
</t>
    </r>
    <r>
      <rPr>
        <b/>
        <i/>
        <sz val="10"/>
        <color theme="1"/>
        <rFont val="Verdana"/>
        <family val="2"/>
      </rPr>
      <t>(include change to Contributory State 
Pension rate from 25/03/2018)</t>
    </r>
  </si>
  <si>
    <t>Year ending 31/12/2019</t>
  </si>
  <si>
    <t xml:space="preserve">Weekly CSP rate </t>
  </si>
  <si>
    <t xml:space="preserve">Fortnightly offset (2xCSP) </t>
  </si>
  <si>
    <t xml:space="preserve"> </t>
  </si>
  <si>
    <t>Referable Amounts 
(lower pension accrual rate)</t>
  </si>
  <si>
    <t>Referable Amounts 
(higher pension accrual rate)</t>
  </si>
  <si>
    <r>
      <t xml:space="preserve">2019 assumptions
</t>
    </r>
    <r>
      <rPr>
        <b/>
        <i/>
        <sz val="10"/>
        <color theme="1"/>
        <rFont val="Verdana"/>
        <family val="2"/>
      </rPr>
      <t>(include change to Contributory State 
Pension rate from 25/03/2019)</t>
    </r>
  </si>
  <si>
    <t xml:space="preserve">2021 assumptions
</t>
  </si>
  <si>
    <t>2021 assumptions</t>
  </si>
  <si>
    <r>
      <rPr>
        <b/>
        <sz val="11"/>
        <color rgb="FF0070C0"/>
        <rFont val="Verdana"/>
        <family val="2"/>
      </rPr>
      <t xml:space="preserve">Where are the Member Pension Contributions for each pay period displayed? 
</t>
    </r>
    <r>
      <rPr>
        <sz val="11"/>
        <color theme="1"/>
        <rFont val="Verdana"/>
        <family val="2"/>
      </rPr>
      <t xml:space="preserve">These are displayed in BLUE cells (Columns J, K &amp; L)
•  </t>
    </r>
    <r>
      <rPr>
        <b/>
        <sz val="11"/>
        <color theme="1"/>
        <rFont val="Verdana"/>
        <family val="2"/>
      </rPr>
      <t xml:space="preserve">Member Contribution 1 (Column J): </t>
    </r>
    <r>
      <rPr>
        <sz val="11"/>
        <color theme="1"/>
        <rFont val="Verdana"/>
        <family val="2"/>
      </rPr>
      <t xml:space="preserve"> Calculated as 3.00% of FTE Total Pensionable Remuneration, adjusted by FTE Workpattern
•  </t>
    </r>
    <r>
      <rPr>
        <b/>
        <sz val="11"/>
        <color theme="1"/>
        <rFont val="Verdana"/>
        <family val="2"/>
      </rPr>
      <t>Member Contribution 2 (Column K):</t>
    </r>
    <r>
      <rPr>
        <sz val="11"/>
        <color theme="1"/>
        <rFont val="Verdana"/>
        <family val="2"/>
      </rPr>
      <t xml:space="preserve"> Calculated as 3.50% of abated FTE Total Pensionable Remuneration (i.e. with 2 x Contributory State Pension offset applied), adjusted by FTE Workpattern. Total Pensionable Remuneration (Column H):  This is the total pensionable remuneration for the member in the pay period that would apply if a part-time member was working full-time.  It calculated by dividing the Total Actual Pensionable Remuneration figure by the FTE workpattern for the pay period
•  </t>
    </r>
    <r>
      <rPr>
        <b/>
        <sz val="11"/>
        <color theme="1"/>
        <rFont val="Verdana"/>
        <family val="2"/>
      </rPr>
      <t xml:space="preserve">Total Member Contribution (Column L):  </t>
    </r>
    <r>
      <rPr>
        <sz val="11"/>
        <color theme="1"/>
        <rFont val="Verdana"/>
        <family val="2"/>
      </rPr>
      <t xml:space="preserve">Sum on Column J &amp; K
</t>
    </r>
    <r>
      <rPr>
        <i/>
        <sz val="11"/>
        <color theme="1"/>
        <rFont val="Verdana"/>
        <family val="2"/>
      </rPr>
      <t xml:space="preserve">
Note:  If Employer Contributions apply in your organisation (see Circular 28 of 2016), they can be calculated by multiplying Column L by 3</t>
    </r>
    <r>
      <rPr>
        <sz val="11"/>
        <color theme="1"/>
        <rFont val="Verdana"/>
        <family val="2"/>
      </rPr>
      <t xml:space="preserve">
</t>
    </r>
  </si>
  <si>
    <r>
      <rPr>
        <b/>
        <sz val="11"/>
        <color rgb="FF0070C0"/>
        <rFont val="Verdana"/>
        <family val="2"/>
      </rPr>
      <t xml:space="preserve">Does each year need to be completed with data? 
</t>
    </r>
    <r>
      <rPr>
        <sz val="11"/>
        <color theme="1"/>
        <rFont val="Verdana"/>
        <family val="2"/>
      </rPr>
      <t xml:space="preserve">Calculations for the Single Scheme must be undertaken for </t>
    </r>
    <r>
      <rPr>
        <b/>
        <sz val="11"/>
        <color theme="1"/>
        <rFont val="Verdana"/>
        <family val="2"/>
      </rPr>
      <t xml:space="preserve">each pay period </t>
    </r>
    <r>
      <rPr>
        <sz val="11"/>
        <color theme="1"/>
        <rFont val="Verdana"/>
        <family val="2"/>
      </rPr>
      <t xml:space="preserve">where a member received pensionable remuneration
As such, for any year where pensionable remuneration was paid, the relevant pay periods must be completed for that year.
•  If preparing an Annual Benefit Statement for the year end 31 December 2020 - complete all applicable pay periods as far as the end of the </t>
    </r>
    <r>
      <rPr>
        <b/>
        <sz val="11"/>
        <color rgb="FF92D050"/>
        <rFont val="Verdana"/>
        <family val="2"/>
      </rPr>
      <t xml:space="preserve">GREEN ANNUAL STATEMENT DOWN ARROW </t>
    </r>
    <r>
      <rPr>
        <sz val="11"/>
        <color theme="1"/>
        <rFont val="Verdana"/>
        <family val="2"/>
      </rPr>
      <t xml:space="preserve">on far lefthand side of worksheet
•  If preparing a 2021 Leaver Statement - complete all applicable pay periods </t>
    </r>
    <r>
      <rPr>
        <b/>
        <sz val="11"/>
        <color theme="9" tint="-0.249977111117893"/>
        <rFont val="Verdana"/>
        <family val="2"/>
      </rPr>
      <t xml:space="preserve">GREEN ARROW </t>
    </r>
    <r>
      <rPr>
        <sz val="11"/>
        <color theme="1"/>
        <rFont val="Verdana"/>
        <family val="2"/>
      </rPr>
      <t xml:space="preserve">on left as far as the end of the </t>
    </r>
    <r>
      <rPr>
        <b/>
        <sz val="11"/>
        <color rgb="FF7030A0"/>
        <rFont val="Verdana"/>
        <family val="2"/>
      </rPr>
      <t>PURPLE LEAVER STATEMENT DOWN ARROW</t>
    </r>
    <r>
      <rPr>
        <sz val="11"/>
        <color theme="1"/>
        <rFont val="Verdana"/>
        <family val="2"/>
      </rPr>
      <t xml:space="preserve"> on far lefthand side of worksheet</t>
    </r>
    <r>
      <rPr>
        <b/>
        <sz val="11"/>
        <color rgb="FF0070C0"/>
        <rFont val="Verdana"/>
        <family val="2"/>
      </rPr>
      <t xml:space="preserve">
</t>
    </r>
    <r>
      <rPr>
        <sz val="11"/>
        <color theme="1"/>
        <rFont val="Verdana"/>
        <family val="2"/>
      </rPr>
      <t xml:space="preserve">
</t>
    </r>
  </si>
  <si>
    <r>
      <rPr>
        <b/>
        <sz val="11"/>
        <color rgb="FF0070C0"/>
        <rFont val="Verdana"/>
        <family val="2"/>
      </rPr>
      <t xml:space="preserve">Where to obtain summary data for Annual Benefit Statements at 31 December 2020? </t>
    </r>
    <r>
      <rPr>
        <sz val="11"/>
        <color theme="1"/>
        <rFont val="Verdana"/>
        <family val="2"/>
      </rPr>
      <t xml:space="preserve">
•  This information is displayed as a dashboard in the </t>
    </r>
    <r>
      <rPr>
        <b/>
        <sz val="11"/>
        <color rgb="FF92D050"/>
        <rFont val="Verdana"/>
        <family val="2"/>
      </rPr>
      <t>GREEN OUTPUT SECTION</t>
    </r>
    <r>
      <rPr>
        <sz val="11"/>
        <color theme="1"/>
        <rFont val="Verdana"/>
        <family val="2"/>
      </rPr>
      <t xml:space="preserve"> with adjustments applied for inflation for earlier years, where applicable:
</t>
    </r>
    <r>
      <rPr>
        <b/>
        <sz val="11"/>
        <color rgb="FF0070C0"/>
        <rFont val="Verdana"/>
        <family val="2"/>
      </rPr>
      <t xml:space="preserve">
</t>
    </r>
    <r>
      <rPr>
        <sz val="11"/>
        <color theme="1"/>
        <rFont val="Verdana"/>
        <family val="2"/>
      </rPr>
      <t xml:space="preserve">
</t>
    </r>
  </si>
  <si>
    <t xml:space="preserve">2020 assumptions
</t>
  </si>
  <si>
    <t>Year ending 31/12/2020</t>
  </si>
  <si>
    <t>Year-ending 31/12/2020</t>
  </si>
  <si>
    <r>
      <rPr>
        <b/>
        <sz val="11"/>
        <color rgb="FF0070C0"/>
        <rFont val="Verdana"/>
        <family val="2"/>
      </rPr>
      <t>What information should be reviewed before using the Calculation Tool?</t>
    </r>
    <r>
      <rPr>
        <sz val="11"/>
        <color theme="1"/>
        <rFont val="Verdana"/>
        <family val="2"/>
      </rPr>
      <t xml:space="preserve">
Before using the Calculation Tool, it is recommended that administrators review relevant Circulars that may be accessed at www.singlepensionscheme.gov.ie.
Key Circulars include:
•  </t>
    </r>
    <r>
      <rPr>
        <b/>
        <sz val="11"/>
        <color theme="1"/>
        <rFont val="Verdana"/>
        <family val="2"/>
      </rPr>
      <t xml:space="preserve">Circular 11 of 2014: </t>
    </r>
    <r>
      <rPr>
        <sz val="11"/>
        <color theme="1"/>
        <rFont val="Verdana"/>
        <family val="2"/>
      </rPr>
      <t xml:space="preserve"> For information on how (a) member contributions and (b) benefits ("referable amounts") are calculated;
•  Current</t>
    </r>
    <r>
      <rPr>
        <sz val="11"/>
        <rFont val="Verdana"/>
        <family val="2"/>
      </rPr>
      <t xml:space="preserve"> circular/communication from the </t>
    </r>
    <r>
      <rPr>
        <b/>
        <sz val="11"/>
        <rFont val="Verdana"/>
        <family val="2"/>
      </rPr>
      <t>Department of Public Expenditure and Reform setting out the applicable Consumer Price Index (CPI) rate</t>
    </r>
    <r>
      <rPr>
        <sz val="11"/>
        <rFont val="Verdana"/>
        <family val="2"/>
      </rPr>
      <t xml:space="preserve"> available
    from https://singlepensionscheme.gov.ie/circulars/</t>
    </r>
    <r>
      <rPr>
        <sz val="11"/>
        <color theme="1"/>
        <rFont val="Calibri"/>
        <family val="2"/>
        <scheme val="minor"/>
      </rPr>
      <t xml:space="preserve">
</t>
    </r>
  </si>
  <si>
    <t>All years prior
 to 2022</t>
  </si>
  <si>
    <t>Year-ending 31/12/2021</t>
  </si>
  <si>
    <t>Year ending 31/12/2021</t>
  </si>
  <si>
    <t xml:space="preserve">2022 assumptions 
(include change to Contributory State 
Pension rate from 7 January 2022)
</t>
  </si>
  <si>
    <t>Weekly CSP rate (1 Jan - 6 Jan)</t>
  </si>
  <si>
    <t>Weekly CSP rate (from 7 Jan)</t>
  </si>
  <si>
    <t>Referable amounts threshold (Jan pro-rata)</t>
  </si>
  <si>
    <t>January 2022</t>
  </si>
  <si>
    <t>Weekly CSP rate (from 7 January)</t>
  </si>
  <si>
    <t>Monthly offset (2xCSP) (January pro-rata)</t>
  </si>
  <si>
    <t>Referable amounts threshold (January pro-rata)</t>
  </si>
  <si>
    <t>Monthly offset (2xCSP) (7 January - Dec)</t>
  </si>
  <si>
    <t>Referable amounts threshold (7 January - Dec)</t>
  </si>
  <si>
    <t>From 7 January 2022</t>
  </si>
  <si>
    <t>Fortnightly offset (2xCSP) (Jan pro-rata)</t>
  </si>
  <si>
    <t>Fortnightly offset (2xCSP) (7 January - Dec)</t>
  </si>
  <si>
    <t>2022 assumptions 
(include change to Contributory State 
Pension rate from 7 January 2022)</t>
  </si>
  <si>
    <t xml:space="preserve">(include change to Contributory State </t>
  </si>
  <si>
    <t>Pension rate from 7 January 2022)</t>
  </si>
  <si>
    <t>Weekly offset (2xCSP) (Jan pro-rata)</t>
  </si>
  <si>
    <t>Weekly offset (2xCSP) (7 January - Dec)</t>
  </si>
  <si>
    <t>2020 assumptions</t>
  </si>
  <si>
    <r>
      <rPr>
        <b/>
        <sz val="11"/>
        <color rgb="FF0070C0"/>
        <rFont val="Verdana"/>
        <family val="2"/>
      </rPr>
      <t xml:space="preserve">Who is this Calculation Tool for?
</t>
    </r>
    <r>
      <rPr>
        <sz val="11"/>
        <color theme="1"/>
        <rFont val="Verdana"/>
        <family val="2"/>
      </rPr>
      <t xml:space="preserve">This workbook have been developed for use by pension administrators in the public service.
Important:  This workbook should only be used for calculations in </t>
    </r>
    <r>
      <rPr>
        <b/>
        <sz val="11"/>
        <color theme="1"/>
        <rFont val="Verdana"/>
        <family val="2"/>
      </rPr>
      <t>2023</t>
    </r>
    <r>
      <rPr>
        <sz val="11"/>
        <color theme="1"/>
        <rFont val="Verdana"/>
        <family val="2"/>
      </rPr>
      <t xml:space="preserve"> and until it is updated and replaced when CPI for December 2023 is published by the CSO. 
</t>
    </r>
  </si>
  <si>
    <t>This spreadsheet is only to be used until 31 December 2023. Please read the Disclaimer and Guidance Notes.</t>
  </si>
  <si>
    <t>Annual Benefit Statement Data - Year Ending 31/12/2022</t>
  </si>
  <si>
    <t>Year ending 31/12/2022</t>
  </si>
  <si>
    <t>Leaver Statement Data - for options issued prior to 31/12/2023</t>
  </si>
  <si>
    <r>
      <t xml:space="preserve">All years prior to 2022
</t>
    </r>
    <r>
      <rPr>
        <b/>
        <i/>
        <sz val="10"/>
        <color theme="1"/>
        <rFont val="Verdana"/>
        <family val="2"/>
      </rPr>
      <t>(Adjusted 
for CPI)</t>
    </r>
  </si>
  <si>
    <t>Total to 
31/12/2022</t>
  </si>
  <si>
    <t>CPI does not apply to benefits earned in 2022 until the issue of the CPI circular in early 2024.</t>
  </si>
  <si>
    <r>
      <t xml:space="preserve">2021 benefits adjusted for subsequent CPI to 31/12/2021 
(see </t>
    </r>
    <r>
      <rPr>
        <b/>
        <i/>
        <sz val="10"/>
        <color rgb="FF0000CC"/>
        <rFont val="Verdana"/>
        <family val="2"/>
      </rPr>
      <t>Circular 01/2023</t>
    </r>
    <r>
      <rPr>
        <b/>
        <sz val="10"/>
        <color theme="1"/>
        <rFont val="Verdana"/>
        <family val="2"/>
      </rPr>
      <t xml:space="preserve">)
</t>
    </r>
    <r>
      <rPr>
        <b/>
        <i/>
        <sz val="10"/>
        <color theme="1"/>
        <rFont val="Verdana"/>
        <family val="2"/>
      </rPr>
      <t/>
    </r>
  </si>
  <si>
    <r>
      <t xml:space="preserve">2022 benefits - no adjustment required until 
31 Dec 2023
</t>
    </r>
    <r>
      <rPr>
        <b/>
        <i/>
        <sz val="10"/>
        <color theme="1"/>
        <rFont val="Verdana"/>
        <family val="2"/>
      </rPr>
      <t/>
    </r>
  </si>
  <si>
    <t xml:space="preserve">2023 assumptions 
(include change to Contributory State 
Pension rate from 6 January 2023)
</t>
  </si>
  <si>
    <t>2023 (to date of leaving)</t>
  </si>
  <si>
    <t>All years prior
 to 2023</t>
  </si>
  <si>
    <r>
      <t xml:space="preserve">2013 benefits adjusted for subsequent CPI to 31/12/2021
</t>
    </r>
    <r>
      <rPr>
        <b/>
        <i/>
        <sz val="10"/>
        <color theme="1"/>
        <rFont val="Verdana"/>
        <family val="2"/>
      </rPr>
      <t xml:space="preserve">(see </t>
    </r>
    <r>
      <rPr>
        <b/>
        <i/>
        <sz val="10"/>
        <color rgb="FF0000CC"/>
        <rFont val="Verdana"/>
        <family val="2"/>
      </rPr>
      <t>Circular 01/2023</t>
    </r>
    <r>
      <rPr>
        <b/>
        <i/>
        <sz val="10"/>
        <color theme="1"/>
        <rFont val="Verdana"/>
        <family val="2"/>
      </rPr>
      <t>)</t>
    </r>
  </si>
  <si>
    <r>
      <t xml:space="preserve">2014 benefits adjusted for subsequent CPI to 31/12/2021
</t>
    </r>
    <r>
      <rPr>
        <b/>
        <i/>
        <sz val="10"/>
        <color theme="1"/>
        <rFont val="Verdana"/>
        <family val="2"/>
      </rPr>
      <t xml:space="preserve">(see </t>
    </r>
    <r>
      <rPr>
        <b/>
        <i/>
        <sz val="10"/>
        <color rgb="FF0000CC"/>
        <rFont val="Verdana"/>
        <family val="2"/>
      </rPr>
      <t>Circular 01/2023</t>
    </r>
    <r>
      <rPr>
        <b/>
        <i/>
        <sz val="10"/>
        <color theme="1"/>
        <rFont val="Verdana"/>
        <family val="2"/>
      </rPr>
      <t>)</t>
    </r>
  </si>
  <si>
    <r>
      <t xml:space="preserve">2015 benefits adjusted for subsequent CPI to 31/12/2021
</t>
    </r>
    <r>
      <rPr>
        <b/>
        <i/>
        <sz val="10"/>
        <color theme="1"/>
        <rFont val="Verdana"/>
        <family val="2"/>
      </rPr>
      <t xml:space="preserve">(see </t>
    </r>
    <r>
      <rPr>
        <b/>
        <i/>
        <sz val="10"/>
        <color rgb="FF0000CC"/>
        <rFont val="Verdana"/>
        <family val="2"/>
      </rPr>
      <t>Circular 01/2023</t>
    </r>
    <r>
      <rPr>
        <b/>
        <i/>
        <sz val="10"/>
        <color theme="1"/>
        <rFont val="Verdana"/>
        <family val="2"/>
      </rPr>
      <t>)</t>
    </r>
  </si>
  <si>
    <r>
      <t xml:space="preserve">2016 benefits adjusted for subsequent CPI to 31/12/2021
</t>
    </r>
    <r>
      <rPr>
        <b/>
        <i/>
        <sz val="10"/>
        <color theme="1"/>
        <rFont val="Verdana"/>
        <family val="2"/>
      </rPr>
      <t xml:space="preserve">(see </t>
    </r>
    <r>
      <rPr>
        <b/>
        <i/>
        <sz val="10"/>
        <color rgb="FF0000CC"/>
        <rFont val="Verdana"/>
        <family val="2"/>
      </rPr>
      <t>Circular 01/2023)</t>
    </r>
  </si>
  <si>
    <r>
      <t xml:space="preserve">2017 benefits adjusted for subsequent CPI to 31/12/2021
</t>
    </r>
    <r>
      <rPr>
        <b/>
        <i/>
        <sz val="10"/>
        <color theme="1"/>
        <rFont val="Verdana"/>
        <family val="2"/>
      </rPr>
      <t xml:space="preserve">(see </t>
    </r>
    <r>
      <rPr>
        <b/>
        <i/>
        <sz val="10"/>
        <color rgb="FF0000CC"/>
        <rFont val="Verdana"/>
        <family val="2"/>
      </rPr>
      <t>Circular 01/2023</t>
    </r>
    <r>
      <rPr>
        <b/>
        <i/>
        <sz val="10"/>
        <color theme="1"/>
        <rFont val="Verdana"/>
        <family val="2"/>
      </rPr>
      <t>)</t>
    </r>
  </si>
  <si>
    <r>
      <t>2018 benefits adjusted for subsequent CPI to 31/12/2021
(see</t>
    </r>
    <r>
      <rPr>
        <b/>
        <i/>
        <sz val="10"/>
        <color theme="1"/>
        <rFont val="Verdana"/>
        <family val="2"/>
      </rPr>
      <t xml:space="preserve"> </t>
    </r>
    <r>
      <rPr>
        <b/>
        <i/>
        <sz val="10"/>
        <color rgb="FF0000CC"/>
        <rFont val="Verdana"/>
        <family val="2"/>
      </rPr>
      <t>Circular 01/2023</t>
    </r>
    <r>
      <rPr>
        <b/>
        <sz val="10"/>
        <color theme="1"/>
        <rFont val="Verdana"/>
        <family val="2"/>
      </rPr>
      <t xml:space="preserve">)
</t>
    </r>
    <r>
      <rPr>
        <b/>
        <i/>
        <sz val="10"/>
        <color theme="1"/>
        <rFont val="Verdana"/>
        <family val="2"/>
      </rPr>
      <t/>
    </r>
  </si>
  <si>
    <r>
      <t>2019 benefits adjusted for subsequent CPI to 31/12/2021
(see</t>
    </r>
    <r>
      <rPr>
        <b/>
        <i/>
        <sz val="10"/>
        <color theme="1"/>
        <rFont val="Verdana"/>
        <family val="2"/>
      </rPr>
      <t xml:space="preserve"> </t>
    </r>
    <r>
      <rPr>
        <b/>
        <i/>
        <sz val="10"/>
        <color rgb="FF0000CC"/>
        <rFont val="Verdana"/>
        <family val="2"/>
      </rPr>
      <t>Circular 01/2023</t>
    </r>
    <r>
      <rPr>
        <b/>
        <sz val="10"/>
        <color theme="1"/>
        <rFont val="Verdana"/>
        <family val="2"/>
      </rPr>
      <t xml:space="preserve">)
</t>
    </r>
    <r>
      <rPr>
        <b/>
        <i/>
        <sz val="10"/>
        <color theme="1"/>
        <rFont val="Verdana"/>
        <family val="2"/>
      </rPr>
      <t/>
    </r>
  </si>
  <si>
    <r>
      <t>2020 benefits adjusted for subsequent CPI to 31/12/2021
(see</t>
    </r>
    <r>
      <rPr>
        <b/>
        <i/>
        <sz val="10"/>
        <color theme="1"/>
        <rFont val="Verdana"/>
        <family val="2"/>
      </rPr>
      <t xml:space="preserve"> </t>
    </r>
    <r>
      <rPr>
        <b/>
        <i/>
        <sz val="10"/>
        <color rgb="FF0000CC"/>
        <rFont val="Verdana"/>
        <family val="2"/>
      </rPr>
      <t>Circular 01/2023</t>
    </r>
    <r>
      <rPr>
        <b/>
        <sz val="10"/>
        <color theme="1"/>
        <rFont val="Verdana"/>
        <family val="2"/>
      </rPr>
      <t xml:space="preserve">)
</t>
    </r>
    <r>
      <rPr>
        <b/>
        <i/>
        <sz val="10"/>
        <color theme="1"/>
        <rFont val="Verdana"/>
        <family val="2"/>
      </rPr>
      <t/>
    </r>
  </si>
  <si>
    <t>Year-ending 31/12/2022</t>
  </si>
  <si>
    <r>
      <t xml:space="preserve">All years prior to 2022
</t>
    </r>
    <r>
      <rPr>
        <b/>
        <i/>
        <sz val="10"/>
        <color theme="1"/>
        <rFont val="Verdana"/>
        <family val="2"/>
      </rPr>
      <t>(Adjusted for CPI)</t>
    </r>
  </si>
  <si>
    <r>
      <t>2021 benefits adjusted for subsequent CPI to 31/12/2021
(see</t>
    </r>
    <r>
      <rPr>
        <b/>
        <i/>
        <sz val="10"/>
        <color theme="1"/>
        <rFont val="Verdana"/>
        <family val="2"/>
      </rPr>
      <t xml:space="preserve"> </t>
    </r>
    <r>
      <rPr>
        <b/>
        <i/>
        <sz val="10"/>
        <color rgb="FF0000CC"/>
        <rFont val="Verdana"/>
        <family val="2"/>
      </rPr>
      <t>Circular 01/2023</t>
    </r>
    <r>
      <rPr>
        <b/>
        <sz val="10"/>
        <color theme="1"/>
        <rFont val="Verdana"/>
        <family val="2"/>
      </rPr>
      <t xml:space="preserve">)
</t>
    </r>
    <r>
      <rPr>
        <b/>
        <i/>
        <sz val="10"/>
        <color theme="1"/>
        <rFont val="Verdana"/>
        <family val="2"/>
      </rPr>
      <t/>
    </r>
  </si>
  <si>
    <r>
      <t xml:space="preserve">2014 benefits adjusted for subsequent CPI to 31/12/2021
</t>
    </r>
    <r>
      <rPr>
        <b/>
        <i/>
        <sz val="10"/>
        <color theme="1"/>
        <rFont val="Verdana"/>
        <family val="2"/>
      </rPr>
      <t>(see</t>
    </r>
    <r>
      <rPr>
        <b/>
        <i/>
        <sz val="10"/>
        <color rgb="FF0000CC"/>
        <rFont val="Verdana"/>
        <family val="2"/>
      </rPr>
      <t xml:space="preserve"> Circular 01/2023</t>
    </r>
    <r>
      <rPr>
        <b/>
        <i/>
        <sz val="10"/>
        <color theme="1"/>
        <rFont val="Verdana"/>
        <family val="2"/>
      </rPr>
      <t>)</t>
    </r>
  </si>
  <si>
    <r>
      <t>V1.06 (Last updated 14</t>
    </r>
    <r>
      <rPr>
        <b/>
        <sz val="11"/>
        <rFont val="Verdana "/>
      </rPr>
      <t xml:space="preserve"> February 2023</t>
    </r>
    <r>
      <rPr>
        <sz val="11"/>
        <rFont val="Verdana "/>
      </rPr>
      <t>)</t>
    </r>
  </si>
  <si>
    <t xml:space="preserve">Calculation tool updated to reflect:
(1) new 2023 Scheme Year and change to rate of Contributory State Pension w.e.f. 7 January 2023
</t>
  </si>
  <si>
    <t>Pension rate from 6 January 2022)</t>
  </si>
  <si>
    <t>2023 assumptions 
(include change to Contributory State 
Pension rate from 6 January 2023)</t>
  </si>
  <si>
    <t>Weekly CSP rate (from 6 Jan)</t>
  </si>
  <si>
    <t>From 6 January 2022</t>
  </si>
  <si>
    <t>Weekly CSP rate (from 6 January)</t>
  </si>
  <si>
    <t>Weekly offset (2xCSP) (6 January - Dec)</t>
  </si>
  <si>
    <t>Referable amounts threshold (6 January - Dec)</t>
  </si>
  <si>
    <t>Pension rate from 6 January 2023)</t>
  </si>
  <si>
    <t>From 6 January 2023</t>
  </si>
  <si>
    <t>Fortnightly offset (2xCSP) (6 January - Dec)</t>
  </si>
  <si>
    <t>Weekly CSP rate (1 Jan - 5 Jan)</t>
  </si>
  <si>
    <t>Monthly offset (2xCSP) (6 January -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</si>
</sst>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Calibri"/>
      <family val="2"/>
      <scheme val="minor"/>
    </font>
    <font>
      <sz val="10"/>
      <color theme="1"/>
      <name val="Verdana"/>
      <family val="2"/>
    </font>
    <font>
      <b/>
      <sz val="22"/>
      <color theme="1"/>
      <name val="Verdana"/>
      <family val="2"/>
    </font>
    <font>
      <sz val="16"/>
      <color theme="1"/>
      <name val="Verdana"/>
      <family val="2"/>
    </font>
    <font>
      <sz val="11"/>
      <name val="Verdana"/>
      <family val="2"/>
    </font>
    <font>
      <b/>
      <sz val="10"/>
      <color theme="1"/>
      <name val="Verdana"/>
      <family val="2"/>
    </font>
    <font>
      <i/>
      <sz val="10"/>
      <color rgb="FF000000"/>
      <name val="Verdana"/>
      <family val="2"/>
    </font>
    <font>
      <b/>
      <sz val="10"/>
      <name val="Verdana"/>
      <family val="2"/>
    </font>
    <font>
      <b/>
      <i/>
      <sz val="10"/>
      <color theme="1"/>
      <name val="Verdana"/>
      <family val="2"/>
    </font>
    <font>
      <b/>
      <i/>
      <sz val="10"/>
      <color rgb="FF0000CC"/>
      <name val="Verdana"/>
      <family val="2"/>
    </font>
    <font>
      <b/>
      <sz val="11"/>
      <color theme="0"/>
      <name val="Verdana"/>
      <family val="2"/>
    </font>
    <font>
      <sz val="10"/>
      <color rgb="FFFF0000"/>
      <name val="Verdana"/>
      <family val="2"/>
    </font>
    <font>
      <i/>
      <sz val="10"/>
      <color theme="1"/>
      <name val="Verdana"/>
      <family val="2"/>
    </font>
    <font>
      <sz val="10"/>
      <color rgb="FF000000"/>
      <name val="Calibri"/>
      <family val="2"/>
    </font>
    <font>
      <b/>
      <sz val="10"/>
      <color rgb="FF000000"/>
      <name val="Calibri"/>
      <family val="2"/>
    </font>
    <font>
      <sz val="10"/>
      <color rgb="FF000000"/>
      <name val="Verdana"/>
      <family val="2"/>
    </font>
    <font>
      <b/>
      <sz val="10"/>
      <color rgb="FF000000"/>
      <name val="Verdana"/>
      <family val="2"/>
    </font>
    <font>
      <b/>
      <i/>
      <sz val="10"/>
      <color theme="0"/>
      <name val="Verdana"/>
      <family val="2"/>
    </font>
    <font>
      <i/>
      <sz val="10"/>
      <color theme="0"/>
      <name val="Verdana"/>
      <family val="2"/>
    </font>
    <font>
      <sz val="10"/>
      <color theme="0"/>
      <name val="Verdana"/>
      <family val="2"/>
    </font>
    <font>
      <b/>
      <u/>
      <sz val="10"/>
      <color theme="1"/>
      <name val="Verdana"/>
      <family val="2"/>
    </font>
    <font>
      <sz val="10"/>
      <name val="Verdana"/>
      <family val="2"/>
    </font>
    <font>
      <sz val="10"/>
      <color theme="1"/>
      <name val="Calibri"/>
      <family val="2"/>
      <scheme val="minor"/>
    </font>
    <font>
      <b/>
      <sz val="11"/>
      <color theme="1"/>
      <name val="Verdana"/>
      <family val="2"/>
    </font>
    <font>
      <b/>
      <sz val="10"/>
      <color rgb="FFAE78D6"/>
      <name val="Verdana"/>
      <family val="2"/>
    </font>
    <font>
      <i/>
      <sz val="11"/>
      <color theme="1"/>
      <name val="Calibri"/>
      <family val="2"/>
      <scheme val="minor"/>
    </font>
    <font>
      <b/>
      <sz val="14"/>
      <color rgb="FF0070C0"/>
      <name val="Verdana"/>
      <family val="2"/>
    </font>
    <font>
      <sz val="11"/>
      <color theme="1"/>
      <name val="Verdana"/>
      <family val="2"/>
    </font>
    <font>
      <i/>
      <sz val="11"/>
      <color theme="1"/>
      <name val="Verdana"/>
      <family val="2"/>
    </font>
    <font>
      <b/>
      <sz val="11"/>
      <color rgb="FF0070C0"/>
      <name val="Verdana"/>
      <family val="2"/>
    </font>
    <font>
      <b/>
      <sz val="11"/>
      <color rgb="FF92D050"/>
      <name val="Verdana"/>
      <family val="2"/>
    </font>
    <font>
      <b/>
      <i/>
      <sz val="11"/>
      <color rgb="FF0070C0"/>
      <name val="Verdana"/>
      <family val="2"/>
    </font>
    <font>
      <b/>
      <i/>
      <sz val="16"/>
      <color theme="1"/>
      <name val="Verdana"/>
      <family val="2"/>
    </font>
    <font>
      <b/>
      <sz val="11"/>
      <color theme="9" tint="-0.249977111117893"/>
      <name val="Verdana"/>
      <family val="2"/>
    </font>
    <font>
      <sz val="11"/>
      <color rgb="FF7030A0"/>
      <name val="Verdana"/>
      <family val="2"/>
    </font>
    <font>
      <b/>
      <sz val="11"/>
      <color rgb="FF7030A0"/>
      <name val="Verdana"/>
      <family val="2"/>
    </font>
    <font>
      <b/>
      <sz val="16"/>
      <color theme="8" tint="-0.249977111117893"/>
      <name val="Verdana"/>
      <family val="2"/>
    </font>
    <font>
      <sz val="16"/>
      <color theme="8" tint="-0.249977111117893"/>
      <name val="Verdana"/>
      <family val="2"/>
    </font>
    <font>
      <b/>
      <u/>
      <sz val="10"/>
      <color rgb="FFAE78D6"/>
      <name val="Verdana"/>
      <family val="2"/>
    </font>
    <font>
      <sz val="11"/>
      <color theme="1"/>
      <name val="Verdana "/>
    </font>
    <font>
      <b/>
      <sz val="11"/>
      <color theme="1"/>
      <name val="Verdana "/>
    </font>
    <font>
      <b/>
      <sz val="11"/>
      <color rgb="FFFFFFFF"/>
      <name val="Verdana "/>
    </font>
    <font>
      <i/>
      <sz val="11"/>
      <color theme="1"/>
      <name val="Verdana "/>
    </font>
    <font>
      <b/>
      <sz val="11"/>
      <name val="Verdana"/>
      <family val="2"/>
    </font>
    <font>
      <b/>
      <sz val="18"/>
      <color theme="0"/>
      <name val="Verdana"/>
      <family val="2"/>
    </font>
    <font>
      <sz val="11"/>
      <name val="Verdana "/>
    </font>
    <font>
      <b/>
      <sz val="11"/>
      <name val="Verdana "/>
    </font>
  </fonts>
  <fills count="13">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2" tint="-0.249977111117893"/>
        <bgColor indexed="64"/>
      </patternFill>
    </fill>
    <fill>
      <patternFill patternType="solid">
        <fgColor rgb="FF92D050"/>
        <bgColor indexed="64"/>
      </patternFill>
    </fill>
    <fill>
      <patternFill patternType="solid">
        <fgColor rgb="FFFECEEE"/>
        <bgColor indexed="64"/>
      </patternFill>
    </fill>
    <fill>
      <patternFill patternType="solid">
        <fgColor rgb="FFAE78D6"/>
        <bgColor indexed="64"/>
      </patternFill>
    </fill>
    <fill>
      <patternFill patternType="solid">
        <fgColor theme="5"/>
        <bgColor indexed="64"/>
      </patternFill>
    </fill>
    <fill>
      <patternFill patternType="solid">
        <fgColor rgb="FFFFFF99"/>
        <bgColor indexed="64"/>
      </patternFill>
    </fill>
    <fill>
      <patternFill patternType="solid">
        <fgColor rgb="FF0070C0"/>
        <bgColor indexed="64"/>
      </patternFill>
    </fill>
    <fill>
      <patternFill patternType="solid">
        <fgColor rgb="FFE2EFDA"/>
        <bgColor indexed="64"/>
      </patternFill>
    </fill>
  </fills>
  <borders count="56">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rgb="FF0070C0"/>
      </bottom>
      <diagonal/>
    </border>
    <border>
      <left/>
      <right/>
      <top style="thick">
        <color rgb="FF0070C0"/>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theme="1"/>
      </top>
      <bottom style="thin">
        <color theme="1"/>
      </bottom>
      <diagonal/>
    </border>
    <border>
      <left/>
      <right/>
      <top style="medium">
        <color rgb="FF0070C0"/>
      </top>
      <bottom style="medium">
        <color rgb="FF0070C0"/>
      </bottom>
      <diagonal/>
    </border>
    <border>
      <left/>
      <right/>
      <top/>
      <bottom style="medium">
        <color rgb="FF0070C0"/>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auto="1"/>
      </top>
      <bottom style="medium">
        <color indexed="64"/>
      </bottom>
      <diagonal/>
    </border>
    <border>
      <left style="medium">
        <color indexed="64"/>
      </left>
      <right/>
      <top style="thin">
        <color theme="1"/>
      </top>
      <bottom style="thin">
        <color theme="1"/>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42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5" xfId="0" applyFont="1" applyBorder="1"/>
    <xf numFmtId="0" fontId="1" fillId="0" borderId="6" xfId="0" applyFont="1" applyBorder="1"/>
    <xf numFmtId="0" fontId="1" fillId="0" borderId="6" xfId="0" applyFont="1" applyBorder="1" applyAlignment="1">
      <alignment horizontal="center"/>
    </xf>
    <xf numFmtId="2" fontId="1" fillId="0" borderId="6" xfId="0" applyNumberFormat="1" applyFont="1" applyBorder="1"/>
    <xf numFmtId="0" fontId="1" fillId="0" borderId="0" xfId="0" applyFont="1" applyBorder="1"/>
    <xf numFmtId="0" fontId="6" fillId="0" borderId="0" xfId="0" applyFont="1" applyAlignment="1">
      <alignment vertical="center" wrapText="1"/>
    </xf>
    <xf numFmtId="0" fontId="5" fillId="0" borderId="3" xfId="0" applyFont="1" applyBorder="1" applyAlignment="1">
      <alignment horizontal="center"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2" borderId="6"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3" borderId="6" xfId="0" applyFont="1" applyFill="1" applyBorder="1" applyAlignment="1">
      <alignment horizontal="center" vertical="top" wrapText="1"/>
    </xf>
    <xf numFmtId="0" fontId="11" fillId="0" borderId="0" xfId="0" applyFont="1"/>
    <xf numFmtId="0" fontId="11" fillId="0" borderId="0" xfId="0" applyFont="1" applyBorder="1"/>
    <xf numFmtId="0" fontId="12" fillId="0" borderId="0" xfId="0" applyFont="1"/>
    <xf numFmtId="0" fontId="1" fillId="0" borderId="0" xfId="0" applyFont="1" applyFill="1"/>
    <xf numFmtId="2" fontId="1" fillId="0" borderId="0" xfId="0" applyNumberFormat="1" applyFont="1" applyFill="1" applyBorder="1"/>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3" borderId="8" xfId="0" applyFont="1" applyFill="1" applyBorder="1" applyAlignment="1">
      <alignment horizontal="center" vertical="top" wrapText="1"/>
    </xf>
    <xf numFmtId="4" fontId="1" fillId="2" borderId="6" xfId="0" applyNumberFormat="1" applyFont="1" applyFill="1" applyBorder="1"/>
    <xf numFmtId="4" fontId="5" fillId="2" borderId="6" xfId="0" applyNumberFormat="1" applyFont="1" applyFill="1" applyBorder="1"/>
    <xf numFmtId="4" fontId="5" fillId="3" borderId="6" xfId="0" applyNumberFormat="1" applyFont="1" applyFill="1" applyBorder="1"/>
    <xf numFmtId="4" fontId="1" fillId="0" borderId="5" xfId="0" applyNumberFormat="1" applyFont="1" applyBorder="1"/>
    <xf numFmtId="4" fontId="1" fillId="0" borderId="6" xfId="0" applyNumberFormat="1" applyFont="1" applyBorder="1"/>
    <xf numFmtId="4" fontId="1" fillId="0" borderId="18" xfId="0" applyNumberFormat="1" applyFont="1" applyBorder="1"/>
    <xf numFmtId="4" fontId="1" fillId="0" borderId="0" xfId="0" applyNumberFormat="1" applyFont="1" applyBorder="1"/>
    <xf numFmtId="4" fontId="1" fillId="0" borderId="0" xfId="0" applyNumberFormat="1" applyFont="1" applyFill="1" applyBorder="1"/>
    <xf numFmtId="4" fontId="1" fillId="3" borderId="6" xfId="0" applyNumberFormat="1" applyFont="1" applyFill="1" applyBorder="1"/>
    <xf numFmtId="4" fontId="1" fillId="3" borderId="16" xfId="0" applyNumberFormat="1" applyFont="1" applyFill="1" applyBorder="1"/>
    <xf numFmtId="0" fontId="16" fillId="3" borderId="6" xfId="0" applyFont="1" applyFill="1" applyBorder="1" applyAlignment="1">
      <alignment horizontal="left" vertical="center"/>
    </xf>
    <xf numFmtId="0" fontId="1" fillId="0" borderId="0" xfId="0" applyFont="1" applyFill="1" applyBorder="1"/>
    <xf numFmtId="0" fontId="1" fillId="0" borderId="15" xfId="0" applyFont="1" applyBorder="1"/>
    <xf numFmtId="0" fontId="1" fillId="0" borderId="6" xfId="0" applyFont="1" applyFill="1" applyBorder="1"/>
    <xf numFmtId="10" fontId="1" fillId="0" borderId="6" xfId="0" applyNumberFormat="1" applyFont="1" applyFill="1" applyBorder="1"/>
    <xf numFmtId="4" fontId="1" fillId="0" borderId="6" xfId="0" applyNumberFormat="1" applyFont="1" applyFill="1" applyBorder="1"/>
    <xf numFmtId="10" fontId="1" fillId="0" borderId="6" xfId="0" applyNumberFormat="1" applyFont="1" applyBorder="1"/>
    <xf numFmtId="0" fontId="1" fillId="0" borderId="7" xfId="0" applyFont="1" applyFill="1" applyBorder="1" applyAlignment="1"/>
    <xf numFmtId="4" fontId="1" fillId="0" borderId="8" xfId="0" applyNumberFormat="1" applyFont="1" applyFill="1" applyBorder="1"/>
    <xf numFmtId="4" fontId="5" fillId="0" borderId="16" xfId="0" applyNumberFormat="1" applyFont="1" applyBorder="1"/>
    <xf numFmtId="4" fontId="5" fillId="0" borderId="17" xfId="0" applyNumberFormat="1" applyFont="1" applyBorder="1"/>
    <xf numFmtId="0" fontId="1" fillId="0" borderId="6" xfId="0" applyFont="1" applyBorder="1" applyAlignment="1">
      <alignment horizontal="left"/>
    </xf>
    <xf numFmtId="4" fontId="5" fillId="0" borderId="0" xfId="0" applyNumberFormat="1" applyFont="1" applyFill="1" applyBorder="1"/>
    <xf numFmtId="0" fontId="1" fillId="0" borderId="24" xfId="0" applyFont="1" applyBorder="1"/>
    <xf numFmtId="0" fontId="11" fillId="0" borderId="24" xfId="0" applyFont="1" applyBorder="1"/>
    <xf numFmtId="0" fontId="1" fillId="0" borderId="11" xfId="0" applyFont="1" applyBorder="1"/>
    <xf numFmtId="0" fontId="1" fillId="0" borderId="25" xfId="0" applyFont="1" applyBorder="1"/>
    <xf numFmtId="0" fontId="5" fillId="0" borderId="25" xfId="0" applyFont="1" applyBorder="1" applyAlignment="1">
      <alignment vertical="top" wrapText="1"/>
    </xf>
    <xf numFmtId="0" fontId="5" fillId="0" borderId="25" xfId="0" applyFont="1" applyBorder="1"/>
    <xf numFmtId="0" fontId="5" fillId="0" borderId="26" xfId="0" applyFont="1" applyBorder="1"/>
    <xf numFmtId="0" fontId="1" fillId="0" borderId="7" xfId="0" applyFont="1" applyBorder="1"/>
    <xf numFmtId="0" fontId="1" fillId="0" borderId="11" xfId="0" applyFont="1" applyFill="1" applyBorder="1"/>
    <xf numFmtId="0" fontId="11" fillId="0" borderId="0" xfId="0" applyFont="1" applyFill="1" applyBorder="1"/>
    <xf numFmtId="0" fontId="1" fillId="0" borderId="13" xfId="0" applyFont="1" applyBorder="1"/>
    <xf numFmtId="0" fontId="11" fillId="0" borderId="15" xfId="0" applyFont="1" applyBorder="1"/>
    <xf numFmtId="4" fontId="1" fillId="0" borderId="15" xfId="0" applyNumberFormat="1" applyFont="1" applyFill="1" applyBorder="1"/>
    <xf numFmtId="4" fontId="5" fillId="0" borderId="15" xfId="0" applyNumberFormat="1" applyFont="1" applyFill="1" applyBorder="1"/>
    <xf numFmtId="4" fontId="1" fillId="0" borderId="24" xfId="0" applyNumberFormat="1" applyFont="1" applyFill="1" applyBorder="1"/>
    <xf numFmtId="4" fontId="5" fillId="0" borderId="24" xfId="0" applyNumberFormat="1" applyFont="1" applyFill="1" applyBorder="1"/>
    <xf numFmtId="0" fontId="18" fillId="5" borderId="0" xfId="0" applyFont="1" applyFill="1"/>
    <xf numFmtId="0" fontId="18" fillId="5" borderId="0" xfId="0" applyFont="1" applyFill="1" applyBorder="1"/>
    <xf numFmtId="0" fontId="18" fillId="5" borderId="24" xfId="0" applyFont="1" applyFill="1" applyBorder="1"/>
    <xf numFmtId="0" fontId="18" fillId="5" borderId="15" xfId="0" applyFont="1" applyFill="1" applyBorder="1"/>
    <xf numFmtId="0" fontId="1" fillId="6" borderId="0" xfId="0" applyFont="1" applyFill="1" applyBorder="1"/>
    <xf numFmtId="0" fontId="1" fillId="0" borderId="24" xfId="0" applyFont="1" applyFill="1" applyBorder="1"/>
    <xf numFmtId="0" fontId="1" fillId="0" borderId="15" xfId="0" applyFont="1" applyFill="1" applyBorder="1"/>
    <xf numFmtId="0" fontId="1" fillId="6" borderId="11" xfId="0" applyFont="1" applyFill="1" applyBorder="1"/>
    <xf numFmtId="0" fontId="1" fillId="0" borderId="13" xfId="0" applyFont="1" applyFill="1" applyBorder="1"/>
    <xf numFmtId="0" fontId="8" fillId="7" borderId="11" xfId="0" applyFont="1" applyFill="1" applyBorder="1"/>
    <xf numFmtId="0" fontId="1" fillId="7" borderId="12" xfId="0" applyFont="1" applyFill="1" applyBorder="1"/>
    <xf numFmtId="0" fontId="1" fillId="7" borderId="11" xfId="0" applyFont="1" applyFill="1" applyBorder="1"/>
    <xf numFmtId="0" fontId="1" fillId="7" borderId="13" xfId="0" applyFont="1" applyFill="1" applyBorder="1"/>
    <xf numFmtId="0" fontId="1" fillId="7" borderId="14" xfId="0" applyFont="1" applyFill="1" applyBorder="1"/>
    <xf numFmtId="0" fontId="15" fillId="2" borderId="7" xfId="0" applyFont="1" applyFill="1" applyBorder="1" applyAlignment="1">
      <alignment vertical="center"/>
    </xf>
    <xf numFmtId="0" fontId="15" fillId="2" borderId="6" xfId="0" applyFont="1" applyFill="1" applyBorder="1" applyAlignment="1">
      <alignment vertical="center"/>
    </xf>
    <xf numFmtId="0" fontId="16" fillId="3" borderId="7" xfId="0" applyFont="1" applyFill="1" applyBorder="1" applyAlignment="1">
      <alignment vertical="center"/>
    </xf>
    <xf numFmtId="0" fontId="15" fillId="3" borderId="7" xfId="0" applyFont="1" applyFill="1" applyBorder="1" applyAlignment="1">
      <alignment vertical="center"/>
    </xf>
    <xf numFmtId="0" fontId="15" fillId="3" borderId="6" xfId="0" applyFont="1" applyFill="1" applyBorder="1" applyAlignment="1">
      <alignment vertical="center"/>
    </xf>
    <xf numFmtId="4" fontId="1" fillId="2" borderId="6" xfId="0" applyNumberFormat="1" applyFont="1" applyFill="1" applyBorder="1" applyAlignment="1">
      <alignment horizontal="right"/>
    </xf>
    <xf numFmtId="0" fontId="5" fillId="6" borderId="0" xfId="0" applyFont="1" applyFill="1" applyBorder="1" applyAlignment="1">
      <alignment horizontal="center" vertical="top"/>
    </xf>
    <xf numFmtId="0" fontId="11" fillId="6" borderId="0" xfId="0" applyFont="1" applyFill="1" applyBorder="1"/>
    <xf numFmtId="0" fontId="10" fillId="6" borderId="11" xfId="0" applyFont="1" applyFill="1" applyBorder="1" applyAlignment="1">
      <alignment horizontal="left"/>
    </xf>
    <xf numFmtId="2" fontId="1" fillId="6" borderId="0" xfId="0" applyNumberFormat="1" applyFont="1" applyFill="1" applyBorder="1"/>
    <xf numFmtId="0" fontId="5" fillId="6" borderId="0" xfId="0" applyFont="1" applyFill="1" applyBorder="1" applyAlignment="1">
      <alignment horizontal="center" vertical="top" wrapText="1"/>
    </xf>
    <xf numFmtId="0" fontId="14" fillId="6" borderId="11" xfId="0" applyFont="1" applyFill="1" applyBorder="1" applyAlignment="1">
      <alignment vertical="center"/>
    </xf>
    <xf numFmtId="0" fontId="14" fillId="6" borderId="0" xfId="0" applyFont="1" applyFill="1" applyBorder="1" applyAlignment="1">
      <alignment vertical="center"/>
    </xf>
    <xf numFmtId="0" fontId="13" fillId="6" borderId="13" xfId="0" applyFont="1" applyFill="1" applyBorder="1" applyAlignment="1">
      <alignment vertical="center"/>
    </xf>
    <xf numFmtId="0" fontId="13" fillId="6" borderId="15" xfId="0" applyFont="1" applyFill="1" applyBorder="1" applyAlignment="1">
      <alignment vertical="center"/>
    </xf>
    <xf numFmtId="0" fontId="1" fillId="6" borderId="15" xfId="0" applyFont="1" applyFill="1" applyBorder="1"/>
    <xf numFmtId="0" fontId="12" fillId="6" borderId="0" xfId="0" applyFont="1" applyFill="1" applyBorder="1"/>
    <xf numFmtId="0" fontId="12" fillId="6" borderId="15" xfId="0" applyFont="1" applyFill="1" applyBorder="1"/>
    <xf numFmtId="4" fontId="5" fillId="3" borderId="8" xfId="0" applyNumberFormat="1" applyFont="1" applyFill="1" applyBorder="1"/>
    <xf numFmtId="4" fontId="5" fillId="3" borderId="17" xfId="0" applyNumberFormat="1" applyFont="1" applyFill="1" applyBorder="1"/>
    <xf numFmtId="0" fontId="15" fillId="8" borderId="0" xfId="0" applyFont="1" applyFill="1" applyBorder="1" applyAlignment="1">
      <alignment horizontal="left" vertical="center"/>
    </xf>
    <xf numFmtId="4" fontId="1" fillId="8" borderId="0" xfId="0" applyNumberFormat="1" applyFont="1" applyFill="1" applyBorder="1"/>
    <xf numFmtId="0" fontId="20" fillId="0" borderId="0" xfId="0" applyFont="1" applyFill="1" applyBorder="1" applyAlignment="1">
      <alignment horizontal="center" vertical="center"/>
    </xf>
    <xf numFmtId="0" fontId="11" fillId="0" borderId="15" xfId="0" applyFont="1" applyFill="1" applyBorder="1"/>
    <xf numFmtId="0" fontId="11" fillId="0" borderId="24" xfId="0" applyFont="1" applyFill="1" applyBorder="1"/>
    <xf numFmtId="0" fontId="1" fillId="8" borderId="11" xfId="0" applyFont="1" applyFill="1" applyBorder="1"/>
    <xf numFmtId="0" fontId="1" fillId="8" borderId="0" xfId="0" applyFont="1" applyFill="1" applyBorder="1"/>
    <xf numFmtId="0" fontId="11" fillId="8" borderId="0" xfId="0" applyFont="1" applyFill="1" applyBorder="1"/>
    <xf numFmtId="0" fontId="1" fillId="8" borderId="13" xfId="0" applyFont="1" applyFill="1" applyBorder="1"/>
    <xf numFmtId="0" fontId="1" fillId="8" borderId="15" xfId="0" applyFont="1" applyFill="1" applyBorder="1"/>
    <xf numFmtId="0" fontId="11" fillId="8" borderId="15" xfId="0" applyFont="1" applyFill="1" applyBorder="1"/>
    <xf numFmtId="2" fontId="1" fillId="7" borderId="12" xfId="0" applyNumberFormat="1" applyFont="1" applyFill="1" applyBorder="1"/>
    <xf numFmtId="2" fontId="1" fillId="7" borderId="14" xfId="0" applyNumberFormat="1" applyFont="1" applyFill="1" applyBorder="1"/>
    <xf numFmtId="0" fontId="1" fillId="0" borderId="7" xfId="0" applyFont="1" applyBorder="1" applyAlignment="1">
      <alignment horizontal="left"/>
    </xf>
    <xf numFmtId="4" fontId="1" fillId="0" borderId="8" xfId="0" applyNumberFormat="1" applyFont="1" applyBorder="1"/>
    <xf numFmtId="0" fontId="1" fillId="0" borderId="19" xfId="0" applyFont="1" applyBorder="1" applyAlignment="1">
      <alignment horizontal="left"/>
    </xf>
    <xf numFmtId="0" fontId="1" fillId="0" borderId="16" xfId="0" applyFont="1" applyBorder="1" applyAlignment="1">
      <alignment horizontal="left"/>
    </xf>
    <xf numFmtId="4" fontId="21" fillId="2" borderId="6" xfId="0" applyNumberFormat="1" applyFont="1" applyFill="1" applyBorder="1"/>
    <xf numFmtId="4" fontId="7" fillId="2" borderId="6" xfId="0" applyNumberFormat="1" applyFont="1" applyFill="1" applyBorder="1"/>
    <xf numFmtId="4" fontId="21" fillId="0" borderId="6" xfId="0" applyNumberFormat="1" applyFont="1" applyBorder="1"/>
    <xf numFmtId="4" fontId="1" fillId="0" borderId="0" xfId="0" applyNumberFormat="1" applyFont="1" applyBorder="1" applyAlignment="1">
      <alignment wrapText="1"/>
    </xf>
    <xf numFmtId="0" fontId="1" fillId="0" borderId="0" xfId="0" applyFont="1" applyBorder="1" applyAlignment="1">
      <alignment vertical="top"/>
    </xf>
    <xf numFmtId="0" fontId="1" fillId="7" borderId="30" xfId="0" applyFont="1" applyFill="1" applyBorder="1" applyAlignment="1">
      <alignment horizontal="left" vertical="top" wrapText="1"/>
    </xf>
    <xf numFmtId="0" fontId="1" fillId="0" borderId="0" xfId="0" applyFont="1" applyFill="1" applyBorder="1" applyAlignment="1">
      <alignment vertical="top"/>
    </xf>
    <xf numFmtId="0" fontId="1" fillId="0" borderId="0" xfId="0" applyFont="1" applyBorder="1" applyAlignment="1">
      <alignment horizontal="left"/>
    </xf>
    <xf numFmtId="10" fontId="1" fillId="0" borderId="0" xfId="0" applyNumberFormat="1" applyFont="1" applyBorder="1"/>
    <xf numFmtId="4" fontId="5" fillId="0" borderId="0" xfId="0" applyNumberFormat="1" applyFont="1" applyBorder="1"/>
    <xf numFmtId="0" fontId="1" fillId="10" borderId="8" xfId="0" applyFont="1" applyFill="1" applyBorder="1" applyAlignment="1">
      <alignment horizontal="center" vertical="top" wrapText="1"/>
    </xf>
    <xf numFmtId="0" fontId="1" fillId="9" borderId="0" xfId="0" applyFont="1" applyFill="1"/>
    <xf numFmtId="0" fontId="11" fillId="9" borderId="0" xfId="0" applyFont="1" applyFill="1"/>
    <xf numFmtId="0" fontId="12" fillId="9" borderId="0" xfId="0" applyFont="1" applyFill="1"/>
    <xf numFmtId="4" fontId="1" fillId="10" borderId="7" xfId="0" applyNumberFormat="1" applyFont="1" applyFill="1" applyBorder="1"/>
    <xf numFmtId="4" fontId="1" fillId="10" borderId="6" xfId="0" applyNumberFormat="1" applyFont="1" applyFill="1" applyBorder="1"/>
    <xf numFmtId="4" fontId="1" fillId="10" borderId="8" xfId="0" applyNumberFormat="1" applyFont="1" applyFill="1" applyBorder="1"/>
    <xf numFmtId="0" fontId="1" fillId="10" borderId="7" xfId="0" applyFont="1" applyFill="1" applyBorder="1" applyAlignment="1">
      <alignment horizontal="center" vertical="top" wrapText="1"/>
    </xf>
    <xf numFmtId="0" fontId="1" fillId="10" borderId="6" xfId="0" applyFont="1" applyFill="1" applyBorder="1" applyAlignment="1">
      <alignment horizontal="center" vertical="top" wrapText="1"/>
    </xf>
    <xf numFmtId="0" fontId="22" fillId="0" borderId="0" xfId="0" applyFont="1"/>
    <xf numFmtId="0" fontId="5" fillId="0" borderId="0" xfId="0" applyFont="1" applyAlignment="1">
      <alignment horizontal="left"/>
    </xf>
    <xf numFmtId="0" fontId="22" fillId="0" borderId="0" xfId="0" applyFont="1" applyBorder="1"/>
    <xf numFmtId="4" fontId="21" fillId="3" borderId="6" xfId="0" applyNumberFormat="1" applyFont="1" applyFill="1" applyBorder="1"/>
    <xf numFmtId="4" fontId="1" fillId="10" borderId="38" xfId="0" applyNumberFormat="1" applyFont="1" applyFill="1" applyBorder="1"/>
    <xf numFmtId="4" fontId="1" fillId="10" borderId="21" xfId="0" applyNumberFormat="1" applyFont="1" applyFill="1" applyBorder="1"/>
    <xf numFmtId="4" fontId="1" fillId="0" borderId="39" xfId="0" applyNumberFormat="1" applyFont="1" applyBorder="1"/>
    <xf numFmtId="4" fontId="1" fillId="0" borderId="38" xfId="0" applyNumberFormat="1" applyFont="1" applyBorder="1"/>
    <xf numFmtId="0" fontId="1" fillId="0" borderId="38" xfId="0" applyFont="1" applyBorder="1"/>
    <xf numFmtId="4" fontId="1" fillId="2" borderId="38" xfId="0" applyNumberFormat="1" applyFont="1" applyFill="1" applyBorder="1"/>
    <xf numFmtId="4" fontId="5" fillId="2" borderId="38" xfId="0" applyNumberFormat="1" applyFont="1" applyFill="1" applyBorder="1"/>
    <xf numFmtId="2" fontId="1" fillId="0" borderId="38" xfId="0" applyNumberFormat="1" applyFont="1" applyBorder="1"/>
    <xf numFmtId="4" fontId="1" fillId="3" borderId="38" xfId="0" applyNumberFormat="1" applyFont="1" applyFill="1" applyBorder="1"/>
    <xf numFmtId="4" fontId="1" fillId="0" borderId="40" xfId="0" applyNumberFormat="1" applyFont="1" applyBorder="1"/>
    <xf numFmtId="4" fontId="5" fillId="0" borderId="40" xfId="0" applyNumberFormat="1" applyFont="1" applyBorder="1" applyAlignment="1">
      <alignment horizontal="right"/>
    </xf>
    <xf numFmtId="0" fontId="36" fillId="0" borderId="0" xfId="0" applyFont="1"/>
    <xf numFmtId="0" fontId="5" fillId="2" borderId="3" xfId="0" applyFont="1" applyFill="1" applyBorder="1" applyAlignment="1">
      <alignment horizontal="center" vertical="top"/>
    </xf>
    <xf numFmtId="0" fontId="15" fillId="2" borderId="7" xfId="0" applyFont="1" applyFill="1" applyBorder="1" applyAlignment="1">
      <alignment vertical="top"/>
    </xf>
    <xf numFmtId="0" fontId="15" fillId="2" borderId="6" xfId="0" applyFont="1" applyFill="1" applyBorder="1" applyAlignment="1">
      <alignment vertical="top"/>
    </xf>
    <xf numFmtId="0" fontId="5" fillId="3" borderId="6" xfId="0" applyFont="1" applyFill="1" applyBorder="1" applyAlignment="1">
      <alignment horizontal="center" vertical="top"/>
    </xf>
    <xf numFmtId="17" fontId="8" fillId="7" borderId="11" xfId="0" applyNumberFormat="1" applyFont="1" applyFill="1" applyBorder="1" applyAlignment="1">
      <alignment horizontal="left"/>
    </xf>
    <xf numFmtId="0" fontId="1" fillId="0" borderId="7" xfId="0" applyFont="1" applyBorder="1" applyAlignment="1"/>
    <xf numFmtId="4" fontId="5" fillId="0" borderId="6" xfId="0" applyNumberFormat="1" applyFont="1" applyBorder="1" applyAlignment="1">
      <alignment horizontal="right"/>
    </xf>
    <xf numFmtId="10" fontId="1" fillId="0" borderId="16" xfId="0" applyNumberFormat="1" applyFont="1" applyBorder="1" applyAlignment="1">
      <alignment horizontal="center"/>
    </xf>
    <xf numFmtId="0" fontId="5" fillId="0" borderId="25" xfId="0" applyFont="1" applyFill="1" applyBorder="1"/>
    <xf numFmtId="0" fontId="39" fillId="0" borderId="0" xfId="0" applyFont="1"/>
    <xf numFmtId="0" fontId="39" fillId="0" borderId="0" xfId="0" applyFont="1" applyAlignment="1">
      <alignment vertical="center"/>
    </xf>
    <xf numFmtId="0" fontId="39" fillId="0" borderId="0" xfId="0" applyFont="1" applyAlignment="1">
      <alignment horizontal="center" vertical="center"/>
    </xf>
    <xf numFmtId="0" fontId="39" fillId="0" borderId="0" xfId="0" applyFont="1" applyBorder="1"/>
    <xf numFmtId="0" fontId="40" fillId="0" borderId="0" xfId="0" applyFont="1" applyBorder="1" applyAlignment="1">
      <alignment vertical="center" wrapText="1"/>
    </xf>
    <xf numFmtId="0" fontId="41" fillId="11" borderId="7" xfId="0" applyFont="1" applyFill="1" applyBorder="1" applyAlignment="1">
      <alignment vertical="center" wrapText="1"/>
    </xf>
    <xf numFmtId="0" fontId="39" fillId="0" borderId="8" xfId="0" applyFont="1" applyBorder="1" applyAlignment="1">
      <alignment vertical="center" wrapText="1"/>
    </xf>
    <xf numFmtId="0" fontId="41" fillId="11" borderId="26" xfId="0" applyFont="1" applyFill="1" applyBorder="1" applyAlignment="1">
      <alignment vertical="center" wrapText="1"/>
    </xf>
    <xf numFmtId="4" fontId="5" fillId="0" borderId="0" xfId="0" applyNumberFormat="1" applyFont="1" applyBorder="1" applyAlignment="1">
      <alignment horizontal="right"/>
    </xf>
    <xf numFmtId="0" fontId="5" fillId="0" borderId="26" xfId="0" applyFont="1" applyFill="1" applyBorder="1"/>
    <xf numFmtId="10" fontId="1" fillId="0" borderId="0" xfId="0" applyNumberFormat="1" applyFont="1" applyBorder="1" applyAlignment="1">
      <alignment horizontal="center"/>
    </xf>
    <xf numFmtId="0" fontId="1" fillId="6" borderId="24" xfId="0" applyFont="1" applyFill="1" applyBorder="1"/>
    <xf numFmtId="0" fontId="11" fillId="6" borderId="24" xfId="0" applyFont="1" applyFill="1" applyBorder="1"/>
    <xf numFmtId="0" fontId="1" fillId="6" borderId="10" xfId="0" applyFont="1" applyFill="1" applyBorder="1"/>
    <xf numFmtId="0" fontId="1" fillId="6" borderId="12" xfId="0" applyFont="1" applyFill="1" applyBorder="1"/>
    <xf numFmtId="0" fontId="1" fillId="6" borderId="14" xfId="0" applyFont="1" applyFill="1" applyBorder="1"/>
    <xf numFmtId="0" fontId="1" fillId="8" borderId="9" xfId="0" applyFont="1" applyFill="1" applyBorder="1"/>
    <xf numFmtId="0" fontId="1" fillId="8" borderId="24" xfId="0" applyFont="1" applyFill="1" applyBorder="1"/>
    <xf numFmtId="0" fontId="11" fillId="8" borderId="24" xfId="0" applyFont="1" applyFill="1" applyBorder="1"/>
    <xf numFmtId="0" fontId="1" fillId="8" borderId="10" xfId="0" applyFont="1" applyFill="1" applyBorder="1"/>
    <xf numFmtId="0" fontId="1" fillId="8" borderId="12" xfId="0" applyFont="1" applyFill="1" applyBorder="1"/>
    <xf numFmtId="0" fontId="1" fillId="8" borderId="14" xfId="0" applyFont="1" applyFill="1" applyBorder="1"/>
    <xf numFmtId="0" fontId="1" fillId="0" borderId="19" xfId="0" applyFont="1" applyFill="1" applyBorder="1" applyAlignment="1">
      <alignment horizontal="left"/>
    </xf>
    <xf numFmtId="0" fontId="1" fillId="0" borderId="16" xfId="0" applyFont="1" applyFill="1" applyBorder="1" applyAlignment="1">
      <alignment horizontal="left"/>
    </xf>
    <xf numFmtId="10" fontId="1" fillId="0" borderId="16" xfId="0" applyNumberFormat="1" applyFont="1" applyFill="1" applyBorder="1"/>
    <xf numFmtId="0" fontId="8" fillId="0" borderId="0" xfId="0" applyFont="1" applyFill="1" applyBorder="1"/>
    <xf numFmtId="0" fontId="1" fillId="0" borderId="6" xfId="0" applyFont="1" applyFill="1" applyBorder="1" applyAlignment="1">
      <alignment horizontal="left"/>
    </xf>
    <xf numFmtId="0" fontId="1" fillId="0" borderId="7" xfId="0" applyFont="1" applyFill="1" applyBorder="1" applyAlignment="1">
      <alignment horizontal="left"/>
    </xf>
    <xf numFmtId="10" fontId="1" fillId="0" borderId="6" xfId="0" applyNumberFormat="1" applyFont="1" applyFill="1" applyBorder="1" applyAlignment="1">
      <alignment horizontal="right"/>
    </xf>
    <xf numFmtId="10" fontId="1" fillId="0" borderId="16" xfId="0" applyNumberFormat="1" applyFont="1" applyFill="1" applyBorder="1" applyAlignment="1">
      <alignment horizontal="right"/>
    </xf>
    <xf numFmtId="4" fontId="1" fillId="2" borderId="6" xfId="0" applyNumberFormat="1" applyFont="1" applyFill="1" applyBorder="1" applyAlignment="1">
      <alignment horizontal="center"/>
    </xf>
    <xf numFmtId="4" fontId="1" fillId="3" borderId="6" xfId="0" applyNumberFormat="1" applyFont="1" applyFill="1" applyBorder="1" applyAlignment="1">
      <alignment horizontal="center"/>
    </xf>
    <xf numFmtId="4" fontId="5" fillId="3" borderId="8" xfId="0" applyNumberFormat="1" applyFont="1" applyFill="1" applyBorder="1" applyAlignment="1">
      <alignment horizontal="center"/>
    </xf>
    <xf numFmtId="4" fontId="1" fillId="3" borderId="16" xfId="0" applyNumberFormat="1" applyFont="1" applyFill="1" applyBorder="1" applyAlignment="1">
      <alignment horizontal="center"/>
    </xf>
    <xf numFmtId="4" fontId="5" fillId="3" borderId="17" xfId="0" applyNumberFormat="1" applyFont="1" applyFill="1" applyBorder="1" applyAlignment="1">
      <alignment horizontal="center"/>
    </xf>
    <xf numFmtId="4" fontId="1" fillId="2" borderId="6" xfId="0" applyNumberFormat="1" applyFont="1" applyFill="1" applyBorder="1" applyAlignment="1">
      <alignment horizontal="center" vertical="top"/>
    </xf>
    <xf numFmtId="4" fontId="5" fillId="0" borderId="0" xfId="0" applyNumberFormat="1" applyFont="1" applyFill="1" applyBorder="1" applyAlignment="1">
      <alignment horizontal="right"/>
    </xf>
    <xf numFmtId="17" fontId="8" fillId="0" borderId="0" xfId="0" applyNumberFormat="1" applyFont="1" applyFill="1" applyBorder="1" applyAlignment="1">
      <alignment horizontal="left"/>
    </xf>
    <xf numFmtId="0" fontId="1" fillId="0" borderId="9" xfId="0" applyFont="1" applyFill="1" applyBorder="1"/>
    <xf numFmtId="0" fontId="12" fillId="9" borderId="0" xfId="0" applyFont="1" applyFill="1" applyAlignment="1">
      <alignment horizontal="center"/>
    </xf>
    <xf numFmtId="0" fontId="1" fillId="0" borderId="0" xfId="0" applyFont="1" applyAlignment="1">
      <alignment horizontal="center"/>
    </xf>
    <xf numFmtId="0" fontId="18" fillId="5" borderId="0" xfId="0" applyFont="1" applyFill="1" applyBorder="1" applyAlignment="1">
      <alignment horizontal="center"/>
    </xf>
    <xf numFmtId="4" fontId="18" fillId="5" borderId="0" xfId="0" applyNumberFormat="1" applyFont="1" applyFill="1" applyBorder="1" applyAlignment="1">
      <alignment horizontal="center"/>
    </xf>
    <xf numFmtId="0" fontId="18" fillId="5" borderId="24" xfId="0" applyFont="1" applyFill="1" applyBorder="1" applyAlignment="1">
      <alignment horizontal="center"/>
    </xf>
    <xf numFmtId="0" fontId="18" fillId="5" borderId="10" xfId="0" applyFont="1" applyFill="1" applyBorder="1" applyAlignment="1">
      <alignment horizontal="center"/>
    </xf>
    <xf numFmtId="0" fontId="18" fillId="5" borderId="12" xfId="0" applyFont="1" applyFill="1" applyBorder="1" applyAlignment="1">
      <alignment horizontal="center"/>
    </xf>
    <xf numFmtId="4" fontId="18" fillId="5" borderId="12" xfId="0" applyNumberFormat="1" applyFont="1" applyFill="1" applyBorder="1" applyAlignment="1">
      <alignment horizontal="center"/>
    </xf>
    <xf numFmtId="0" fontId="18" fillId="5" borderId="15" xfId="0" applyFont="1" applyFill="1" applyBorder="1" applyAlignment="1">
      <alignment horizontal="center"/>
    </xf>
    <xf numFmtId="0" fontId="18" fillId="5" borderId="14" xfId="0" applyFont="1" applyFill="1" applyBorder="1" applyAlignment="1">
      <alignment horizontal="center"/>
    </xf>
    <xf numFmtId="4" fontId="18" fillId="5" borderId="15" xfId="0" applyNumberFormat="1" applyFont="1" applyFill="1" applyBorder="1" applyAlignment="1">
      <alignment horizontal="center"/>
    </xf>
    <xf numFmtId="4" fontId="18" fillId="5" borderId="14" xfId="0" applyNumberFormat="1" applyFont="1" applyFill="1" applyBorder="1" applyAlignment="1">
      <alignment horizontal="center"/>
    </xf>
    <xf numFmtId="0" fontId="19" fillId="5" borderId="0" xfId="0" applyFont="1" applyFill="1" applyBorder="1" applyAlignment="1">
      <alignment horizontal="center"/>
    </xf>
    <xf numFmtId="0" fontId="19" fillId="5" borderId="12" xfId="0" applyFont="1" applyFill="1" applyBorder="1" applyAlignment="1">
      <alignment horizontal="center"/>
    </xf>
    <xf numFmtId="0" fontId="19" fillId="5" borderId="15" xfId="0" applyFont="1" applyFill="1" applyBorder="1" applyAlignment="1">
      <alignment horizontal="center"/>
    </xf>
    <xf numFmtId="0" fontId="19" fillId="5" borderId="14" xfId="0" applyFont="1" applyFill="1" applyBorder="1" applyAlignment="1">
      <alignment horizontal="center"/>
    </xf>
    <xf numFmtId="4" fontId="18" fillId="5" borderId="24" xfId="0" applyNumberFormat="1" applyFont="1" applyFill="1" applyBorder="1" applyAlignment="1">
      <alignment horizontal="center"/>
    </xf>
    <xf numFmtId="4" fontId="18" fillId="5" borderId="10" xfId="0" applyNumberFormat="1" applyFont="1" applyFill="1" applyBorder="1" applyAlignment="1">
      <alignment horizontal="center"/>
    </xf>
    <xf numFmtId="0" fontId="12" fillId="0" borderId="0" xfId="0" applyFont="1" applyAlignment="1">
      <alignment horizontal="center"/>
    </xf>
    <xf numFmtId="0" fontId="18" fillId="5" borderId="0" xfId="0" applyFont="1" applyFill="1" applyAlignment="1">
      <alignment horizontal="center"/>
    </xf>
    <xf numFmtId="10" fontId="1" fillId="0" borderId="16" xfId="0" applyNumberFormat="1" applyFont="1" applyBorder="1" applyAlignment="1">
      <alignment horizontal="right"/>
    </xf>
    <xf numFmtId="0" fontId="1" fillId="0" borderId="15" xfId="0" applyFont="1" applyBorder="1" applyAlignment="1">
      <alignment horizontal="left"/>
    </xf>
    <xf numFmtId="10" fontId="1" fillId="0" borderId="15" xfId="0" applyNumberFormat="1" applyFont="1" applyBorder="1" applyAlignment="1">
      <alignment horizontal="center"/>
    </xf>
    <xf numFmtId="4" fontId="5" fillId="0" borderId="15" xfId="0" applyNumberFormat="1" applyFont="1" applyBorder="1"/>
    <xf numFmtId="0" fontId="7" fillId="0" borderId="3" xfId="0" applyFont="1" applyBorder="1" applyAlignment="1">
      <alignment horizontal="center" vertical="top"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10" fontId="1" fillId="0" borderId="6" xfId="0" applyNumberFormat="1" applyFont="1" applyBorder="1" applyAlignment="1">
      <alignment horizontal="right"/>
    </xf>
    <xf numFmtId="4" fontId="17" fillId="5" borderId="0" xfId="0" applyNumberFormat="1" applyFont="1" applyFill="1" applyBorder="1" applyAlignment="1">
      <alignment horizontal="center"/>
    </xf>
    <xf numFmtId="4" fontId="17" fillId="5" borderId="12" xfId="0" applyNumberFormat="1" applyFont="1" applyFill="1" applyBorder="1" applyAlignment="1">
      <alignment horizontal="center"/>
    </xf>
    <xf numFmtId="4" fontId="5" fillId="2" borderId="8" xfId="0" applyNumberFormat="1" applyFont="1" applyFill="1" applyBorder="1" applyAlignment="1">
      <alignment horizontal="right"/>
    </xf>
    <xf numFmtId="4" fontId="5" fillId="2" borderId="8" xfId="0" applyNumberFormat="1" applyFont="1" applyFill="1" applyBorder="1" applyAlignment="1">
      <alignment horizontal="center"/>
    </xf>
    <xf numFmtId="4" fontId="5" fillId="2" borderId="8" xfId="0" applyNumberFormat="1" applyFont="1" applyFill="1" applyBorder="1" applyAlignment="1">
      <alignment horizontal="center" vertical="top"/>
    </xf>
    <xf numFmtId="4" fontId="7" fillId="3" borderId="17" xfId="0" applyNumberFormat="1" applyFont="1" applyFill="1" applyBorder="1" applyAlignment="1">
      <alignment horizontal="center" vertical="center" wrapText="1"/>
    </xf>
    <xf numFmtId="10" fontId="21" fillId="0" borderId="16" xfId="0" applyNumberFormat="1" applyFont="1" applyBorder="1" applyAlignment="1">
      <alignment horizontal="center" vertical="center" wrapText="1"/>
    </xf>
    <xf numFmtId="0" fontId="17" fillId="5" borderId="0" xfId="0" applyFont="1" applyFill="1" applyBorder="1" applyAlignment="1">
      <alignment horizontal="center" wrapText="1"/>
    </xf>
    <xf numFmtId="0" fontId="10" fillId="4" borderId="9" xfId="0" applyFont="1" applyFill="1" applyBorder="1" applyAlignment="1">
      <alignment horizontal="left"/>
    </xf>
    <xf numFmtId="0" fontId="20" fillId="7" borderId="9" xfId="0" applyFont="1" applyFill="1" applyBorder="1" applyAlignment="1">
      <alignment horizontal="center" vertical="top" wrapText="1"/>
    </xf>
    <xf numFmtId="0" fontId="20" fillId="7" borderId="10" xfId="0" applyFont="1" applyFill="1" applyBorder="1" applyAlignment="1">
      <alignment horizontal="center" vertical="top"/>
    </xf>
    <xf numFmtId="0" fontId="16" fillId="3" borderId="6" xfId="0" applyFont="1" applyFill="1" applyBorder="1" applyAlignment="1">
      <alignment horizontal="left" vertical="center"/>
    </xf>
    <xf numFmtId="0" fontId="17" fillId="5" borderId="12" xfId="0" applyFont="1" applyFill="1" applyBorder="1" applyAlignment="1">
      <alignment horizontal="center"/>
    </xf>
    <xf numFmtId="0" fontId="1" fillId="0" borderId="48" xfId="0" applyFont="1" applyBorder="1"/>
    <xf numFmtId="4" fontId="1" fillId="0" borderId="15" xfId="0" applyNumberFormat="1" applyFont="1" applyBorder="1"/>
    <xf numFmtId="10" fontId="1" fillId="0" borderId="15" xfId="0" applyNumberFormat="1" applyFont="1" applyBorder="1"/>
    <xf numFmtId="0" fontId="5" fillId="0" borderId="7" xfId="0" applyFont="1" applyBorder="1" applyAlignment="1">
      <alignment vertical="top" wrapText="1"/>
    </xf>
    <xf numFmtId="0" fontId="5" fillId="0" borderId="7" xfId="0" applyFont="1" applyBorder="1"/>
    <xf numFmtId="0" fontId="5" fillId="0" borderId="7" xfId="0" applyFont="1" applyFill="1" applyBorder="1"/>
    <xf numFmtId="4" fontId="5" fillId="0" borderId="15" xfId="0" applyNumberFormat="1" applyFont="1" applyBorder="1" applyAlignment="1">
      <alignment horizontal="right"/>
    </xf>
    <xf numFmtId="0" fontId="18" fillId="0" borderId="9" xfId="0" applyFont="1" applyFill="1" applyBorder="1"/>
    <xf numFmtId="0" fontId="18" fillId="0" borderId="13" xfId="0" applyFont="1" applyFill="1" applyBorder="1"/>
    <xf numFmtId="4" fontId="5" fillId="0" borderId="15" xfId="0" applyNumberFormat="1" applyFont="1" applyFill="1" applyBorder="1" applyAlignment="1">
      <alignment horizontal="right"/>
    </xf>
    <xf numFmtId="0" fontId="21" fillId="0" borderId="16" xfId="0" applyFont="1" applyBorder="1" applyAlignment="1">
      <alignment horizontal="center" vertical="center" wrapText="1"/>
    </xf>
    <xf numFmtId="4" fontId="7" fillId="3" borderId="16" xfId="0" applyNumberFormat="1" applyFont="1" applyFill="1" applyBorder="1" applyAlignment="1">
      <alignment horizontal="right" vertical="center" wrapText="1"/>
    </xf>
    <xf numFmtId="0" fontId="17" fillId="5" borderId="0" xfId="0" applyFont="1" applyFill="1" applyBorder="1" applyAlignment="1">
      <alignment horizontal="center" wrapText="1"/>
    </xf>
    <xf numFmtId="0" fontId="10" fillId="4" borderId="9" xfId="0" applyFont="1" applyFill="1" applyBorder="1" applyAlignment="1">
      <alignment horizontal="left"/>
    </xf>
    <xf numFmtId="0" fontId="20" fillId="7" borderId="9" xfId="0" applyFont="1" applyFill="1" applyBorder="1" applyAlignment="1">
      <alignment horizontal="center" vertical="top" wrapText="1"/>
    </xf>
    <xf numFmtId="0" fontId="20" fillId="7" borderId="10" xfId="0" applyFont="1" applyFill="1" applyBorder="1" applyAlignment="1">
      <alignment horizontal="center" vertical="top"/>
    </xf>
    <xf numFmtId="0" fontId="21"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21" fillId="0" borderId="0" xfId="0" applyFont="1" applyBorder="1" applyAlignment="1">
      <alignment horizontal="center" vertical="center" wrapText="1"/>
    </xf>
    <xf numFmtId="4" fontId="1" fillId="0" borderId="49" xfId="0" applyNumberFormat="1" applyFont="1" applyFill="1" applyBorder="1"/>
    <xf numFmtId="4" fontId="5" fillId="0" borderId="18" xfId="0" applyNumberFormat="1" applyFont="1" applyFill="1" applyBorder="1"/>
    <xf numFmtId="4" fontId="1" fillId="0" borderId="18" xfId="0" applyNumberFormat="1" applyFont="1" applyFill="1" applyBorder="1"/>
    <xf numFmtId="4" fontId="5" fillId="0" borderId="50" xfId="0" applyNumberFormat="1" applyFont="1" applyFill="1" applyBorder="1"/>
    <xf numFmtId="4" fontId="7" fillId="0" borderId="0" xfId="0" applyNumberFormat="1" applyFont="1" applyFill="1" applyBorder="1" applyAlignment="1">
      <alignment horizontal="right" vertical="center" wrapText="1"/>
    </xf>
    <xf numFmtId="4" fontId="7" fillId="0" borderId="0" xfId="0" applyNumberFormat="1" applyFont="1" applyFill="1" applyBorder="1" applyAlignment="1">
      <alignment horizontal="center" vertical="center" wrapText="1"/>
    </xf>
    <xf numFmtId="0" fontId="44" fillId="9" borderId="0" xfId="0" applyFont="1" applyFill="1"/>
    <xf numFmtId="49" fontId="8" fillId="7" borderId="11" xfId="0" applyNumberFormat="1" applyFont="1" applyFill="1" applyBorder="1" applyAlignment="1">
      <alignment horizontal="left"/>
    </xf>
    <xf numFmtId="49" fontId="8" fillId="7" borderId="12" xfId="0" applyNumberFormat="1" applyFont="1" applyFill="1" applyBorder="1" applyAlignment="1">
      <alignment horizontal="left"/>
    </xf>
    <xf numFmtId="0" fontId="45" fillId="0" borderId="8" xfId="0" applyFont="1" applyFill="1" applyBorder="1" applyAlignment="1">
      <alignment vertical="center" wrapText="1"/>
    </xf>
    <xf numFmtId="0" fontId="45" fillId="0" borderId="29" xfId="0" applyFont="1" applyFill="1" applyBorder="1" applyAlignment="1">
      <alignment vertical="center" wrapText="1"/>
    </xf>
    <xf numFmtId="0" fontId="5" fillId="0" borderId="6" xfId="0" applyFont="1" applyFill="1" applyBorder="1" applyAlignment="1">
      <alignment horizontal="center" vertical="top" wrapText="1"/>
    </xf>
    <xf numFmtId="10" fontId="1" fillId="0" borderId="6" xfId="0" applyNumberFormat="1" applyFont="1" applyBorder="1" applyAlignment="1">
      <alignment horizontal="center"/>
    </xf>
    <xf numFmtId="10" fontId="21" fillId="0" borderId="6" xfId="0" applyNumberFormat="1" applyFont="1" applyBorder="1" applyAlignment="1">
      <alignment horizontal="center" vertical="center" wrapText="1"/>
    </xf>
    <xf numFmtId="2" fontId="21" fillId="0" borderId="6" xfId="0" applyNumberFormat="1" applyFont="1" applyFill="1" applyBorder="1" applyAlignment="1">
      <alignment horizontal="center" vertical="center" wrapText="1"/>
    </xf>
    <xf numFmtId="2" fontId="21" fillId="0" borderId="8" xfId="0" applyNumberFormat="1" applyFont="1" applyFill="1" applyBorder="1" applyAlignment="1">
      <alignment horizontal="center" vertical="center" wrapText="1"/>
    </xf>
    <xf numFmtId="4" fontId="5" fillId="12" borderId="8" xfId="0" applyNumberFormat="1" applyFont="1" applyFill="1" applyBorder="1" applyAlignment="1">
      <alignment horizontal="center"/>
    </xf>
    <xf numFmtId="4" fontId="5" fillId="12" borderId="17" xfId="0" applyNumberFormat="1" applyFont="1" applyFill="1" applyBorder="1" applyAlignment="1">
      <alignment horizontal="center"/>
    </xf>
    <xf numFmtId="0" fontId="17" fillId="5" borderId="0" xfId="0" applyFont="1" applyFill="1" applyBorder="1" applyAlignment="1">
      <alignment horizontal="center" wrapText="1"/>
    </xf>
    <xf numFmtId="0" fontId="10" fillId="4" borderId="9" xfId="0" applyFont="1" applyFill="1" applyBorder="1" applyAlignment="1">
      <alignment horizontal="left"/>
    </xf>
    <xf numFmtId="4" fontId="1" fillId="0" borderId="16" xfId="0" applyNumberFormat="1" applyFont="1" applyFill="1" applyBorder="1"/>
    <xf numFmtId="4" fontId="1" fillId="0" borderId="17" xfId="0" applyNumberFormat="1" applyFont="1" applyFill="1" applyBorder="1"/>
    <xf numFmtId="0" fontId="1" fillId="0" borderId="52" xfId="0" applyFont="1" applyFill="1" applyBorder="1" applyAlignment="1">
      <alignment horizontal="left"/>
    </xf>
    <xf numFmtId="0" fontId="1" fillId="0" borderId="53" xfId="0" applyFont="1" applyFill="1" applyBorder="1" applyAlignment="1">
      <alignment horizontal="left"/>
    </xf>
    <xf numFmtId="10" fontId="1" fillId="0" borderId="53" xfId="0" applyNumberFormat="1" applyFont="1" applyFill="1" applyBorder="1"/>
    <xf numFmtId="4" fontId="5" fillId="12" borderId="53" xfId="0" applyNumberFormat="1" applyFont="1" applyFill="1" applyBorder="1"/>
    <xf numFmtId="4" fontId="5" fillId="12" borderId="54" xfId="0" applyNumberFormat="1" applyFont="1" applyFill="1" applyBorder="1"/>
    <xf numFmtId="0" fontId="1" fillId="0" borderId="51" xfId="0" applyFont="1" applyBorder="1" applyAlignment="1">
      <alignment horizontal="left"/>
    </xf>
    <xf numFmtId="0" fontId="5" fillId="0" borderId="38" xfId="0" applyFont="1" applyFill="1" applyBorder="1" applyAlignment="1">
      <alignment horizontal="center" vertical="top" wrapText="1"/>
    </xf>
    <xf numFmtId="10" fontId="1" fillId="0" borderId="38" xfId="0" applyNumberFormat="1" applyFont="1" applyBorder="1" applyAlignment="1">
      <alignment horizontal="center"/>
    </xf>
    <xf numFmtId="2" fontId="1" fillId="0" borderId="38" xfId="0" applyNumberFormat="1" applyFont="1" applyFill="1" applyBorder="1" applyAlignment="1">
      <alignment horizontal="right" vertical="top" wrapText="1"/>
    </xf>
    <xf numFmtId="2" fontId="1" fillId="0" borderId="21" xfId="0" applyNumberFormat="1" applyFont="1" applyFill="1" applyBorder="1" applyAlignment="1">
      <alignment horizontal="right" vertical="top" wrapText="1"/>
    </xf>
    <xf numFmtId="0" fontId="1" fillId="0" borderId="52" xfId="0" applyFont="1" applyBorder="1" applyAlignment="1">
      <alignment horizontal="left"/>
    </xf>
    <xf numFmtId="0" fontId="1" fillId="0" borderId="53" xfId="0" applyFont="1" applyBorder="1" applyAlignment="1">
      <alignment horizontal="left"/>
    </xf>
    <xf numFmtId="10" fontId="1" fillId="0" borderId="53" xfId="0" applyNumberFormat="1" applyFont="1" applyBorder="1" applyAlignment="1">
      <alignment horizontal="center"/>
    </xf>
    <xf numFmtId="4" fontId="5" fillId="3" borderId="53" xfId="0" applyNumberFormat="1" applyFont="1" applyFill="1" applyBorder="1"/>
    <xf numFmtId="4" fontId="5" fillId="3" borderId="54" xfId="0" applyNumberFormat="1" applyFont="1" applyFill="1" applyBorder="1"/>
    <xf numFmtId="10" fontId="1" fillId="0" borderId="53" xfId="0" applyNumberFormat="1" applyFont="1" applyFill="1" applyBorder="1" applyAlignment="1">
      <alignment horizontal="right"/>
    </xf>
    <xf numFmtId="10" fontId="1" fillId="0" borderId="53" xfId="0" applyNumberFormat="1" applyFont="1" applyBorder="1" applyAlignment="1">
      <alignment horizontal="right"/>
    </xf>
    <xf numFmtId="4" fontId="1" fillId="0" borderId="16" xfId="0" applyNumberFormat="1" applyFont="1" applyBorder="1"/>
    <xf numFmtId="4" fontId="1" fillId="0" borderId="17" xfId="0" applyNumberFormat="1" applyFont="1" applyBorder="1"/>
    <xf numFmtId="0" fontId="5" fillId="0" borderId="16" xfId="0" applyFont="1" applyFill="1" applyBorder="1" applyAlignment="1">
      <alignment horizontal="center" vertical="top" wrapText="1"/>
    </xf>
    <xf numFmtId="2" fontId="1" fillId="0" borderId="16" xfId="0" applyNumberFormat="1" applyFont="1" applyFill="1" applyBorder="1" applyAlignment="1">
      <alignment horizontal="right" vertical="top" wrapText="1"/>
    </xf>
    <xf numFmtId="2" fontId="1" fillId="0" borderId="17" xfId="0" applyNumberFormat="1" applyFont="1" applyFill="1" applyBorder="1" applyAlignment="1">
      <alignment horizontal="right" vertical="top" wrapText="1"/>
    </xf>
    <xf numFmtId="10" fontId="21" fillId="0" borderId="53" xfId="0" applyNumberFormat="1" applyFont="1" applyBorder="1" applyAlignment="1">
      <alignment horizontal="center" vertical="center" wrapText="1"/>
    </xf>
    <xf numFmtId="10" fontId="21" fillId="0" borderId="0" xfId="0" applyNumberFormat="1" applyFont="1" applyBorder="1" applyAlignment="1">
      <alignment horizontal="center" vertical="center" wrapText="1"/>
    </xf>
    <xf numFmtId="0" fontId="5" fillId="2" borderId="1" xfId="0" applyFont="1" applyFill="1" applyBorder="1" applyAlignment="1">
      <alignment horizontal="center"/>
    </xf>
    <xf numFmtId="0" fontId="5" fillId="2" borderId="20" xfId="0" applyFont="1" applyFill="1" applyBorder="1" applyAlignment="1">
      <alignment horizontal="center"/>
    </xf>
    <xf numFmtId="0" fontId="5" fillId="2" borderId="5"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xf>
    <xf numFmtId="0" fontId="17" fillId="5" borderId="0" xfId="0" applyFont="1" applyFill="1" applyBorder="1" applyAlignment="1">
      <alignment horizontal="center" wrapText="1"/>
    </xf>
    <xf numFmtId="0" fontId="10" fillId="4" borderId="9" xfId="0" applyFont="1" applyFill="1" applyBorder="1" applyAlignment="1">
      <alignment horizontal="left"/>
    </xf>
    <xf numFmtId="0" fontId="5" fillId="7" borderId="9" xfId="0" applyFont="1" applyFill="1" applyBorder="1" applyAlignment="1">
      <alignment horizontal="center" vertical="center" wrapText="1"/>
    </xf>
    <xf numFmtId="0" fontId="5" fillId="10" borderId="22" xfId="0" applyFont="1" applyFill="1" applyBorder="1" applyAlignment="1">
      <alignment horizontal="center"/>
    </xf>
    <xf numFmtId="0" fontId="5" fillId="10" borderId="31" xfId="0" applyFont="1" applyFill="1" applyBorder="1" applyAlignment="1">
      <alignment horizontal="center"/>
    </xf>
    <xf numFmtId="0" fontId="5" fillId="10" borderId="32" xfId="0" applyFont="1" applyFill="1" applyBorder="1" applyAlignment="1">
      <alignment horizontal="center"/>
    </xf>
    <xf numFmtId="4" fontId="7" fillId="3" borderId="16" xfId="0" applyNumberFormat="1" applyFont="1" applyFill="1" applyBorder="1" applyAlignment="1">
      <alignment horizontal="center" vertical="center" wrapText="1"/>
    </xf>
    <xf numFmtId="0" fontId="1" fillId="0" borderId="52" xfId="0" applyFont="1" applyFill="1" applyBorder="1" applyAlignment="1"/>
    <xf numFmtId="0" fontId="1" fillId="0" borderId="53" xfId="0" applyFont="1" applyFill="1" applyBorder="1"/>
    <xf numFmtId="2" fontId="7" fillId="3" borderId="53" xfId="0" applyNumberFormat="1" applyFont="1" applyFill="1" applyBorder="1" applyAlignment="1">
      <alignment horizontal="center" vertical="top" wrapText="1"/>
    </xf>
    <xf numFmtId="2" fontId="7" fillId="3" borderId="54" xfId="0" applyNumberFormat="1" applyFont="1" applyFill="1" applyBorder="1" applyAlignment="1">
      <alignment horizontal="center" vertical="top" wrapText="1"/>
    </xf>
    <xf numFmtId="0" fontId="7" fillId="0" borderId="0" xfId="0" applyFont="1" applyFill="1" applyBorder="1" applyAlignment="1">
      <alignment horizontal="center" vertical="top" wrapText="1"/>
    </xf>
    <xf numFmtId="0" fontId="5" fillId="7" borderId="10" xfId="0" applyFont="1" applyFill="1" applyBorder="1" applyAlignment="1">
      <alignment horizontal="center" vertical="center" wrapText="1"/>
    </xf>
    <xf numFmtId="2" fontId="21" fillId="0" borderId="53" xfId="0" applyNumberFormat="1" applyFont="1" applyFill="1" applyBorder="1" applyAlignment="1">
      <alignment horizontal="center" vertical="top" wrapText="1"/>
    </xf>
    <xf numFmtId="2" fontId="21" fillId="0" borderId="54" xfId="0" applyNumberFormat="1" applyFont="1" applyFill="1" applyBorder="1" applyAlignment="1">
      <alignment horizontal="center" vertical="top" wrapText="1"/>
    </xf>
    <xf numFmtId="2" fontId="7" fillId="3" borderId="53" xfId="0" applyNumberFormat="1" applyFont="1" applyFill="1" applyBorder="1" applyAlignment="1">
      <alignment horizontal="center" vertical="center" wrapText="1"/>
    </xf>
    <xf numFmtId="2" fontId="7" fillId="3" borderId="54" xfId="0" applyNumberFormat="1" applyFont="1" applyFill="1" applyBorder="1" applyAlignment="1">
      <alignment horizontal="center" vertical="center" wrapText="1"/>
    </xf>
    <xf numFmtId="2" fontId="21" fillId="0" borderId="16" xfId="0" applyNumberFormat="1" applyFont="1" applyFill="1" applyBorder="1" applyAlignment="1">
      <alignment horizontal="center" vertical="center" wrapText="1"/>
    </xf>
    <xf numFmtId="2" fontId="21" fillId="0" borderId="17" xfId="0" applyNumberFormat="1" applyFont="1" applyFill="1" applyBorder="1" applyAlignment="1">
      <alignment horizontal="center" vertical="center" wrapText="1"/>
    </xf>
    <xf numFmtId="0" fontId="1" fillId="0" borderId="19" xfId="0" applyFont="1" applyFill="1" applyBorder="1" applyAlignment="1"/>
    <xf numFmtId="0" fontId="1" fillId="0" borderId="16" xfId="0" applyFont="1" applyFill="1" applyBorder="1"/>
    <xf numFmtId="0" fontId="5" fillId="0" borderId="53" xfId="0" applyFont="1" applyFill="1" applyBorder="1" applyAlignment="1">
      <alignment horizontal="center" vertical="top" wrapText="1"/>
    </xf>
    <xf numFmtId="4" fontId="7" fillId="3" borderId="53" xfId="0" applyNumberFormat="1" applyFont="1" applyFill="1" applyBorder="1" applyAlignment="1">
      <alignment horizontal="right" vertical="center" wrapText="1"/>
    </xf>
    <xf numFmtId="4" fontId="7" fillId="3" borderId="54" xfId="0" applyNumberFormat="1" applyFont="1" applyFill="1" applyBorder="1" applyAlignment="1">
      <alignment horizontal="right" vertical="center" wrapText="1"/>
    </xf>
    <xf numFmtId="4" fontId="21" fillId="0" borderId="16" xfId="0" applyNumberFormat="1" applyFont="1" applyFill="1" applyBorder="1" applyAlignment="1">
      <alignment horizontal="right" vertical="center" wrapText="1"/>
    </xf>
    <xf numFmtId="4" fontId="21" fillId="0" borderId="17" xfId="0" applyNumberFormat="1" applyFont="1" applyFill="1" applyBorder="1" applyAlignment="1">
      <alignment horizontal="right" vertical="center" wrapText="1"/>
    </xf>
    <xf numFmtId="0" fontId="1" fillId="2" borderId="33" xfId="0" applyFont="1" applyFill="1" applyBorder="1" applyAlignment="1">
      <alignment horizontal="left" vertical="top" wrapText="1"/>
    </xf>
    <xf numFmtId="0" fontId="1" fillId="2" borderId="34" xfId="0" applyFont="1" applyFill="1" applyBorder="1" applyAlignment="1">
      <alignment horizontal="left" vertical="top"/>
    </xf>
    <xf numFmtId="0" fontId="1" fillId="2" borderId="35" xfId="0" applyFont="1" applyFill="1" applyBorder="1" applyAlignment="1">
      <alignment horizontal="left" vertical="top"/>
    </xf>
    <xf numFmtId="0" fontId="5" fillId="0" borderId="0" xfId="0" applyFont="1" applyAlignment="1">
      <alignment horizontal="left"/>
    </xf>
    <xf numFmtId="0" fontId="1" fillId="0" borderId="15" xfId="0" applyFont="1" applyBorder="1" applyAlignment="1">
      <alignment horizontal="center"/>
    </xf>
    <xf numFmtId="0" fontId="21" fillId="0" borderId="0" xfId="0" applyFont="1" applyBorder="1" applyAlignment="1">
      <alignment horizontal="center" vertical="top" wrapText="1"/>
    </xf>
    <xf numFmtId="0" fontId="27" fillId="0" borderId="42" xfId="0" applyFont="1" applyBorder="1" applyAlignment="1">
      <alignment horizontal="left" wrapText="1"/>
    </xf>
    <xf numFmtId="0" fontId="0" fillId="0" borderId="42" xfId="0" applyFont="1" applyBorder="1" applyAlignment="1">
      <alignment horizontal="left" wrapText="1"/>
    </xf>
    <xf numFmtId="0" fontId="2" fillId="0" borderId="0" xfId="0" applyFont="1" applyAlignment="1">
      <alignment horizontal="left"/>
    </xf>
    <xf numFmtId="0" fontId="3" fillId="0" borderId="0" xfId="0" applyFont="1" applyAlignment="1">
      <alignment horizontal="left"/>
    </xf>
    <xf numFmtId="0" fontId="25" fillId="0" borderId="0" xfId="0" applyFont="1" applyAlignment="1">
      <alignment horizontal="left"/>
    </xf>
    <xf numFmtId="0" fontId="26" fillId="0" borderId="36" xfId="0" applyFont="1" applyFill="1" applyBorder="1" applyAlignment="1">
      <alignment horizontal="left"/>
    </xf>
    <xf numFmtId="0" fontId="29" fillId="0" borderId="37" xfId="0" applyNumberFormat="1" applyFont="1" applyBorder="1" applyAlignment="1">
      <alignment horizontal="left" vertical="top" wrapText="1"/>
    </xf>
    <xf numFmtId="0" fontId="27" fillId="0" borderId="41" xfId="0" applyFont="1" applyBorder="1" applyAlignment="1">
      <alignment horizontal="left" vertical="top" wrapText="1"/>
    </xf>
    <xf numFmtId="0" fontId="0" fillId="0" borderId="41" xfId="0" applyBorder="1" applyAlignment="1">
      <alignment horizontal="left" vertical="top" wrapText="1"/>
    </xf>
    <xf numFmtId="0" fontId="0" fillId="0" borderId="41" xfId="0" applyBorder="1" applyAlignment="1">
      <alignment horizontal="left" vertical="top"/>
    </xf>
    <xf numFmtId="0" fontId="0" fillId="0" borderId="41" xfId="0" applyFill="1" applyBorder="1" applyAlignment="1">
      <alignment horizontal="left" vertical="top" wrapText="1"/>
    </xf>
    <xf numFmtId="0" fontId="0" fillId="0" borderId="41" xfId="0" applyFill="1" applyBorder="1" applyAlignment="1">
      <alignment horizontal="left" vertical="top"/>
    </xf>
    <xf numFmtId="0" fontId="27" fillId="0" borderId="41" xfId="0" applyFont="1" applyFill="1" applyBorder="1" applyAlignment="1">
      <alignment horizontal="left" vertical="top" wrapText="1"/>
    </xf>
    <xf numFmtId="0" fontId="29" fillId="0" borderId="41" xfId="0" applyFont="1" applyBorder="1" applyAlignment="1">
      <alignment horizontal="left" vertical="top" wrapText="1"/>
    </xf>
    <xf numFmtId="0" fontId="20" fillId="7" borderId="9" xfId="0" applyFont="1" applyFill="1" applyBorder="1" applyAlignment="1">
      <alignment horizontal="center" vertical="top" wrapText="1"/>
    </xf>
    <xf numFmtId="0" fontId="20" fillId="7" borderId="10" xfId="0" applyFont="1" applyFill="1" applyBorder="1" applyAlignment="1">
      <alignment horizontal="center" vertical="top"/>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15" fillId="6" borderId="11" xfId="0" applyFont="1" applyFill="1" applyBorder="1" applyAlignment="1">
      <alignment horizontal="center" vertical="center"/>
    </xf>
    <xf numFmtId="0" fontId="15" fillId="6" borderId="0" xfId="0" applyFont="1" applyFill="1" applyBorder="1" applyAlignment="1">
      <alignment horizontal="center" vertical="center"/>
    </xf>
    <xf numFmtId="0" fontId="15" fillId="3" borderId="19" xfId="0" applyFont="1" applyFill="1" applyBorder="1" applyAlignment="1">
      <alignment horizontal="left" vertical="center"/>
    </xf>
    <xf numFmtId="0" fontId="15" fillId="3" borderId="16" xfId="0" applyFont="1" applyFill="1" applyBorder="1" applyAlignment="1">
      <alignment horizontal="left" vertical="center"/>
    </xf>
    <xf numFmtId="0" fontId="10" fillId="4" borderId="9" xfId="0" applyFont="1" applyFill="1" applyBorder="1" applyAlignment="1">
      <alignment horizontal="center"/>
    </xf>
    <xf numFmtId="0" fontId="10" fillId="4" borderId="24" xfId="0" applyFont="1" applyFill="1" applyBorder="1" applyAlignment="1">
      <alignment horizontal="center"/>
    </xf>
    <xf numFmtId="0" fontId="16" fillId="6" borderId="11" xfId="0" applyFont="1" applyFill="1" applyBorder="1" applyAlignment="1">
      <alignment horizontal="center" vertical="center"/>
    </xf>
    <xf numFmtId="0" fontId="16" fillId="6" borderId="0" xfId="0" applyFont="1" applyFill="1" applyBorder="1" applyAlignment="1">
      <alignment horizontal="center" vertical="center"/>
    </xf>
    <xf numFmtId="0" fontId="16" fillId="2" borderId="2" xfId="0" applyFont="1" applyFill="1" applyBorder="1" applyAlignment="1">
      <alignment horizontal="left" vertical="top"/>
    </xf>
    <xf numFmtId="0" fontId="16" fillId="2" borderId="3" xfId="0" applyFont="1" applyFill="1" applyBorder="1" applyAlignment="1">
      <alignment horizontal="left" vertical="top"/>
    </xf>
    <xf numFmtId="0" fontId="16" fillId="3" borderId="7" xfId="0" applyFont="1" applyFill="1" applyBorder="1" applyAlignment="1">
      <alignment horizontal="left" vertical="top"/>
    </xf>
    <xf numFmtId="0" fontId="16" fillId="3" borderId="6" xfId="0" applyFont="1" applyFill="1" applyBorder="1" applyAlignment="1">
      <alignment horizontal="left" vertical="top"/>
    </xf>
    <xf numFmtId="0" fontId="5" fillId="10" borderId="2" xfId="0" applyFont="1" applyFill="1" applyBorder="1" applyAlignment="1">
      <alignment horizontal="center"/>
    </xf>
    <xf numFmtId="0" fontId="5" fillId="10" borderId="3" xfId="0" applyFont="1" applyFill="1" applyBorder="1" applyAlignment="1">
      <alignment horizontal="center"/>
    </xf>
    <xf numFmtId="0" fontId="5" fillId="10" borderId="4" xfId="0" applyFont="1" applyFill="1" applyBorder="1" applyAlignment="1">
      <alignment horizontal="center"/>
    </xf>
    <xf numFmtId="0" fontId="5" fillId="2" borderId="1" xfId="0" applyFont="1" applyFill="1" applyBorder="1" applyAlignment="1">
      <alignment horizontal="center"/>
    </xf>
    <xf numFmtId="0" fontId="5" fillId="2" borderId="20" xfId="0" applyFont="1" applyFill="1" applyBorder="1" applyAlignment="1">
      <alignment horizontal="center"/>
    </xf>
    <xf numFmtId="0" fontId="5" fillId="2" borderId="5"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xf>
    <xf numFmtId="0" fontId="20" fillId="7" borderId="9" xfId="0" applyFont="1" applyFill="1" applyBorder="1" applyAlignment="1">
      <alignment horizontal="center" vertical="center"/>
    </xf>
    <xf numFmtId="0" fontId="20" fillId="7" borderId="10" xfId="0" applyFont="1" applyFill="1" applyBorder="1" applyAlignment="1">
      <alignment horizontal="center" vertical="center"/>
    </xf>
    <xf numFmtId="0" fontId="5" fillId="3" borderId="6" xfId="0" applyFont="1" applyFill="1" applyBorder="1" applyAlignment="1">
      <alignment horizontal="center"/>
    </xf>
    <xf numFmtId="0" fontId="10" fillId="4" borderId="9" xfId="0" applyFont="1" applyFill="1" applyBorder="1" applyAlignment="1">
      <alignment horizontal="left"/>
    </xf>
    <xf numFmtId="0" fontId="10" fillId="4" borderId="24" xfId="0" applyFont="1" applyFill="1" applyBorder="1" applyAlignment="1">
      <alignment horizontal="left"/>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5" fillId="0" borderId="22" xfId="0" applyFont="1" applyFill="1" applyBorder="1" applyAlignment="1">
      <alignment horizontal="center" vertical="top" wrapText="1"/>
    </xf>
    <xf numFmtId="0" fontId="5" fillId="0" borderId="23" xfId="0" applyFont="1" applyFill="1" applyBorder="1" applyAlignment="1">
      <alignment horizontal="center" vertical="top" wrapText="1"/>
    </xf>
    <xf numFmtId="0" fontId="17" fillId="5" borderId="0" xfId="0" applyFont="1" applyFill="1" applyBorder="1" applyAlignment="1">
      <alignment horizontal="center" wrapText="1"/>
    </xf>
    <xf numFmtId="0" fontId="0" fillId="0" borderId="10" xfId="0" applyBorder="1" applyAlignment="1">
      <alignment horizontal="center" vertical="top"/>
    </xf>
    <xf numFmtId="0" fontId="5" fillId="10" borderId="6" xfId="0" applyFont="1" applyFill="1" applyBorder="1" applyAlignment="1">
      <alignment horizontal="center"/>
    </xf>
    <xf numFmtId="0" fontId="21" fillId="0" borderId="13" xfId="0" applyFont="1" applyFill="1" applyBorder="1" applyAlignment="1">
      <alignment horizontal="left" vertical="center" wrapText="1"/>
    </xf>
    <xf numFmtId="0" fontId="0" fillId="0" borderId="55" xfId="0" applyFont="1" applyBorder="1" applyAlignment="1">
      <alignment horizontal="left" vertical="center" wrapText="1"/>
    </xf>
    <xf numFmtId="0" fontId="21" fillId="0" borderId="7" xfId="0" applyFont="1" applyFill="1" applyBorder="1" applyAlignment="1">
      <alignment horizontal="left" vertical="center" wrapText="1"/>
    </xf>
    <xf numFmtId="0" fontId="0" fillId="0" borderId="6" xfId="0" applyFont="1" applyBorder="1" applyAlignment="1">
      <alignment horizontal="left" vertical="center" wrapText="1"/>
    </xf>
    <xf numFmtId="0" fontId="21" fillId="0" borderId="19" xfId="0" applyFont="1" applyFill="1" applyBorder="1" applyAlignment="1">
      <alignment horizontal="left" vertical="center" wrapText="1"/>
    </xf>
    <xf numFmtId="0" fontId="0" fillId="0" borderId="16" xfId="0" applyFont="1" applyBorder="1" applyAlignment="1">
      <alignment horizontal="left" vertical="center" wrapText="1"/>
    </xf>
    <xf numFmtId="0" fontId="21" fillId="0" borderId="27" xfId="0" applyFont="1" applyFill="1" applyBorder="1" applyAlignment="1">
      <alignment horizontal="left" vertical="center" wrapText="1"/>
    </xf>
    <xf numFmtId="0" fontId="0" fillId="0" borderId="28" xfId="0" applyFont="1" applyBorder="1" applyAlignment="1">
      <alignment horizontal="left" vertical="center" wrapText="1"/>
    </xf>
    <xf numFmtId="0" fontId="21" fillId="0" borderId="52" xfId="0" applyFont="1" applyFill="1" applyBorder="1" applyAlignment="1">
      <alignment horizontal="left" vertical="center" wrapText="1"/>
    </xf>
    <xf numFmtId="0" fontId="0" fillId="0" borderId="53" xfId="0" applyFont="1" applyBorder="1" applyAlignment="1">
      <alignment horizontal="left"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5" fillId="10" borderId="22" xfId="0" applyFont="1" applyFill="1" applyBorder="1" applyAlignment="1">
      <alignment horizontal="center"/>
    </xf>
    <xf numFmtId="0" fontId="5" fillId="10" borderId="31" xfId="0" applyFont="1" applyFill="1" applyBorder="1" applyAlignment="1">
      <alignment horizontal="center"/>
    </xf>
    <xf numFmtId="0" fontId="5" fillId="10" borderId="32" xfId="0" applyFont="1" applyFill="1" applyBorder="1" applyAlignment="1">
      <alignment horizontal="center"/>
    </xf>
    <xf numFmtId="0" fontId="16" fillId="2" borderId="22" xfId="0" applyFont="1" applyFill="1" applyBorder="1" applyAlignment="1">
      <alignment horizontal="left" vertical="center"/>
    </xf>
    <xf numFmtId="0" fontId="16" fillId="2" borderId="23" xfId="0" applyFont="1" applyFill="1" applyBorder="1" applyAlignment="1">
      <alignment horizontal="left" vertical="center"/>
    </xf>
    <xf numFmtId="0" fontId="16" fillId="3" borderId="25" xfId="0" applyFont="1" applyFill="1" applyBorder="1" applyAlignment="1">
      <alignment horizontal="left" vertical="center"/>
    </xf>
    <xf numFmtId="0" fontId="16" fillId="3" borderId="5" xfId="0" applyFont="1" applyFill="1" applyBorder="1" applyAlignment="1">
      <alignment horizontal="left" vertical="center"/>
    </xf>
    <xf numFmtId="0" fontId="15" fillId="3" borderId="27" xfId="0" applyFont="1" applyFill="1" applyBorder="1" applyAlignment="1">
      <alignment horizontal="left" vertical="center"/>
    </xf>
    <xf numFmtId="0" fontId="15" fillId="3" borderId="28" xfId="0" applyFont="1" applyFill="1" applyBorder="1" applyAlignment="1">
      <alignment horizontal="left" vertical="center"/>
    </xf>
    <xf numFmtId="0" fontId="41" fillId="11" borderId="43" xfId="0" applyFont="1" applyFill="1" applyBorder="1" applyAlignment="1">
      <alignment vertical="center" wrapText="1"/>
    </xf>
    <xf numFmtId="0" fontId="41" fillId="11" borderId="44" xfId="0" applyFont="1" applyFill="1" applyBorder="1" applyAlignment="1">
      <alignment vertical="center" wrapText="1"/>
    </xf>
    <xf numFmtId="0" fontId="39" fillId="0" borderId="27" xfId="0" applyFont="1" applyBorder="1" applyAlignment="1">
      <alignment vertical="center" wrapText="1"/>
    </xf>
    <xf numFmtId="0" fontId="39" fillId="0" borderId="47" xfId="0" applyFont="1" applyBorder="1" applyAlignment="1">
      <alignment vertical="center"/>
    </xf>
    <xf numFmtId="0" fontId="39" fillId="0" borderId="45" xfId="0" applyFont="1" applyBorder="1" applyAlignment="1">
      <alignment horizontal="left" vertical="center" wrapText="1"/>
    </xf>
    <xf numFmtId="0" fontId="39" fillId="0" borderId="46"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CC"/>
      <color rgb="FFE2EFDA"/>
      <color rgb="FFCC00FF"/>
      <color rgb="FF2C17A9"/>
      <color rgb="FFCCFF99"/>
      <color rgb="FFCCFF66"/>
      <color rgb="FF371DD5"/>
      <color rgb="FFCCFFCC"/>
      <color rgb="FFAE78D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67034</xdr:rowOff>
    </xdr:from>
    <xdr:to>
      <xdr:col>1</xdr:col>
      <xdr:colOff>40823</xdr:colOff>
      <xdr:row>9</xdr:row>
      <xdr:rowOff>344707</xdr:rowOff>
    </xdr:to>
    <xdr:sp macro="" textlink="">
      <xdr:nvSpPr>
        <xdr:cNvPr id="28" name="Striped Right Arrow 27"/>
        <xdr:cNvSpPr/>
      </xdr:nvSpPr>
      <xdr:spPr>
        <a:xfrm rot="5400000">
          <a:off x="-2178206" y="2578615"/>
          <a:ext cx="5611673" cy="125526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editAs="oneCell">
    <xdr:from>
      <xdr:col>1</xdr:col>
      <xdr:colOff>114300</xdr:colOff>
      <xdr:row>10</xdr:row>
      <xdr:rowOff>1569589</xdr:rowOff>
    </xdr:from>
    <xdr:to>
      <xdr:col>4</xdr:col>
      <xdr:colOff>209551</xdr:colOff>
      <xdr:row>10</xdr:row>
      <xdr:rowOff>2724019</xdr:rowOff>
    </xdr:to>
    <xdr:pic>
      <xdr:nvPicPr>
        <xdr:cNvPr id="6" name="Picture 5"/>
        <xdr:cNvPicPr>
          <a:picLocks noChangeAspect="1"/>
        </xdr:cNvPicPr>
      </xdr:nvPicPr>
      <xdr:blipFill>
        <a:blip xmlns:r="http://schemas.openxmlformats.org/officeDocument/2006/relationships" r:embed="rId1"/>
        <a:stretch>
          <a:fillRect/>
        </a:stretch>
      </xdr:blipFill>
      <xdr:spPr>
        <a:xfrm>
          <a:off x="723900" y="11942314"/>
          <a:ext cx="1924050" cy="1154430"/>
        </a:xfrm>
        <a:prstGeom prst="rect">
          <a:avLst/>
        </a:prstGeom>
      </xdr:spPr>
    </xdr:pic>
    <xdr:clientData/>
  </xdr:twoCellAnchor>
  <xdr:twoCellAnchor editAs="oneCell">
    <xdr:from>
      <xdr:col>1</xdr:col>
      <xdr:colOff>223405</xdr:colOff>
      <xdr:row>12</xdr:row>
      <xdr:rowOff>1328617</xdr:rowOff>
    </xdr:from>
    <xdr:to>
      <xdr:col>6</xdr:col>
      <xdr:colOff>2</xdr:colOff>
      <xdr:row>12</xdr:row>
      <xdr:rowOff>3284179</xdr:rowOff>
    </xdr:to>
    <xdr:pic>
      <xdr:nvPicPr>
        <xdr:cNvPr id="13" name="Picture 12"/>
        <xdr:cNvPicPr>
          <a:picLocks noChangeAspect="1"/>
        </xdr:cNvPicPr>
      </xdr:nvPicPr>
      <xdr:blipFill>
        <a:blip xmlns:r="http://schemas.openxmlformats.org/officeDocument/2006/relationships" r:embed="rId2"/>
        <a:stretch>
          <a:fillRect/>
        </a:stretch>
      </xdr:blipFill>
      <xdr:spPr>
        <a:xfrm>
          <a:off x="829541" y="19027799"/>
          <a:ext cx="2807278" cy="1955562"/>
        </a:xfrm>
        <a:prstGeom prst="rect">
          <a:avLst/>
        </a:prstGeom>
      </xdr:spPr>
    </xdr:pic>
    <xdr:clientData/>
  </xdr:twoCellAnchor>
  <xdr:twoCellAnchor editAs="oneCell">
    <xdr:from>
      <xdr:col>1</xdr:col>
      <xdr:colOff>85725</xdr:colOff>
      <xdr:row>11</xdr:row>
      <xdr:rowOff>1638299</xdr:rowOff>
    </xdr:from>
    <xdr:to>
      <xdr:col>7</xdr:col>
      <xdr:colOff>208284</xdr:colOff>
      <xdr:row>11</xdr:row>
      <xdr:rowOff>3324224</xdr:rowOff>
    </xdr:to>
    <xdr:pic>
      <xdr:nvPicPr>
        <xdr:cNvPr id="11" name="Picture 10"/>
        <xdr:cNvPicPr>
          <a:picLocks noChangeAspect="1"/>
        </xdr:cNvPicPr>
      </xdr:nvPicPr>
      <xdr:blipFill>
        <a:blip xmlns:r="http://schemas.openxmlformats.org/officeDocument/2006/relationships" r:embed="rId3"/>
        <a:stretch>
          <a:fillRect/>
        </a:stretch>
      </xdr:blipFill>
      <xdr:spPr>
        <a:xfrm>
          <a:off x="690843" y="14110446"/>
          <a:ext cx="3753264" cy="1685925"/>
        </a:xfrm>
        <a:prstGeom prst="rect">
          <a:avLst/>
        </a:prstGeom>
      </xdr:spPr>
    </xdr:pic>
    <xdr:clientData/>
  </xdr:twoCellAnchor>
  <xdr:twoCellAnchor editAs="oneCell">
    <xdr:from>
      <xdr:col>1</xdr:col>
      <xdr:colOff>246529</xdr:colOff>
      <xdr:row>15</xdr:row>
      <xdr:rowOff>470647</xdr:rowOff>
    </xdr:from>
    <xdr:to>
      <xdr:col>18</xdr:col>
      <xdr:colOff>130958</xdr:colOff>
      <xdr:row>15</xdr:row>
      <xdr:rowOff>975409</xdr:rowOff>
    </xdr:to>
    <xdr:pic>
      <xdr:nvPicPr>
        <xdr:cNvPr id="18" name="Picture 17"/>
        <xdr:cNvPicPr>
          <a:picLocks noChangeAspect="1"/>
        </xdr:cNvPicPr>
      </xdr:nvPicPr>
      <xdr:blipFill>
        <a:blip xmlns:r="http://schemas.openxmlformats.org/officeDocument/2006/relationships" r:embed="rId4"/>
        <a:stretch>
          <a:fillRect/>
        </a:stretch>
      </xdr:blipFill>
      <xdr:spPr>
        <a:xfrm>
          <a:off x="851647" y="25908000"/>
          <a:ext cx="10171428" cy="504762"/>
        </a:xfrm>
        <a:prstGeom prst="rect">
          <a:avLst/>
        </a:prstGeom>
      </xdr:spPr>
    </xdr:pic>
    <xdr:clientData/>
  </xdr:twoCellAnchor>
  <xdr:twoCellAnchor editAs="oneCell">
    <xdr:from>
      <xdr:col>1</xdr:col>
      <xdr:colOff>246528</xdr:colOff>
      <xdr:row>19</xdr:row>
      <xdr:rowOff>806823</xdr:rowOff>
    </xdr:from>
    <xdr:to>
      <xdr:col>16</xdr:col>
      <xdr:colOff>395811</xdr:colOff>
      <xdr:row>19</xdr:row>
      <xdr:rowOff>2241176</xdr:rowOff>
    </xdr:to>
    <xdr:pic>
      <xdr:nvPicPr>
        <xdr:cNvPr id="25" name="Picture 24"/>
        <xdr:cNvPicPr>
          <a:picLocks noChangeAspect="1"/>
        </xdr:cNvPicPr>
      </xdr:nvPicPr>
      <xdr:blipFill>
        <a:blip xmlns:r="http://schemas.openxmlformats.org/officeDocument/2006/relationships" r:embed="rId5"/>
        <a:stretch>
          <a:fillRect/>
        </a:stretch>
      </xdr:blipFill>
      <xdr:spPr>
        <a:xfrm>
          <a:off x="1453028" y="37636823"/>
          <a:ext cx="9198033" cy="1434353"/>
        </a:xfrm>
        <a:prstGeom prst="rect">
          <a:avLst/>
        </a:prstGeom>
      </xdr:spPr>
    </xdr:pic>
    <xdr:clientData/>
  </xdr:twoCellAnchor>
  <xdr:twoCellAnchor>
    <xdr:from>
      <xdr:col>0</xdr:col>
      <xdr:colOff>1</xdr:colOff>
      <xdr:row>9</xdr:row>
      <xdr:rowOff>776007</xdr:rowOff>
    </xdr:from>
    <xdr:to>
      <xdr:col>1</xdr:col>
      <xdr:colOff>40824</xdr:colOff>
      <xdr:row>10</xdr:row>
      <xdr:rowOff>2768180</xdr:rowOff>
    </xdr:to>
    <xdr:sp macro="" textlink="">
      <xdr:nvSpPr>
        <xdr:cNvPr id="29" name="Striped Right Arrow 28"/>
        <xdr:cNvSpPr/>
      </xdr:nvSpPr>
      <xdr:spPr>
        <a:xfrm rot="5400000">
          <a:off x="-2178205" y="8621588"/>
          <a:ext cx="5611673" cy="125526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xdr:from>
      <xdr:col>0</xdr:col>
      <xdr:colOff>0</xdr:colOff>
      <xdr:row>11</xdr:row>
      <xdr:rowOff>0</xdr:rowOff>
    </xdr:from>
    <xdr:to>
      <xdr:col>1</xdr:col>
      <xdr:colOff>40823</xdr:colOff>
      <xdr:row>12</xdr:row>
      <xdr:rowOff>1723232</xdr:rowOff>
    </xdr:to>
    <xdr:sp macro="" textlink="">
      <xdr:nvSpPr>
        <xdr:cNvPr id="30" name="Striped Right Arrow 29"/>
        <xdr:cNvSpPr/>
      </xdr:nvSpPr>
      <xdr:spPr>
        <a:xfrm rot="5400000">
          <a:off x="-2174704" y="14747704"/>
          <a:ext cx="5628482" cy="1279073"/>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xdr:from>
      <xdr:col>0</xdr:col>
      <xdr:colOff>23813</xdr:colOff>
      <xdr:row>15</xdr:row>
      <xdr:rowOff>1333500</xdr:rowOff>
    </xdr:from>
    <xdr:to>
      <xdr:col>1</xdr:col>
      <xdr:colOff>64636</xdr:colOff>
      <xdr:row>16</xdr:row>
      <xdr:rowOff>3373298</xdr:rowOff>
    </xdr:to>
    <xdr:sp macro="" textlink="">
      <xdr:nvSpPr>
        <xdr:cNvPr id="33" name="Striped Right Arrow 32"/>
        <xdr:cNvSpPr/>
      </xdr:nvSpPr>
      <xdr:spPr>
        <a:xfrm rot="5400000">
          <a:off x="-2202018" y="27895706"/>
          <a:ext cx="5706923" cy="125526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xdr:from>
      <xdr:col>0</xdr:col>
      <xdr:colOff>23813</xdr:colOff>
      <xdr:row>17</xdr:row>
      <xdr:rowOff>657225</xdr:rowOff>
    </xdr:from>
    <xdr:to>
      <xdr:col>1</xdr:col>
      <xdr:colOff>64636</xdr:colOff>
      <xdr:row>19</xdr:row>
      <xdr:rowOff>1315898</xdr:rowOff>
    </xdr:to>
    <xdr:sp macro="" textlink="">
      <xdr:nvSpPr>
        <xdr:cNvPr id="34" name="Striped Right Arrow 33"/>
        <xdr:cNvSpPr/>
      </xdr:nvSpPr>
      <xdr:spPr>
        <a:xfrm rot="5400000">
          <a:off x="-2190112" y="34637025"/>
          <a:ext cx="5683111" cy="125526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xdr:from>
      <xdr:col>0</xdr:col>
      <xdr:colOff>0</xdr:colOff>
      <xdr:row>12</xdr:row>
      <xdr:rowOff>2690814</xdr:rowOff>
    </xdr:from>
    <xdr:to>
      <xdr:col>1</xdr:col>
      <xdr:colOff>40823</xdr:colOff>
      <xdr:row>15</xdr:row>
      <xdr:rowOff>318296</xdr:rowOff>
    </xdr:to>
    <xdr:sp macro="" textlink="">
      <xdr:nvSpPr>
        <xdr:cNvPr id="35" name="Striped Right Arrow 34"/>
        <xdr:cNvSpPr/>
      </xdr:nvSpPr>
      <xdr:spPr>
        <a:xfrm rot="5400000">
          <a:off x="-2186610" y="21212799"/>
          <a:ext cx="5628482" cy="125526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editAs="oneCell">
    <xdr:from>
      <xdr:col>1</xdr:col>
      <xdr:colOff>79375</xdr:colOff>
      <xdr:row>9</xdr:row>
      <xdr:rowOff>1717675</xdr:rowOff>
    </xdr:from>
    <xdr:to>
      <xdr:col>6</xdr:col>
      <xdr:colOff>44077</xdr:colOff>
      <xdr:row>9</xdr:row>
      <xdr:rowOff>3212913</xdr:rowOff>
    </xdr:to>
    <xdr:pic>
      <xdr:nvPicPr>
        <xdr:cNvPr id="2" name="Picture 1"/>
        <xdr:cNvPicPr>
          <a:picLocks noChangeAspect="1"/>
        </xdr:cNvPicPr>
      </xdr:nvPicPr>
      <xdr:blipFill>
        <a:blip xmlns:r="http://schemas.openxmlformats.org/officeDocument/2006/relationships" r:embed="rId6"/>
        <a:stretch>
          <a:fillRect/>
        </a:stretch>
      </xdr:blipFill>
      <xdr:spPr>
        <a:xfrm>
          <a:off x="1289050" y="7413625"/>
          <a:ext cx="3012702" cy="1495238"/>
        </a:xfrm>
        <a:prstGeom prst="rect">
          <a:avLst/>
        </a:prstGeom>
      </xdr:spPr>
    </xdr:pic>
    <xdr:clientData/>
  </xdr:twoCellAnchor>
  <xdr:twoCellAnchor editAs="oneCell">
    <xdr:from>
      <xdr:col>1</xdr:col>
      <xdr:colOff>238124</xdr:colOff>
      <xdr:row>13</xdr:row>
      <xdr:rowOff>809624</xdr:rowOff>
    </xdr:from>
    <xdr:to>
      <xdr:col>7</xdr:col>
      <xdr:colOff>114299</xdr:colOff>
      <xdr:row>13</xdr:row>
      <xdr:rowOff>1419225</xdr:rowOff>
    </xdr:to>
    <xdr:pic>
      <xdr:nvPicPr>
        <xdr:cNvPr id="7" name="Picture 6"/>
        <xdr:cNvPicPr>
          <a:picLocks noChangeAspect="1"/>
        </xdr:cNvPicPr>
      </xdr:nvPicPr>
      <xdr:blipFill rotWithShape="1">
        <a:blip xmlns:r="http://schemas.openxmlformats.org/officeDocument/2006/relationships" r:embed="rId7"/>
        <a:srcRect b="77979"/>
        <a:stretch/>
      </xdr:blipFill>
      <xdr:spPr>
        <a:xfrm>
          <a:off x="1447799" y="20754974"/>
          <a:ext cx="3533775" cy="609601"/>
        </a:xfrm>
        <a:prstGeom prst="rect">
          <a:avLst/>
        </a:prstGeom>
      </xdr:spPr>
    </xdr:pic>
    <xdr:clientData/>
  </xdr:twoCellAnchor>
  <xdr:twoCellAnchor editAs="oneCell">
    <xdr:from>
      <xdr:col>1</xdr:col>
      <xdr:colOff>28575</xdr:colOff>
      <xdr:row>16</xdr:row>
      <xdr:rowOff>742951</xdr:rowOff>
    </xdr:from>
    <xdr:to>
      <xdr:col>20</xdr:col>
      <xdr:colOff>492327</xdr:colOff>
      <xdr:row>16</xdr:row>
      <xdr:rowOff>3076575</xdr:rowOff>
    </xdr:to>
    <xdr:pic>
      <xdr:nvPicPr>
        <xdr:cNvPr id="8" name="Picture 7"/>
        <xdr:cNvPicPr>
          <a:picLocks noChangeAspect="1"/>
        </xdr:cNvPicPr>
      </xdr:nvPicPr>
      <xdr:blipFill>
        <a:blip xmlns:r="http://schemas.openxmlformats.org/officeDocument/2006/relationships" r:embed="rId8"/>
        <a:stretch>
          <a:fillRect/>
        </a:stretch>
      </xdr:blipFill>
      <xdr:spPr>
        <a:xfrm>
          <a:off x="1238250" y="29898976"/>
          <a:ext cx="12046152" cy="2333624"/>
        </a:xfrm>
        <a:prstGeom prst="rect">
          <a:avLst/>
        </a:prstGeom>
      </xdr:spPr>
    </xdr:pic>
    <xdr:clientData/>
  </xdr:twoCellAnchor>
  <xdr:twoCellAnchor editAs="oneCell">
    <xdr:from>
      <xdr:col>0</xdr:col>
      <xdr:colOff>1123950</xdr:colOff>
      <xdr:row>17</xdr:row>
      <xdr:rowOff>552451</xdr:rowOff>
    </xdr:from>
    <xdr:to>
      <xdr:col>20</xdr:col>
      <xdr:colOff>473718</xdr:colOff>
      <xdr:row>17</xdr:row>
      <xdr:rowOff>3152775</xdr:rowOff>
    </xdr:to>
    <xdr:pic>
      <xdr:nvPicPr>
        <xdr:cNvPr id="9" name="Picture 8"/>
        <xdr:cNvPicPr>
          <a:picLocks noChangeAspect="1"/>
        </xdr:cNvPicPr>
      </xdr:nvPicPr>
      <xdr:blipFill>
        <a:blip xmlns:r="http://schemas.openxmlformats.org/officeDocument/2006/relationships" r:embed="rId9"/>
        <a:stretch>
          <a:fillRect/>
        </a:stretch>
      </xdr:blipFill>
      <xdr:spPr>
        <a:xfrm>
          <a:off x="1123950" y="33251776"/>
          <a:ext cx="12141843" cy="2600324"/>
        </a:xfrm>
        <a:prstGeom prst="rect">
          <a:avLst/>
        </a:prstGeom>
      </xdr:spPr>
    </xdr:pic>
    <xdr:clientData/>
  </xdr:twoCellAnchor>
  <xdr:twoCellAnchor editAs="oneCell">
    <xdr:from>
      <xdr:col>1</xdr:col>
      <xdr:colOff>276225</xdr:colOff>
      <xdr:row>15</xdr:row>
      <xdr:rowOff>1695450</xdr:rowOff>
    </xdr:from>
    <xdr:to>
      <xdr:col>14</xdr:col>
      <xdr:colOff>457200</xdr:colOff>
      <xdr:row>15</xdr:row>
      <xdr:rowOff>3580513</xdr:rowOff>
    </xdr:to>
    <xdr:pic>
      <xdr:nvPicPr>
        <xdr:cNvPr id="20" name="Picture 19"/>
        <xdr:cNvPicPr>
          <a:picLocks noChangeAspect="1"/>
        </xdr:cNvPicPr>
      </xdr:nvPicPr>
      <xdr:blipFill>
        <a:blip xmlns:r="http://schemas.openxmlformats.org/officeDocument/2006/relationships" r:embed="rId10"/>
        <a:stretch>
          <a:fillRect/>
        </a:stretch>
      </xdr:blipFill>
      <xdr:spPr>
        <a:xfrm>
          <a:off x="1485900" y="25012650"/>
          <a:ext cx="8105775" cy="1885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219075</xdr:colOff>
      <xdr:row>5</xdr:row>
      <xdr:rowOff>66675</xdr:rowOff>
    </xdr:from>
    <xdr:to>
      <xdr:col>3</xdr:col>
      <xdr:colOff>466725</xdr:colOff>
      <xdr:row>6</xdr:row>
      <xdr:rowOff>142875</xdr:rowOff>
    </xdr:to>
    <xdr:sp macro="" textlink="">
      <xdr:nvSpPr>
        <xdr:cNvPr id="2" name="Down Arrow 1"/>
        <xdr:cNvSpPr/>
      </xdr:nvSpPr>
      <xdr:spPr>
        <a:xfrm>
          <a:off x="828675" y="423862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5</xdr:row>
      <xdr:rowOff>57150</xdr:rowOff>
    </xdr:from>
    <xdr:to>
      <xdr:col>4</xdr:col>
      <xdr:colOff>695325</xdr:colOff>
      <xdr:row>6</xdr:row>
      <xdr:rowOff>133350</xdr:rowOff>
    </xdr:to>
    <xdr:sp macro="" textlink="">
      <xdr:nvSpPr>
        <xdr:cNvPr id="3" name="Down Arrow 2"/>
        <xdr:cNvSpPr/>
      </xdr:nvSpPr>
      <xdr:spPr>
        <a:xfrm>
          <a:off x="1666875" y="422910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5</xdr:row>
      <xdr:rowOff>57150</xdr:rowOff>
    </xdr:from>
    <xdr:to>
      <xdr:col>5</xdr:col>
      <xdr:colOff>628650</xdr:colOff>
      <xdr:row>6</xdr:row>
      <xdr:rowOff>133350</xdr:rowOff>
    </xdr:to>
    <xdr:sp macro="" textlink="">
      <xdr:nvSpPr>
        <xdr:cNvPr id="4" name="Down Arrow 3"/>
        <xdr:cNvSpPr/>
      </xdr:nvSpPr>
      <xdr:spPr>
        <a:xfrm>
          <a:off x="2571750" y="422910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34</xdr:row>
      <xdr:rowOff>66675</xdr:rowOff>
    </xdr:from>
    <xdr:to>
      <xdr:col>3</xdr:col>
      <xdr:colOff>466725</xdr:colOff>
      <xdr:row>35</xdr:row>
      <xdr:rowOff>142875</xdr:rowOff>
    </xdr:to>
    <xdr:sp macro="" textlink="">
      <xdr:nvSpPr>
        <xdr:cNvPr id="5" name="Down Arrow 4"/>
        <xdr:cNvSpPr/>
      </xdr:nvSpPr>
      <xdr:spPr>
        <a:xfrm>
          <a:off x="828675" y="441960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34</xdr:row>
      <xdr:rowOff>57150</xdr:rowOff>
    </xdr:from>
    <xdr:to>
      <xdr:col>4</xdr:col>
      <xdr:colOff>695325</xdr:colOff>
      <xdr:row>35</xdr:row>
      <xdr:rowOff>133350</xdr:rowOff>
    </xdr:to>
    <xdr:sp macro="" textlink="">
      <xdr:nvSpPr>
        <xdr:cNvPr id="6" name="Down Arrow 5"/>
        <xdr:cNvSpPr/>
      </xdr:nvSpPr>
      <xdr:spPr>
        <a:xfrm>
          <a:off x="1666875" y="441007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34</xdr:row>
      <xdr:rowOff>57150</xdr:rowOff>
    </xdr:from>
    <xdr:to>
      <xdr:col>5</xdr:col>
      <xdr:colOff>628650</xdr:colOff>
      <xdr:row>35</xdr:row>
      <xdr:rowOff>133350</xdr:rowOff>
    </xdr:to>
    <xdr:sp macro="" textlink="">
      <xdr:nvSpPr>
        <xdr:cNvPr id="7" name="Down Arrow 6"/>
        <xdr:cNvSpPr/>
      </xdr:nvSpPr>
      <xdr:spPr>
        <a:xfrm>
          <a:off x="2571750" y="441007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62</xdr:row>
      <xdr:rowOff>66675</xdr:rowOff>
    </xdr:from>
    <xdr:to>
      <xdr:col>3</xdr:col>
      <xdr:colOff>466725</xdr:colOff>
      <xdr:row>63</xdr:row>
      <xdr:rowOff>142875</xdr:rowOff>
    </xdr:to>
    <xdr:sp macro="" textlink="">
      <xdr:nvSpPr>
        <xdr:cNvPr id="8" name="Down Arrow 7"/>
        <xdr:cNvSpPr/>
      </xdr:nvSpPr>
      <xdr:spPr>
        <a:xfrm>
          <a:off x="832908" y="9792758"/>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62</xdr:row>
      <xdr:rowOff>57150</xdr:rowOff>
    </xdr:from>
    <xdr:to>
      <xdr:col>4</xdr:col>
      <xdr:colOff>695325</xdr:colOff>
      <xdr:row>63</xdr:row>
      <xdr:rowOff>133350</xdr:rowOff>
    </xdr:to>
    <xdr:sp macro="" textlink="">
      <xdr:nvSpPr>
        <xdr:cNvPr id="9" name="Down Arrow 8"/>
        <xdr:cNvSpPr/>
      </xdr:nvSpPr>
      <xdr:spPr>
        <a:xfrm>
          <a:off x="1675342" y="9783233"/>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62</xdr:row>
      <xdr:rowOff>57150</xdr:rowOff>
    </xdr:from>
    <xdr:to>
      <xdr:col>5</xdr:col>
      <xdr:colOff>628650</xdr:colOff>
      <xdr:row>63</xdr:row>
      <xdr:rowOff>133350</xdr:rowOff>
    </xdr:to>
    <xdr:sp macro="" textlink="">
      <xdr:nvSpPr>
        <xdr:cNvPr id="10" name="Down Arrow 9"/>
        <xdr:cNvSpPr/>
      </xdr:nvSpPr>
      <xdr:spPr>
        <a:xfrm>
          <a:off x="2582333" y="9783233"/>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89</xdr:row>
      <xdr:rowOff>66675</xdr:rowOff>
    </xdr:from>
    <xdr:to>
      <xdr:col>3</xdr:col>
      <xdr:colOff>466725</xdr:colOff>
      <xdr:row>90</xdr:row>
      <xdr:rowOff>142875</xdr:rowOff>
    </xdr:to>
    <xdr:sp macro="" textlink="">
      <xdr:nvSpPr>
        <xdr:cNvPr id="11" name="Down Arrow 10"/>
        <xdr:cNvSpPr/>
      </xdr:nvSpPr>
      <xdr:spPr>
        <a:xfrm>
          <a:off x="832908" y="1483042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89</xdr:row>
      <xdr:rowOff>57150</xdr:rowOff>
    </xdr:from>
    <xdr:to>
      <xdr:col>4</xdr:col>
      <xdr:colOff>695325</xdr:colOff>
      <xdr:row>90</xdr:row>
      <xdr:rowOff>133350</xdr:rowOff>
    </xdr:to>
    <xdr:sp macro="" textlink="">
      <xdr:nvSpPr>
        <xdr:cNvPr id="12" name="Down Arrow 11"/>
        <xdr:cNvSpPr/>
      </xdr:nvSpPr>
      <xdr:spPr>
        <a:xfrm>
          <a:off x="1675342" y="1482090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89</xdr:row>
      <xdr:rowOff>57150</xdr:rowOff>
    </xdr:from>
    <xdr:to>
      <xdr:col>5</xdr:col>
      <xdr:colOff>628650</xdr:colOff>
      <xdr:row>90</xdr:row>
      <xdr:rowOff>133350</xdr:rowOff>
    </xdr:to>
    <xdr:sp macro="" textlink="">
      <xdr:nvSpPr>
        <xdr:cNvPr id="13" name="Down Arrow 12"/>
        <xdr:cNvSpPr/>
      </xdr:nvSpPr>
      <xdr:spPr>
        <a:xfrm>
          <a:off x="2582333" y="1482090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269</xdr:row>
      <xdr:rowOff>66675</xdr:rowOff>
    </xdr:from>
    <xdr:to>
      <xdr:col>3</xdr:col>
      <xdr:colOff>466725</xdr:colOff>
      <xdr:row>270</xdr:row>
      <xdr:rowOff>142875</xdr:rowOff>
    </xdr:to>
    <xdr:sp macro="" textlink="">
      <xdr:nvSpPr>
        <xdr:cNvPr id="17" name="Down Arrow 16"/>
        <xdr:cNvSpPr/>
      </xdr:nvSpPr>
      <xdr:spPr>
        <a:xfrm>
          <a:off x="832908" y="19159008"/>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269</xdr:row>
      <xdr:rowOff>57150</xdr:rowOff>
    </xdr:from>
    <xdr:to>
      <xdr:col>4</xdr:col>
      <xdr:colOff>695325</xdr:colOff>
      <xdr:row>270</xdr:row>
      <xdr:rowOff>133350</xdr:rowOff>
    </xdr:to>
    <xdr:sp macro="" textlink="">
      <xdr:nvSpPr>
        <xdr:cNvPr id="18" name="Down Arrow 17"/>
        <xdr:cNvSpPr/>
      </xdr:nvSpPr>
      <xdr:spPr>
        <a:xfrm>
          <a:off x="1961092" y="19149483"/>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269</xdr:row>
      <xdr:rowOff>57150</xdr:rowOff>
    </xdr:from>
    <xdr:to>
      <xdr:col>5</xdr:col>
      <xdr:colOff>628650</xdr:colOff>
      <xdr:row>270</xdr:row>
      <xdr:rowOff>133350</xdr:rowOff>
    </xdr:to>
    <xdr:sp macro="" textlink="">
      <xdr:nvSpPr>
        <xdr:cNvPr id="19" name="Down Arrow 18"/>
        <xdr:cNvSpPr/>
      </xdr:nvSpPr>
      <xdr:spPr>
        <a:xfrm>
          <a:off x="2995083" y="19149483"/>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2</xdr:col>
      <xdr:colOff>31751</xdr:colOff>
      <xdr:row>290</xdr:row>
      <xdr:rowOff>31751</xdr:rowOff>
    </xdr:from>
    <xdr:to>
      <xdr:col>9</xdr:col>
      <xdr:colOff>984252</xdr:colOff>
      <xdr:row>305</xdr:row>
      <xdr:rowOff>0</xdr:rowOff>
    </xdr:to>
    <xdr:sp macro="" textlink="">
      <xdr:nvSpPr>
        <xdr:cNvPr id="36" name="Striped Right Arrow 35"/>
        <xdr:cNvSpPr/>
      </xdr:nvSpPr>
      <xdr:spPr>
        <a:xfrm>
          <a:off x="1246189" y="32535814"/>
          <a:ext cx="6929438" cy="3147217"/>
        </a:xfrm>
        <a:prstGeom prst="stripedRightArrow">
          <a:avLst/>
        </a:prstGeom>
        <a:solidFill>
          <a:srgbClr val="CC00FF"/>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lang="en-IE" sz="2400">
              <a:solidFill>
                <a:schemeClr val="bg1"/>
              </a:solidFill>
              <a:effectLst/>
              <a:latin typeface="Verdana" panose="020B0604030504040204" pitchFamily="34" charset="0"/>
              <a:ea typeface="Verdana" panose="020B0604030504040204" pitchFamily="34" charset="0"/>
              <a:cs typeface="Verdana" panose="020B0604030504040204" pitchFamily="34" charset="0"/>
            </a:rPr>
            <a:t>Leaver</a:t>
          </a:r>
          <a:r>
            <a:rPr lang="en-IE" sz="2400" baseline="0">
              <a:solidFill>
                <a:schemeClr val="bg1"/>
              </a:solidFill>
              <a:effectLst/>
              <a:latin typeface="Verdana" panose="020B0604030504040204" pitchFamily="34" charset="0"/>
              <a:ea typeface="Verdana" panose="020B0604030504040204" pitchFamily="34" charset="0"/>
              <a:cs typeface="Verdana" panose="020B0604030504040204" pitchFamily="34" charset="0"/>
            </a:rPr>
            <a:t> </a:t>
          </a:r>
          <a:r>
            <a:rPr lang="en-IE" sz="2400">
              <a:solidFill>
                <a:schemeClr val="bg1"/>
              </a:solidFill>
              <a:effectLst/>
              <a:latin typeface="Verdana" panose="020B0604030504040204" pitchFamily="34" charset="0"/>
              <a:ea typeface="Verdana" panose="020B0604030504040204" pitchFamily="34" charset="0"/>
              <a:cs typeface="Verdana" panose="020B0604030504040204" pitchFamily="34" charset="0"/>
            </a:rPr>
            <a:t>Statement Data</a:t>
          </a:r>
          <a:br>
            <a:rPr lang="en-IE" sz="2400">
              <a:solidFill>
                <a:schemeClr val="bg1"/>
              </a:solidFill>
              <a:effectLst/>
              <a:latin typeface="Verdana" panose="020B0604030504040204" pitchFamily="34" charset="0"/>
              <a:ea typeface="Verdana" panose="020B0604030504040204" pitchFamily="34" charset="0"/>
              <a:cs typeface="Verdana" panose="020B0604030504040204" pitchFamily="34" charset="0"/>
            </a:rPr>
          </a:br>
          <a:r>
            <a:rPr lang="en-IE" sz="2400" i="1">
              <a:solidFill>
                <a:schemeClr val="bg1"/>
              </a:solidFill>
              <a:effectLst/>
              <a:latin typeface="Verdana" panose="020B0604030504040204" pitchFamily="34" charset="0"/>
              <a:ea typeface="Verdana" panose="020B0604030504040204" pitchFamily="34" charset="0"/>
              <a:cs typeface="Verdana" panose="020B0604030504040204" pitchFamily="34" charset="0"/>
            </a:rPr>
            <a:t>(Based</a:t>
          </a:r>
          <a:r>
            <a:rPr lang="en-IE" sz="2400" i="1" baseline="0">
              <a:solidFill>
                <a:schemeClr val="bg1"/>
              </a:solidFill>
              <a:effectLst/>
              <a:latin typeface="Verdana" panose="020B0604030504040204" pitchFamily="34" charset="0"/>
              <a:ea typeface="Verdana" panose="020B0604030504040204" pitchFamily="34" charset="0"/>
              <a:cs typeface="Verdana" panose="020B0604030504040204" pitchFamily="34" charset="0"/>
            </a:rPr>
            <a:t> on all outputs above)</a:t>
          </a:r>
          <a:br>
            <a:rPr lang="en-IE" sz="2400" i="1" baseline="0">
              <a:solidFill>
                <a:schemeClr val="bg1"/>
              </a:solidFill>
              <a:effectLst/>
              <a:latin typeface="Verdana" panose="020B0604030504040204" pitchFamily="34" charset="0"/>
              <a:ea typeface="Verdana" panose="020B0604030504040204" pitchFamily="34" charset="0"/>
              <a:cs typeface="Verdana" panose="020B0604030504040204" pitchFamily="34" charset="0"/>
            </a:rPr>
          </a:br>
          <a:r>
            <a:rPr lang="en-IE" sz="2400" i="1" baseline="0">
              <a:solidFill>
                <a:schemeClr val="bg1"/>
              </a:solidFill>
              <a:effectLst/>
              <a:latin typeface="Verdana" panose="020B0604030504040204" pitchFamily="34" charset="0"/>
              <a:ea typeface="Verdana" panose="020B0604030504040204" pitchFamily="34" charset="0"/>
              <a:cs typeface="Verdana" panose="020B0604030504040204" pitchFamily="34" charset="0"/>
            </a:rPr>
            <a:t>(Adjusted for CPI to 31/12/2021)</a:t>
          </a:r>
        </a:p>
        <a:p>
          <a:endParaRPr lang="en-IE" sz="5400">
            <a:solidFill>
              <a:schemeClr val="bg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219075</xdr:colOff>
      <xdr:row>115</xdr:row>
      <xdr:rowOff>66675</xdr:rowOff>
    </xdr:from>
    <xdr:to>
      <xdr:col>3</xdr:col>
      <xdr:colOff>466725</xdr:colOff>
      <xdr:row>116</xdr:row>
      <xdr:rowOff>142875</xdr:rowOff>
    </xdr:to>
    <xdr:sp macro="" textlink="">
      <xdr:nvSpPr>
        <xdr:cNvPr id="35" name="Down Arrow 34"/>
        <xdr:cNvSpPr/>
      </xdr:nvSpPr>
      <xdr:spPr>
        <a:xfrm>
          <a:off x="2034428" y="30580293"/>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115</xdr:row>
      <xdr:rowOff>57150</xdr:rowOff>
    </xdr:from>
    <xdr:to>
      <xdr:col>4</xdr:col>
      <xdr:colOff>695325</xdr:colOff>
      <xdr:row>116</xdr:row>
      <xdr:rowOff>133350</xdr:rowOff>
    </xdr:to>
    <xdr:sp macro="" textlink="">
      <xdr:nvSpPr>
        <xdr:cNvPr id="38" name="Down Arrow 37"/>
        <xdr:cNvSpPr/>
      </xdr:nvSpPr>
      <xdr:spPr>
        <a:xfrm>
          <a:off x="3159499" y="30570768"/>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115</xdr:row>
      <xdr:rowOff>57150</xdr:rowOff>
    </xdr:from>
    <xdr:to>
      <xdr:col>5</xdr:col>
      <xdr:colOff>628650</xdr:colOff>
      <xdr:row>116</xdr:row>
      <xdr:rowOff>133350</xdr:rowOff>
    </xdr:to>
    <xdr:sp macro="" textlink="">
      <xdr:nvSpPr>
        <xdr:cNvPr id="39" name="Down Arrow 38"/>
        <xdr:cNvSpPr/>
      </xdr:nvSpPr>
      <xdr:spPr>
        <a:xfrm>
          <a:off x="4202206" y="30570768"/>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2</xdr:col>
      <xdr:colOff>52914</xdr:colOff>
      <xdr:row>254</xdr:row>
      <xdr:rowOff>95250</xdr:rowOff>
    </xdr:from>
    <xdr:to>
      <xdr:col>9</xdr:col>
      <xdr:colOff>1005415</xdr:colOff>
      <xdr:row>268</xdr:row>
      <xdr:rowOff>63500</xdr:rowOff>
    </xdr:to>
    <xdr:sp macro="" textlink="">
      <xdr:nvSpPr>
        <xdr:cNvPr id="40" name="Striped Right Arrow 39"/>
        <xdr:cNvSpPr/>
      </xdr:nvSpPr>
      <xdr:spPr>
        <a:xfrm>
          <a:off x="1263149" y="30989868"/>
          <a:ext cx="7283825" cy="3173132"/>
        </a:xfrm>
        <a:prstGeom prst="striped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IE" sz="2800">
              <a:solidFill>
                <a:schemeClr val="bg1"/>
              </a:solidFill>
            </a:rPr>
            <a:t>2022 Annual Benefit Statement Data</a:t>
          </a:r>
          <a:br>
            <a:rPr lang="en-IE" sz="2800">
              <a:solidFill>
                <a:schemeClr val="bg1"/>
              </a:solidFill>
            </a:rPr>
          </a:br>
          <a:r>
            <a:rPr lang="en-IE" sz="2800" i="1">
              <a:solidFill>
                <a:schemeClr val="bg1"/>
              </a:solidFill>
            </a:rPr>
            <a:t>(Based</a:t>
          </a:r>
          <a:r>
            <a:rPr lang="en-IE" sz="2800" i="1" baseline="0">
              <a:solidFill>
                <a:schemeClr val="bg1"/>
              </a:solidFill>
            </a:rPr>
            <a:t> on all outputs above)</a:t>
          </a:r>
          <a:br>
            <a:rPr lang="en-IE" sz="2800" i="1" baseline="0">
              <a:solidFill>
                <a:schemeClr val="bg1"/>
              </a:solidFill>
            </a:rPr>
          </a:br>
          <a:r>
            <a:rPr lang="en-IE" sz="2800" i="1" baseline="0">
              <a:solidFill>
                <a:schemeClr val="bg1"/>
              </a:solidFill>
            </a:rPr>
            <a:t>(Adjusted for CPI to 31/12/2021)</a:t>
          </a:r>
          <a:endParaRPr lang="en-IE" sz="2800" i="1">
            <a:solidFill>
              <a:schemeClr val="bg1"/>
            </a:solidFill>
          </a:endParaRPr>
        </a:p>
      </xdr:txBody>
    </xdr:sp>
    <xdr:clientData/>
  </xdr:twoCellAnchor>
  <xdr:twoCellAnchor>
    <xdr:from>
      <xdr:col>3</xdr:col>
      <xdr:colOff>219075</xdr:colOff>
      <xdr:row>140</xdr:row>
      <xdr:rowOff>66675</xdr:rowOff>
    </xdr:from>
    <xdr:to>
      <xdr:col>3</xdr:col>
      <xdr:colOff>466725</xdr:colOff>
      <xdr:row>141</xdr:row>
      <xdr:rowOff>142875</xdr:rowOff>
    </xdr:to>
    <xdr:sp macro="" textlink="">
      <xdr:nvSpPr>
        <xdr:cNvPr id="34" name="Down Arrow 33"/>
        <xdr:cNvSpPr/>
      </xdr:nvSpPr>
      <xdr:spPr>
        <a:xfrm>
          <a:off x="2034428" y="34984204"/>
          <a:ext cx="247650" cy="25549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140</xdr:row>
      <xdr:rowOff>57150</xdr:rowOff>
    </xdr:from>
    <xdr:to>
      <xdr:col>4</xdr:col>
      <xdr:colOff>695325</xdr:colOff>
      <xdr:row>141</xdr:row>
      <xdr:rowOff>133350</xdr:rowOff>
    </xdr:to>
    <xdr:sp macro="" textlink="">
      <xdr:nvSpPr>
        <xdr:cNvPr id="43" name="Down Arrow 42"/>
        <xdr:cNvSpPr/>
      </xdr:nvSpPr>
      <xdr:spPr>
        <a:xfrm>
          <a:off x="3159499" y="34974679"/>
          <a:ext cx="247650" cy="25549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140</xdr:row>
      <xdr:rowOff>57150</xdr:rowOff>
    </xdr:from>
    <xdr:to>
      <xdr:col>5</xdr:col>
      <xdr:colOff>628650</xdr:colOff>
      <xdr:row>141</xdr:row>
      <xdr:rowOff>133350</xdr:rowOff>
    </xdr:to>
    <xdr:sp macro="" textlink="">
      <xdr:nvSpPr>
        <xdr:cNvPr id="46" name="Down Arrow 45"/>
        <xdr:cNvSpPr/>
      </xdr:nvSpPr>
      <xdr:spPr>
        <a:xfrm>
          <a:off x="4202206" y="34974679"/>
          <a:ext cx="247650" cy="25549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101173</xdr:colOff>
      <xdr:row>299</xdr:row>
      <xdr:rowOff>12168</xdr:rowOff>
    </xdr:from>
    <xdr:to>
      <xdr:col>16</xdr:col>
      <xdr:colOff>874391</xdr:colOff>
      <xdr:row>301</xdr:row>
      <xdr:rowOff>121846</xdr:rowOff>
    </xdr:to>
    <xdr:sp macro="" textlink="">
      <xdr:nvSpPr>
        <xdr:cNvPr id="51" name="Down Arrow 50"/>
        <xdr:cNvSpPr/>
      </xdr:nvSpPr>
      <xdr:spPr>
        <a:xfrm rot="5400000">
          <a:off x="15014357" y="63171327"/>
          <a:ext cx="468907"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164</xdr:row>
      <xdr:rowOff>66675</xdr:rowOff>
    </xdr:from>
    <xdr:to>
      <xdr:col>3</xdr:col>
      <xdr:colOff>466725</xdr:colOff>
      <xdr:row>165</xdr:row>
      <xdr:rowOff>142875</xdr:rowOff>
    </xdr:to>
    <xdr:sp macro="" textlink="">
      <xdr:nvSpPr>
        <xdr:cNvPr id="37" name="Down Arrow 36"/>
        <xdr:cNvSpPr/>
      </xdr:nvSpPr>
      <xdr:spPr>
        <a:xfrm>
          <a:off x="2034428" y="38043410"/>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164</xdr:row>
      <xdr:rowOff>57150</xdr:rowOff>
    </xdr:from>
    <xdr:to>
      <xdr:col>4</xdr:col>
      <xdr:colOff>695325</xdr:colOff>
      <xdr:row>165</xdr:row>
      <xdr:rowOff>133350</xdr:rowOff>
    </xdr:to>
    <xdr:sp macro="" textlink="">
      <xdr:nvSpPr>
        <xdr:cNvPr id="41" name="Down Arrow 40"/>
        <xdr:cNvSpPr/>
      </xdr:nvSpPr>
      <xdr:spPr>
        <a:xfrm>
          <a:off x="3159499" y="38033885"/>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164</xdr:row>
      <xdr:rowOff>57150</xdr:rowOff>
    </xdr:from>
    <xdr:to>
      <xdr:col>5</xdr:col>
      <xdr:colOff>628650</xdr:colOff>
      <xdr:row>165</xdr:row>
      <xdr:rowOff>133350</xdr:rowOff>
    </xdr:to>
    <xdr:sp macro="" textlink="">
      <xdr:nvSpPr>
        <xdr:cNvPr id="49" name="Down Arrow 48"/>
        <xdr:cNvSpPr/>
      </xdr:nvSpPr>
      <xdr:spPr>
        <a:xfrm>
          <a:off x="4202206" y="38033885"/>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200104</xdr:colOff>
      <xdr:row>284</xdr:row>
      <xdr:rowOff>34686</xdr:rowOff>
    </xdr:from>
    <xdr:to>
      <xdr:col>16</xdr:col>
      <xdr:colOff>973322</xdr:colOff>
      <xdr:row>287</xdr:row>
      <xdr:rowOff>44258</xdr:rowOff>
    </xdr:to>
    <xdr:sp macro="" textlink="">
      <xdr:nvSpPr>
        <xdr:cNvPr id="42" name="Down Arrow 41"/>
        <xdr:cNvSpPr/>
      </xdr:nvSpPr>
      <xdr:spPr>
        <a:xfrm rot="5400000">
          <a:off x="15368355" y="54580363"/>
          <a:ext cx="535715" cy="1952504"/>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187</xdr:row>
      <xdr:rowOff>66675</xdr:rowOff>
    </xdr:from>
    <xdr:to>
      <xdr:col>3</xdr:col>
      <xdr:colOff>466725</xdr:colOff>
      <xdr:row>188</xdr:row>
      <xdr:rowOff>142875</xdr:rowOff>
    </xdr:to>
    <xdr:sp macro="" textlink="">
      <xdr:nvSpPr>
        <xdr:cNvPr id="44" name="Down Arrow 43"/>
        <xdr:cNvSpPr/>
      </xdr:nvSpPr>
      <xdr:spPr>
        <a:xfrm>
          <a:off x="2155825" y="44675425"/>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187</xdr:row>
      <xdr:rowOff>57150</xdr:rowOff>
    </xdr:from>
    <xdr:to>
      <xdr:col>4</xdr:col>
      <xdr:colOff>695325</xdr:colOff>
      <xdr:row>188</xdr:row>
      <xdr:rowOff>133350</xdr:rowOff>
    </xdr:to>
    <xdr:sp macro="" textlink="">
      <xdr:nvSpPr>
        <xdr:cNvPr id="55" name="Down Arrow 54"/>
        <xdr:cNvSpPr/>
      </xdr:nvSpPr>
      <xdr:spPr>
        <a:xfrm>
          <a:off x="3326342" y="44665900"/>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187</xdr:row>
      <xdr:rowOff>57150</xdr:rowOff>
    </xdr:from>
    <xdr:to>
      <xdr:col>5</xdr:col>
      <xdr:colOff>628650</xdr:colOff>
      <xdr:row>188</xdr:row>
      <xdr:rowOff>133350</xdr:rowOff>
    </xdr:to>
    <xdr:sp macro="" textlink="">
      <xdr:nvSpPr>
        <xdr:cNvPr id="57" name="Down Arrow 56"/>
        <xdr:cNvSpPr/>
      </xdr:nvSpPr>
      <xdr:spPr>
        <a:xfrm>
          <a:off x="4413250" y="44665900"/>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209</xdr:row>
      <xdr:rowOff>66675</xdr:rowOff>
    </xdr:from>
    <xdr:to>
      <xdr:col>3</xdr:col>
      <xdr:colOff>466725</xdr:colOff>
      <xdr:row>210</xdr:row>
      <xdr:rowOff>142875</xdr:rowOff>
    </xdr:to>
    <xdr:sp macro="" textlink="">
      <xdr:nvSpPr>
        <xdr:cNvPr id="59" name="Down Arrow 58"/>
        <xdr:cNvSpPr/>
      </xdr:nvSpPr>
      <xdr:spPr>
        <a:xfrm>
          <a:off x="864658" y="49893008"/>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209</xdr:row>
      <xdr:rowOff>57150</xdr:rowOff>
    </xdr:from>
    <xdr:to>
      <xdr:col>4</xdr:col>
      <xdr:colOff>695325</xdr:colOff>
      <xdr:row>210</xdr:row>
      <xdr:rowOff>133350</xdr:rowOff>
    </xdr:to>
    <xdr:sp macro="" textlink="">
      <xdr:nvSpPr>
        <xdr:cNvPr id="60" name="Down Arrow 59"/>
        <xdr:cNvSpPr/>
      </xdr:nvSpPr>
      <xdr:spPr>
        <a:xfrm>
          <a:off x="2035175" y="49883483"/>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209</xdr:row>
      <xdr:rowOff>57150</xdr:rowOff>
    </xdr:from>
    <xdr:to>
      <xdr:col>5</xdr:col>
      <xdr:colOff>628650</xdr:colOff>
      <xdr:row>210</xdr:row>
      <xdr:rowOff>133350</xdr:rowOff>
    </xdr:to>
    <xdr:sp macro="" textlink="">
      <xdr:nvSpPr>
        <xdr:cNvPr id="61" name="Down Arrow 60"/>
        <xdr:cNvSpPr/>
      </xdr:nvSpPr>
      <xdr:spPr>
        <a:xfrm>
          <a:off x="3122083" y="49883483"/>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0</xdr:col>
      <xdr:colOff>0</xdr:colOff>
      <xdr:row>5</xdr:row>
      <xdr:rowOff>0</xdr:rowOff>
    </xdr:from>
    <xdr:to>
      <xdr:col>1</xdr:col>
      <xdr:colOff>35771</xdr:colOff>
      <xdr:row>268</xdr:row>
      <xdr:rowOff>150812</xdr:rowOff>
    </xdr:to>
    <xdr:sp macro="" textlink="">
      <xdr:nvSpPr>
        <xdr:cNvPr id="58" name="Down Arrow 57"/>
        <xdr:cNvSpPr/>
      </xdr:nvSpPr>
      <xdr:spPr>
        <a:xfrm>
          <a:off x="0" y="1897063"/>
          <a:ext cx="678709" cy="49696687"/>
        </a:xfrm>
        <a:prstGeom prst="down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Annual Benefit Statement       Annual Benefit Statement       Annual Benefit Statement      Annual</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Benefit Statement</a:t>
          </a: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      Annual Benefit Statement      Annual Benefit Statement       Annual Benefit Statement</a:t>
          </a:r>
          <a:endParaRPr lang="en-IE" sz="1600">
            <a:effectLst/>
            <a:latin typeface="Verdana" panose="020B0604030504040204" pitchFamily="34" charset="0"/>
            <a:ea typeface="Verdana" panose="020B0604030504040204" pitchFamily="34" charset="0"/>
            <a:cs typeface="Verdana" panose="020B0604030504040204" pitchFamily="34" charset="0"/>
          </a:endParaRPr>
        </a:p>
        <a:p>
          <a:pPr algn="r"/>
          <a:endParaRPr lang="en-IE" sz="1600"/>
        </a:p>
      </xdr:txBody>
    </xdr:sp>
    <xdr:clientData/>
  </xdr:twoCellAnchor>
  <xdr:twoCellAnchor>
    <xdr:from>
      <xdr:col>1</xdr:col>
      <xdr:colOff>61541</xdr:colOff>
      <xdr:row>5</xdr:row>
      <xdr:rowOff>0</xdr:rowOff>
    </xdr:from>
    <xdr:to>
      <xdr:col>2</xdr:col>
      <xdr:colOff>21854</xdr:colOff>
      <xdr:row>304</xdr:row>
      <xdr:rowOff>166687</xdr:rowOff>
    </xdr:to>
    <xdr:sp macro="" textlink="">
      <xdr:nvSpPr>
        <xdr:cNvPr id="62" name="Down Arrow 61"/>
        <xdr:cNvSpPr/>
      </xdr:nvSpPr>
      <xdr:spPr>
        <a:xfrm>
          <a:off x="704479" y="1897063"/>
          <a:ext cx="603250" cy="57284937"/>
        </a:xfrm>
        <a:prstGeom prst="downArrow">
          <a:avLst/>
        </a:prstGeom>
        <a:solidFill>
          <a:srgbClr val="AE78D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Leaver Statement</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Leaver Statement          Leaver Statement          Leaver Statement          Leaver Statement           Leaver Statement        Leaver Statement        Leaver Statement        Leaver Statement        Leaver Statement       Leaver Statement         Leaver Statement</a:t>
          </a:r>
          <a:endParaRPr lang="en-IE" sz="1600">
            <a:effectLst/>
            <a:latin typeface="Verdana" panose="020B0604030504040204" pitchFamily="34" charset="0"/>
            <a:ea typeface="Verdana" panose="020B0604030504040204" pitchFamily="34" charset="0"/>
            <a:cs typeface="Verdana" panose="020B060403050404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IE" sz="1600"/>
        </a:p>
      </xdr:txBody>
    </xdr:sp>
    <xdr:clientData/>
  </xdr:twoCellAnchor>
  <xdr:twoCellAnchor>
    <xdr:from>
      <xdr:col>15</xdr:col>
      <xdr:colOff>148470</xdr:colOff>
      <xdr:row>263</xdr:row>
      <xdr:rowOff>795866</xdr:rowOff>
    </xdr:from>
    <xdr:to>
      <xdr:col>16</xdr:col>
      <xdr:colOff>921688</xdr:colOff>
      <xdr:row>266</xdr:row>
      <xdr:rowOff>149272</xdr:rowOff>
    </xdr:to>
    <xdr:sp macro="" textlink="">
      <xdr:nvSpPr>
        <xdr:cNvPr id="63" name="Down Arrow 62"/>
        <xdr:cNvSpPr/>
      </xdr:nvSpPr>
      <xdr:spPr>
        <a:xfrm rot="5400000">
          <a:off x="15037019" y="55760946"/>
          <a:ext cx="518177"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190498</xdr:colOff>
      <xdr:row>248</xdr:row>
      <xdr:rowOff>250372</xdr:rowOff>
    </xdr:from>
    <xdr:to>
      <xdr:col>16</xdr:col>
      <xdr:colOff>963716</xdr:colOff>
      <xdr:row>251</xdr:row>
      <xdr:rowOff>76204</xdr:rowOff>
    </xdr:to>
    <xdr:sp macro="" textlink="">
      <xdr:nvSpPr>
        <xdr:cNvPr id="64" name="Down Arrow 63"/>
        <xdr:cNvSpPr/>
      </xdr:nvSpPr>
      <xdr:spPr>
        <a:xfrm rot="5400000">
          <a:off x="15022449" y="52158736"/>
          <a:ext cx="631374"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169331</xdr:colOff>
      <xdr:row>205</xdr:row>
      <xdr:rowOff>584503</xdr:rowOff>
    </xdr:from>
    <xdr:to>
      <xdr:col>16</xdr:col>
      <xdr:colOff>942549</xdr:colOff>
      <xdr:row>209</xdr:row>
      <xdr:rowOff>81540</xdr:rowOff>
    </xdr:to>
    <xdr:sp macro="" textlink="">
      <xdr:nvSpPr>
        <xdr:cNvPr id="65" name="Down Arrow 64"/>
        <xdr:cNvSpPr/>
      </xdr:nvSpPr>
      <xdr:spPr>
        <a:xfrm rot="5400000">
          <a:off x="14996950" y="43331427"/>
          <a:ext cx="640037"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105531</xdr:colOff>
      <xdr:row>183</xdr:row>
      <xdr:rowOff>76206</xdr:rowOff>
    </xdr:from>
    <xdr:to>
      <xdr:col>16</xdr:col>
      <xdr:colOff>878749</xdr:colOff>
      <xdr:row>187</xdr:row>
      <xdr:rowOff>84207</xdr:rowOff>
    </xdr:to>
    <xdr:sp macro="" textlink="">
      <xdr:nvSpPr>
        <xdr:cNvPr id="66" name="Down Arrow 65"/>
        <xdr:cNvSpPr/>
      </xdr:nvSpPr>
      <xdr:spPr>
        <a:xfrm rot="5400000">
          <a:off x="14922597" y="38664455"/>
          <a:ext cx="661143"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116417</xdr:colOff>
      <xdr:row>161</xdr:row>
      <xdr:rowOff>21181</xdr:rowOff>
    </xdr:from>
    <xdr:to>
      <xdr:col>16</xdr:col>
      <xdr:colOff>889635</xdr:colOff>
      <xdr:row>164</xdr:row>
      <xdr:rowOff>9587</xdr:rowOff>
    </xdr:to>
    <xdr:sp macro="" textlink="">
      <xdr:nvSpPr>
        <xdr:cNvPr id="67" name="Down Arrow 66"/>
        <xdr:cNvSpPr/>
      </xdr:nvSpPr>
      <xdr:spPr>
        <a:xfrm rot="5400000">
          <a:off x="15283156" y="33696525"/>
          <a:ext cx="528156" cy="1947968"/>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138158</xdr:colOff>
      <xdr:row>136</xdr:row>
      <xdr:rowOff>61098</xdr:rowOff>
    </xdr:from>
    <xdr:to>
      <xdr:col>16</xdr:col>
      <xdr:colOff>911376</xdr:colOff>
      <xdr:row>140</xdr:row>
      <xdr:rowOff>60087</xdr:rowOff>
    </xdr:to>
    <xdr:sp macro="" textlink="">
      <xdr:nvSpPr>
        <xdr:cNvPr id="68" name="Down Arrow 67"/>
        <xdr:cNvSpPr/>
      </xdr:nvSpPr>
      <xdr:spPr>
        <a:xfrm rot="5400000">
          <a:off x="14959730" y="28684412"/>
          <a:ext cx="652132"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105830</xdr:colOff>
      <xdr:row>111</xdr:row>
      <xdr:rowOff>71964</xdr:rowOff>
    </xdr:from>
    <xdr:to>
      <xdr:col>16</xdr:col>
      <xdr:colOff>879048</xdr:colOff>
      <xdr:row>115</xdr:row>
      <xdr:rowOff>70954</xdr:rowOff>
    </xdr:to>
    <xdr:sp macro="" textlink="">
      <xdr:nvSpPr>
        <xdr:cNvPr id="69" name="Down Arrow 68"/>
        <xdr:cNvSpPr/>
      </xdr:nvSpPr>
      <xdr:spPr>
        <a:xfrm rot="5400000">
          <a:off x="14927401" y="23448365"/>
          <a:ext cx="652133"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73477</xdr:colOff>
      <xdr:row>85</xdr:row>
      <xdr:rowOff>51707</xdr:rowOff>
    </xdr:from>
    <xdr:to>
      <xdr:col>16</xdr:col>
      <xdr:colOff>846695</xdr:colOff>
      <xdr:row>89</xdr:row>
      <xdr:rowOff>71863</xdr:rowOff>
    </xdr:to>
    <xdr:sp macro="" textlink="">
      <xdr:nvSpPr>
        <xdr:cNvPr id="70" name="Down Arrow 69"/>
        <xdr:cNvSpPr/>
      </xdr:nvSpPr>
      <xdr:spPr>
        <a:xfrm rot="5400000">
          <a:off x="14884465" y="18061148"/>
          <a:ext cx="673299"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84057</xdr:colOff>
      <xdr:row>58</xdr:row>
      <xdr:rowOff>119141</xdr:rowOff>
    </xdr:from>
    <xdr:to>
      <xdr:col>16</xdr:col>
      <xdr:colOff>857275</xdr:colOff>
      <xdr:row>62</xdr:row>
      <xdr:rowOff>81844</xdr:rowOff>
    </xdr:to>
    <xdr:sp macro="" textlink="">
      <xdr:nvSpPr>
        <xdr:cNvPr id="71" name="Down Arrow 70"/>
        <xdr:cNvSpPr/>
      </xdr:nvSpPr>
      <xdr:spPr>
        <a:xfrm rot="5400000">
          <a:off x="14874786" y="12640669"/>
          <a:ext cx="713818"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84665</xdr:colOff>
      <xdr:row>30</xdr:row>
      <xdr:rowOff>156328</xdr:rowOff>
    </xdr:from>
    <xdr:to>
      <xdr:col>16</xdr:col>
      <xdr:colOff>857883</xdr:colOff>
      <xdr:row>34</xdr:row>
      <xdr:rowOff>119032</xdr:rowOff>
    </xdr:to>
    <xdr:sp macro="" textlink="">
      <xdr:nvSpPr>
        <xdr:cNvPr id="72" name="Down Arrow 71"/>
        <xdr:cNvSpPr/>
      </xdr:nvSpPr>
      <xdr:spPr>
        <a:xfrm rot="5400000">
          <a:off x="14875393" y="6810457"/>
          <a:ext cx="713819"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230</xdr:row>
      <xdr:rowOff>66675</xdr:rowOff>
    </xdr:from>
    <xdr:to>
      <xdr:col>3</xdr:col>
      <xdr:colOff>466725</xdr:colOff>
      <xdr:row>231</xdr:row>
      <xdr:rowOff>142875</xdr:rowOff>
    </xdr:to>
    <xdr:sp macro="" textlink="">
      <xdr:nvSpPr>
        <xdr:cNvPr id="54" name="Down Arrow 53"/>
        <xdr:cNvSpPr/>
      </xdr:nvSpPr>
      <xdr:spPr>
        <a:xfrm>
          <a:off x="2113189" y="54712961"/>
          <a:ext cx="247650" cy="250371"/>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230</xdr:row>
      <xdr:rowOff>57150</xdr:rowOff>
    </xdr:from>
    <xdr:to>
      <xdr:col>4</xdr:col>
      <xdr:colOff>695325</xdr:colOff>
      <xdr:row>231</xdr:row>
      <xdr:rowOff>133350</xdr:rowOff>
    </xdr:to>
    <xdr:sp macro="" textlink="">
      <xdr:nvSpPr>
        <xdr:cNvPr id="56" name="Down Arrow 55"/>
        <xdr:cNvSpPr/>
      </xdr:nvSpPr>
      <xdr:spPr>
        <a:xfrm>
          <a:off x="3267075" y="54703436"/>
          <a:ext cx="247650" cy="250371"/>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230</xdr:row>
      <xdr:rowOff>57150</xdr:rowOff>
    </xdr:from>
    <xdr:to>
      <xdr:col>5</xdr:col>
      <xdr:colOff>628650</xdr:colOff>
      <xdr:row>231</xdr:row>
      <xdr:rowOff>133350</xdr:rowOff>
    </xdr:to>
    <xdr:sp macro="" textlink="">
      <xdr:nvSpPr>
        <xdr:cNvPr id="73" name="Down Arrow 72"/>
        <xdr:cNvSpPr/>
      </xdr:nvSpPr>
      <xdr:spPr>
        <a:xfrm>
          <a:off x="4332514" y="54703436"/>
          <a:ext cx="247650" cy="250371"/>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189218</xdr:colOff>
      <xdr:row>227</xdr:row>
      <xdr:rowOff>404800</xdr:rowOff>
    </xdr:from>
    <xdr:to>
      <xdr:col>16</xdr:col>
      <xdr:colOff>962436</xdr:colOff>
      <xdr:row>230</xdr:row>
      <xdr:rowOff>98686</xdr:rowOff>
    </xdr:to>
    <xdr:sp macro="" textlink="">
      <xdr:nvSpPr>
        <xdr:cNvPr id="74" name="Down Arrow 73"/>
        <xdr:cNvSpPr/>
      </xdr:nvSpPr>
      <xdr:spPr>
        <a:xfrm rot="5400000">
          <a:off x="14989170" y="47882020"/>
          <a:ext cx="695371"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219075</xdr:colOff>
      <xdr:row>5</xdr:row>
      <xdr:rowOff>66675</xdr:rowOff>
    </xdr:from>
    <xdr:to>
      <xdr:col>3</xdr:col>
      <xdr:colOff>466725</xdr:colOff>
      <xdr:row>6</xdr:row>
      <xdr:rowOff>142875</xdr:rowOff>
    </xdr:to>
    <xdr:sp macro="" textlink="">
      <xdr:nvSpPr>
        <xdr:cNvPr id="2" name="Down Arrow 1"/>
        <xdr:cNvSpPr/>
      </xdr:nvSpPr>
      <xdr:spPr>
        <a:xfrm>
          <a:off x="2047875" y="444817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5</xdr:row>
      <xdr:rowOff>57150</xdr:rowOff>
    </xdr:from>
    <xdr:to>
      <xdr:col>4</xdr:col>
      <xdr:colOff>695325</xdr:colOff>
      <xdr:row>6</xdr:row>
      <xdr:rowOff>133350</xdr:rowOff>
    </xdr:to>
    <xdr:sp macro="" textlink="">
      <xdr:nvSpPr>
        <xdr:cNvPr id="3" name="Down Arrow 2"/>
        <xdr:cNvSpPr/>
      </xdr:nvSpPr>
      <xdr:spPr>
        <a:xfrm>
          <a:off x="3171825" y="443865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5</xdr:row>
      <xdr:rowOff>57150</xdr:rowOff>
    </xdr:from>
    <xdr:to>
      <xdr:col>5</xdr:col>
      <xdr:colOff>628650</xdr:colOff>
      <xdr:row>6</xdr:row>
      <xdr:rowOff>133350</xdr:rowOff>
    </xdr:to>
    <xdr:sp macro="" textlink="">
      <xdr:nvSpPr>
        <xdr:cNvPr id="4" name="Down Arrow 3"/>
        <xdr:cNvSpPr/>
      </xdr:nvSpPr>
      <xdr:spPr>
        <a:xfrm>
          <a:off x="4210050" y="443865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48</xdr:row>
      <xdr:rowOff>66675</xdr:rowOff>
    </xdr:from>
    <xdr:to>
      <xdr:col>3</xdr:col>
      <xdr:colOff>466725</xdr:colOff>
      <xdr:row>49</xdr:row>
      <xdr:rowOff>142875</xdr:rowOff>
    </xdr:to>
    <xdr:sp macro="" textlink="">
      <xdr:nvSpPr>
        <xdr:cNvPr id="5" name="Down Arrow 4"/>
        <xdr:cNvSpPr/>
      </xdr:nvSpPr>
      <xdr:spPr>
        <a:xfrm>
          <a:off x="2047875" y="96869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48</xdr:row>
      <xdr:rowOff>57150</xdr:rowOff>
    </xdr:from>
    <xdr:to>
      <xdr:col>4</xdr:col>
      <xdr:colOff>695325</xdr:colOff>
      <xdr:row>49</xdr:row>
      <xdr:rowOff>133350</xdr:rowOff>
    </xdr:to>
    <xdr:sp macro="" textlink="">
      <xdr:nvSpPr>
        <xdr:cNvPr id="6" name="Down Arrow 5"/>
        <xdr:cNvSpPr/>
      </xdr:nvSpPr>
      <xdr:spPr>
        <a:xfrm>
          <a:off x="3171825" y="96774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48</xdr:row>
      <xdr:rowOff>57150</xdr:rowOff>
    </xdr:from>
    <xdr:to>
      <xdr:col>5</xdr:col>
      <xdr:colOff>628650</xdr:colOff>
      <xdr:row>49</xdr:row>
      <xdr:rowOff>133350</xdr:rowOff>
    </xdr:to>
    <xdr:sp macro="" textlink="">
      <xdr:nvSpPr>
        <xdr:cNvPr id="7" name="Down Arrow 6"/>
        <xdr:cNvSpPr/>
      </xdr:nvSpPr>
      <xdr:spPr>
        <a:xfrm>
          <a:off x="4210050" y="96774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90</xdr:row>
      <xdr:rowOff>66675</xdr:rowOff>
    </xdr:from>
    <xdr:to>
      <xdr:col>3</xdr:col>
      <xdr:colOff>466725</xdr:colOff>
      <xdr:row>91</xdr:row>
      <xdr:rowOff>142875</xdr:rowOff>
    </xdr:to>
    <xdr:sp macro="" textlink="">
      <xdr:nvSpPr>
        <xdr:cNvPr id="8" name="Down Arrow 7"/>
        <xdr:cNvSpPr/>
      </xdr:nvSpPr>
      <xdr:spPr>
        <a:xfrm>
          <a:off x="2047875" y="147637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90</xdr:row>
      <xdr:rowOff>57150</xdr:rowOff>
    </xdr:from>
    <xdr:to>
      <xdr:col>4</xdr:col>
      <xdr:colOff>695325</xdr:colOff>
      <xdr:row>91</xdr:row>
      <xdr:rowOff>133350</xdr:rowOff>
    </xdr:to>
    <xdr:sp macro="" textlink="">
      <xdr:nvSpPr>
        <xdr:cNvPr id="9" name="Down Arrow 8"/>
        <xdr:cNvSpPr/>
      </xdr:nvSpPr>
      <xdr:spPr>
        <a:xfrm>
          <a:off x="3171825" y="147542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90</xdr:row>
      <xdr:rowOff>57150</xdr:rowOff>
    </xdr:from>
    <xdr:to>
      <xdr:col>5</xdr:col>
      <xdr:colOff>628650</xdr:colOff>
      <xdr:row>91</xdr:row>
      <xdr:rowOff>133350</xdr:rowOff>
    </xdr:to>
    <xdr:sp macro="" textlink="">
      <xdr:nvSpPr>
        <xdr:cNvPr id="10" name="Down Arrow 9"/>
        <xdr:cNvSpPr/>
      </xdr:nvSpPr>
      <xdr:spPr>
        <a:xfrm>
          <a:off x="4210050" y="147542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131</xdr:row>
      <xdr:rowOff>66675</xdr:rowOff>
    </xdr:from>
    <xdr:to>
      <xdr:col>3</xdr:col>
      <xdr:colOff>466725</xdr:colOff>
      <xdr:row>132</xdr:row>
      <xdr:rowOff>142875</xdr:rowOff>
    </xdr:to>
    <xdr:sp macro="" textlink="">
      <xdr:nvSpPr>
        <xdr:cNvPr id="11" name="Down Arrow 10"/>
        <xdr:cNvSpPr/>
      </xdr:nvSpPr>
      <xdr:spPr>
        <a:xfrm>
          <a:off x="2047875" y="1953577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131</xdr:row>
      <xdr:rowOff>57150</xdr:rowOff>
    </xdr:from>
    <xdr:to>
      <xdr:col>4</xdr:col>
      <xdr:colOff>695325</xdr:colOff>
      <xdr:row>132</xdr:row>
      <xdr:rowOff>133350</xdr:rowOff>
    </xdr:to>
    <xdr:sp macro="" textlink="">
      <xdr:nvSpPr>
        <xdr:cNvPr id="12" name="Down Arrow 11"/>
        <xdr:cNvSpPr/>
      </xdr:nvSpPr>
      <xdr:spPr>
        <a:xfrm>
          <a:off x="3171825" y="195262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131</xdr:row>
      <xdr:rowOff>57150</xdr:rowOff>
    </xdr:from>
    <xdr:to>
      <xdr:col>5</xdr:col>
      <xdr:colOff>628650</xdr:colOff>
      <xdr:row>132</xdr:row>
      <xdr:rowOff>133350</xdr:rowOff>
    </xdr:to>
    <xdr:sp macro="" textlink="">
      <xdr:nvSpPr>
        <xdr:cNvPr id="13" name="Down Arrow 12"/>
        <xdr:cNvSpPr/>
      </xdr:nvSpPr>
      <xdr:spPr>
        <a:xfrm>
          <a:off x="4210050" y="195262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408</xdr:row>
      <xdr:rowOff>66675</xdr:rowOff>
    </xdr:from>
    <xdr:to>
      <xdr:col>3</xdr:col>
      <xdr:colOff>466725</xdr:colOff>
      <xdr:row>409</xdr:row>
      <xdr:rowOff>142875</xdr:rowOff>
    </xdr:to>
    <xdr:sp macro="" textlink="">
      <xdr:nvSpPr>
        <xdr:cNvPr id="14" name="Down Arrow 13"/>
        <xdr:cNvSpPr/>
      </xdr:nvSpPr>
      <xdr:spPr>
        <a:xfrm>
          <a:off x="2047875" y="277463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408</xdr:row>
      <xdr:rowOff>57150</xdr:rowOff>
    </xdr:from>
    <xdr:to>
      <xdr:col>4</xdr:col>
      <xdr:colOff>695325</xdr:colOff>
      <xdr:row>409</xdr:row>
      <xdr:rowOff>133350</xdr:rowOff>
    </xdr:to>
    <xdr:sp macro="" textlink="">
      <xdr:nvSpPr>
        <xdr:cNvPr id="15" name="Down Arrow 14"/>
        <xdr:cNvSpPr/>
      </xdr:nvSpPr>
      <xdr:spPr>
        <a:xfrm>
          <a:off x="3171825" y="277368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408</xdr:row>
      <xdr:rowOff>57150</xdr:rowOff>
    </xdr:from>
    <xdr:to>
      <xdr:col>5</xdr:col>
      <xdr:colOff>628650</xdr:colOff>
      <xdr:row>409</xdr:row>
      <xdr:rowOff>133350</xdr:rowOff>
    </xdr:to>
    <xdr:sp macro="" textlink="">
      <xdr:nvSpPr>
        <xdr:cNvPr id="16" name="Down Arrow 15"/>
        <xdr:cNvSpPr/>
      </xdr:nvSpPr>
      <xdr:spPr>
        <a:xfrm>
          <a:off x="4210050" y="277368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2</xdr:col>
      <xdr:colOff>52914</xdr:colOff>
      <xdr:row>393</xdr:row>
      <xdr:rowOff>95250</xdr:rowOff>
    </xdr:from>
    <xdr:to>
      <xdr:col>9</xdr:col>
      <xdr:colOff>1005415</xdr:colOff>
      <xdr:row>407</xdr:row>
      <xdr:rowOff>63500</xdr:rowOff>
    </xdr:to>
    <xdr:sp macro="" textlink="">
      <xdr:nvSpPr>
        <xdr:cNvPr id="23" name="Striped Right Arrow 22"/>
        <xdr:cNvSpPr/>
      </xdr:nvSpPr>
      <xdr:spPr>
        <a:xfrm>
          <a:off x="1272114" y="24355425"/>
          <a:ext cx="6943726" cy="3216275"/>
        </a:xfrm>
        <a:prstGeom prst="striped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IE" sz="2800">
              <a:solidFill>
                <a:schemeClr val="bg1"/>
              </a:solidFill>
            </a:rPr>
            <a:t>2022 Annual Benefit Statement Data</a:t>
          </a:r>
          <a:br>
            <a:rPr lang="en-IE" sz="2800">
              <a:solidFill>
                <a:schemeClr val="bg1"/>
              </a:solidFill>
            </a:rPr>
          </a:br>
          <a:r>
            <a:rPr lang="en-IE" sz="2800" i="1">
              <a:solidFill>
                <a:schemeClr val="bg1"/>
              </a:solidFill>
            </a:rPr>
            <a:t>(Based</a:t>
          </a:r>
          <a:r>
            <a:rPr lang="en-IE" sz="2800" i="1" baseline="0">
              <a:solidFill>
                <a:schemeClr val="bg1"/>
              </a:solidFill>
            </a:rPr>
            <a:t> on all outputs above)</a:t>
          </a:r>
          <a:br>
            <a:rPr lang="en-IE" sz="2800" i="1" baseline="0">
              <a:solidFill>
                <a:schemeClr val="bg1"/>
              </a:solidFill>
            </a:rPr>
          </a:br>
          <a:r>
            <a:rPr lang="en-IE" sz="2800" i="1" baseline="0">
              <a:solidFill>
                <a:schemeClr val="bg1"/>
              </a:solidFill>
            </a:rPr>
            <a:t>(Adjusted for CPI to 31/12/2021)</a:t>
          </a:r>
          <a:endParaRPr lang="en-IE" sz="2800" i="1">
            <a:solidFill>
              <a:schemeClr val="bg1"/>
            </a:solidFill>
          </a:endParaRPr>
        </a:p>
      </xdr:txBody>
    </xdr:sp>
    <xdr:clientData/>
  </xdr:twoCellAnchor>
  <xdr:twoCellAnchor>
    <xdr:from>
      <xdr:col>2</xdr:col>
      <xdr:colOff>31751</xdr:colOff>
      <xdr:row>443</xdr:row>
      <xdr:rowOff>31751</xdr:rowOff>
    </xdr:from>
    <xdr:to>
      <xdr:col>9</xdr:col>
      <xdr:colOff>984252</xdr:colOff>
      <xdr:row>458</xdr:row>
      <xdr:rowOff>0</xdr:rowOff>
    </xdr:to>
    <xdr:sp macro="" textlink="">
      <xdr:nvSpPr>
        <xdr:cNvPr id="25" name="Striped Right Arrow 24"/>
        <xdr:cNvSpPr/>
      </xdr:nvSpPr>
      <xdr:spPr>
        <a:xfrm>
          <a:off x="1250951" y="32007176"/>
          <a:ext cx="6943726" cy="3101974"/>
        </a:xfrm>
        <a:prstGeom prst="stripedRightArrow">
          <a:avLst/>
        </a:prstGeom>
        <a:solidFill>
          <a:srgbClr val="CC00FF"/>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t>Leaver Statement Data</a:t>
          </a:r>
          <a:b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br>
          <a: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t>(Based on all outputs above)</a:t>
          </a:r>
          <a:b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br>
          <a: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t>(Adjusted for CPI to 31/12/2021)</a:t>
          </a:r>
        </a:p>
      </xdr:txBody>
    </xdr:sp>
    <xdr:clientData/>
  </xdr:twoCellAnchor>
  <xdr:twoCellAnchor>
    <xdr:from>
      <xdr:col>3</xdr:col>
      <xdr:colOff>219075</xdr:colOff>
      <xdr:row>171</xdr:row>
      <xdr:rowOff>66675</xdr:rowOff>
    </xdr:from>
    <xdr:to>
      <xdr:col>3</xdr:col>
      <xdr:colOff>466725</xdr:colOff>
      <xdr:row>172</xdr:row>
      <xdr:rowOff>142875</xdr:rowOff>
    </xdr:to>
    <xdr:sp macro="" textlink="">
      <xdr:nvSpPr>
        <xdr:cNvPr id="28" name="Down Arrow 27"/>
        <xdr:cNvSpPr/>
      </xdr:nvSpPr>
      <xdr:spPr>
        <a:xfrm>
          <a:off x="2040731" y="41583769"/>
          <a:ext cx="247650" cy="2547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171</xdr:row>
      <xdr:rowOff>57150</xdr:rowOff>
    </xdr:from>
    <xdr:to>
      <xdr:col>4</xdr:col>
      <xdr:colOff>695325</xdr:colOff>
      <xdr:row>172</xdr:row>
      <xdr:rowOff>133350</xdr:rowOff>
    </xdr:to>
    <xdr:sp macro="" textlink="">
      <xdr:nvSpPr>
        <xdr:cNvPr id="32" name="Down Arrow 31"/>
        <xdr:cNvSpPr/>
      </xdr:nvSpPr>
      <xdr:spPr>
        <a:xfrm>
          <a:off x="3162300" y="41574244"/>
          <a:ext cx="247650" cy="2547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171</xdr:row>
      <xdr:rowOff>57150</xdr:rowOff>
    </xdr:from>
    <xdr:to>
      <xdr:col>5</xdr:col>
      <xdr:colOff>628650</xdr:colOff>
      <xdr:row>172</xdr:row>
      <xdr:rowOff>133350</xdr:rowOff>
    </xdr:to>
    <xdr:sp macro="" textlink="">
      <xdr:nvSpPr>
        <xdr:cNvPr id="33" name="Down Arrow 32"/>
        <xdr:cNvSpPr/>
      </xdr:nvSpPr>
      <xdr:spPr>
        <a:xfrm>
          <a:off x="4202906" y="41574244"/>
          <a:ext cx="247650" cy="2547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210</xdr:row>
      <xdr:rowOff>66675</xdr:rowOff>
    </xdr:from>
    <xdr:to>
      <xdr:col>3</xdr:col>
      <xdr:colOff>466725</xdr:colOff>
      <xdr:row>211</xdr:row>
      <xdr:rowOff>142875</xdr:rowOff>
    </xdr:to>
    <xdr:sp macro="" textlink="">
      <xdr:nvSpPr>
        <xdr:cNvPr id="37" name="Down Arrow 36"/>
        <xdr:cNvSpPr/>
      </xdr:nvSpPr>
      <xdr:spPr>
        <a:xfrm>
          <a:off x="2034428" y="56140910"/>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210</xdr:row>
      <xdr:rowOff>57150</xdr:rowOff>
    </xdr:from>
    <xdr:to>
      <xdr:col>4</xdr:col>
      <xdr:colOff>695325</xdr:colOff>
      <xdr:row>211</xdr:row>
      <xdr:rowOff>133350</xdr:rowOff>
    </xdr:to>
    <xdr:sp macro="" textlink="">
      <xdr:nvSpPr>
        <xdr:cNvPr id="39" name="Down Arrow 38"/>
        <xdr:cNvSpPr/>
      </xdr:nvSpPr>
      <xdr:spPr>
        <a:xfrm>
          <a:off x="3159499" y="56131385"/>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210</xdr:row>
      <xdr:rowOff>57150</xdr:rowOff>
    </xdr:from>
    <xdr:to>
      <xdr:col>5</xdr:col>
      <xdr:colOff>628650</xdr:colOff>
      <xdr:row>211</xdr:row>
      <xdr:rowOff>133350</xdr:rowOff>
    </xdr:to>
    <xdr:sp macro="" textlink="">
      <xdr:nvSpPr>
        <xdr:cNvPr id="41" name="Down Arrow 40"/>
        <xdr:cNvSpPr/>
      </xdr:nvSpPr>
      <xdr:spPr>
        <a:xfrm>
          <a:off x="4202206" y="56131385"/>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156882</xdr:colOff>
      <xdr:row>402</xdr:row>
      <xdr:rowOff>862853</xdr:rowOff>
    </xdr:from>
    <xdr:to>
      <xdr:col>16</xdr:col>
      <xdr:colOff>930100</xdr:colOff>
      <xdr:row>405</xdr:row>
      <xdr:rowOff>134971</xdr:rowOff>
    </xdr:to>
    <xdr:sp macro="" textlink="">
      <xdr:nvSpPr>
        <xdr:cNvPr id="51" name="Down Arrow 50"/>
        <xdr:cNvSpPr/>
      </xdr:nvSpPr>
      <xdr:spPr>
        <a:xfrm rot="5400000">
          <a:off x="14662652" y="46330965"/>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201706</xdr:colOff>
      <xdr:row>451</xdr:row>
      <xdr:rowOff>448235</xdr:rowOff>
    </xdr:from>
    <xdr:to>
      <xdr:col>16</xdr:col>
      <xdr:colOff>974924</xdr:colOff>
      <xdr:row>454</xdr:row>
      <xdr:rowOff>112559</xdr:rowOff>
    </xdr:to>
    <xdr:sp macro="" textlink="">
      <xdr:nvSpPr>
        <xdr:cNvPr id="53" name="Down Arrow 52"/>
        <xdr:cNvSpPr/>
      </xdr:nvSpPr>
      <xdr:spPr>
        <a:xfrm rot="5400000">
          <a:off x="14707476" y="55900788"/>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248</xdr:row>
      <xdr:rowOff>66675</xdr:rowOff>
    </xdr:from>
    <xdr:to>
      <xdr:col>3</xdr:col>
      <xdr:colOff>466725</xdr:colOff>
      <xdr:row>249</xdr:row>
      <xdr:rowOff>142875</xdr:rowOff>
    </xdr:to>
    <xdr:sp macro="" textlink="">
      <xdr:nvSpPr>
        <xdr:cNvPr id="35" name="Down Arrow 34"/>
        <xdr:cNvSpPr/>
      </xdr:nvSpPr>
      <xdr:spPr>
        <a:xfrm>
          <a:off x="2034428" y="53417881"/>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248</xdr:row>
      <xdr:rowOff>57150</xdr:rowOff>
    </xdr:from>
    <xdr:to>
      <xdr:col>4</xdr:col>
      <xdr:colOff>695325</xdr:colOff>
      <xdr:row>249</xdr:row>
      <xdr:rowOff>133350</xdr:rowOff>
    </xdr:to>
    <xdr:sp macro="" textlink="">
      <xdr:nvSpPr>
        <xdr:cNvPr id="36" name="Down Arrow 35"/>
        <xdr:cNvSpPr/>
      </xdr:nvSpPr>
      <xdr:spPr>
        <a:xfrm>
          <a:off x="3159499" y="53408356"/>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248</xdr:row>
      <xdr:rowOff>57150</xdr:rowOff>
    </xdr:from>
    <xdr:to>
      <xdr:col>5</xdr:col>
      <xdr:colOff>628650</xdr:colOff>
      <xdr:row>249</xdr:row>
      <xdr:rowOff>133350</xdr:rowOff>
    </xdr:to>
    <xdr:sp macro="" textlink="">
      <xdr:nvSpPr>
        <xdr:cNvPr id="38" name="Down Arrow 37"/>
        <xdr:cNvSpPr/>
      </xdr:nvSpPr>
      <xdr:spPr>
        <a:xfrm>
          <a:off x="4202206" y="53408356"/>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201706</xdr:colOff>
      <xdr:row>437</xdr:row>
      <xdr:rowOff>1</xdr:rowOff>
    </xdr:from>
    <xdr:to>
      <xdr:col>16</xdr:col>
      <xdr:colOff>974924</xdr:colOff>
      <xdr:row>439</xdr:row>
      <xdr:rowOff>157383</xdr:rowOff>
    </xdr:to>
    <xdr:sp macro="" textlink="">
      <xdr:nvSpPr>
        <xdr:cNvPr id="47" name="Down Arrow 46"/>
        <xdr:cNvSpPr/>
      </xdr:nvSpPr>
      <xdr:spPr>
        <a:xfrm rot="5400000">
          <a:off x="14707476" y="59744407"/>
          <a:ext cx="471147"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285</xdr:row>
      <xdr:rowOff>66675</xdr:rowOff>
    </xdr:from>
    <xdr:to>
      <xdr:col>3</xdr:col>
      <xdr:colOff>466725</xdr:colOff>
      <xdr:row>286</xdr:row>
      <xdr:rowOff>142875</xdr:rowOff>
    </xdr:to>
    <xdr:sp macro="" textlink="">
      <xdr:nvSpPr>
        <xdr:cNvPr id="46" name="Down Arrow 45"/>
        <xdr:cNvSpPr/>
      </xdr:nvSpPr>
      <xdr:spPr>
        <a:xfrm>
          <a:off x="2155825" y="63280925"/>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285</xdr:row>
      <xdr:rowOff>57150</xdr:rowOff>
    </xdr:from>
    <xdr:to>
      <xdr:col>4</xdr:col>
      <xdr:colOff>695325</xdr:colOff>
      <xdr:row>286</xdr:row>
      <xdr:rowOff>133350</xdr:rowOff>
    </xdr:to>
    <xdr:sp macro="" textlink="">
      <xdr:nvSpPr>
        <xdr:cNvPr id="48" name="Down Arrow 47"/>
        <xdr:cNvSpPr/>
      </xdr:nvSpPr>
      <xdr:spPr>
        <a:xfrm>
          <a:off x="3326342" y="63271400"/>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285</xdr:row>
      <xdr:rowOff>57150</xdr:rowOff>
    </xdr:from>
    <xdr:to>
      <xdr:col>5</xdr:col>
      <xdr:colOff>628650</xdr:colOff>
      <xdr:row>286</xdr:row>
      <xdr:rowOff>133350</xdr:rowOff>
    </xdr:to>
    <xdr:sp macro="" textlink="">
      <xdr:nvSpPr>
        <xdr:cNvPr id="52" name="Down Arrow 51"/>
        <xdr:cNvSpPr/>
      </xdr:nvSpPr>
      <xdr:spPr>
        <a:xfrm>
          <a:off x="4413250" y="63271400"/>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95853</xdr:colOff>
      <xdr:row>44</xdr:row>
      <xdr:rowOff>87089</xdr:rowOff>
    </xdr:from>
    <xdr:to>
      <xdr:col>16</xdr:col>
      <xdr:colOff>869071</xdr:colOff>
      <xdr:row>48</xdr:row>
      <xdr:rowOff>83055</xdr:rowOff>
    </xdr:to>
    <xdr:sp macro="" textlink="">
      <xdr:nvSpPr>
        <xdr:cNvPr id="40" name="Down Arrow 39"/>
        <xdr:cNvSpPr/>
      </xdr:nvSpPr>
      <xdr:spPr>
        <a:xfrm rot="5400000">
          <a:off x="14918936" y="8831578"/>
          <a:ext cx="649109"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321</xdr:row>
      <xdr:rowOff>66675</xdr:rowOff>
    </xdr:from>
    <xdr:to>
      <xdr:col>3</xdr:col>
      <xdr:colOff>466725</xdr:colOff>
      <xdr:row>322</xdr:row>
      <xdr:rowOff>142875</xdr:rowOff>
    </xdr:to>
    <xdr:sp macro="" textlink="">
      <xdr:nvSpPr>
        <xdr:cNvPr id="55" name="Down Arrow 54"/>
        <xdr:cNvSpPr/>
      </xdr:nvSpPr>
      <xdr:spPr>
        <a:xfrm>
          <a:off x="864658" y="71366592"/>
          <a:ext cx="247650" cy="256116"/>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321</xdr:row>
      <xdr:rowOff>57150</xdr:rowOff>
    </xdr:from>
    <xdr:to>
      <xdr:col>4</xdr:col>
      <xdr:colOff>695325</xdr:colOff>
      <xdr:row>322</xdr:row>
      <xdr:rowOff>133350</xdr:rowOff>
    </xdr:to>
    <xdr:sp macro="" textlink="">
      <xdr:nvSpPr>
        <xdr:cNvPr id="56" name="Down Arrow 55"/>
        <xdr:cNvSpPr/>
      </xdr:nvSpPr>
      <xdr:spPr>
        <a:xfrm>
          <a:off x="2035175" y="71357067"/>
          <a:ext cx="247650" cy="256116"/>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321</xdr:row>
      <xdr:rowOff>57150</xdr:rowOff>
    </xdr:from>
    <xdr:to>
      <xdr:col>5</xdr:col>
      <xdr:colOff>628650</xdr:colOff>
      <xdr:row>322</xdr:row>
      <xdr:rowOff>133350</xdr:rowOff>
    </xdr:to>
    <xdr:sp macro="" textlink="">
      <xdr:nvSpPr>
        <xdr:cNvPr id="57" name="Down Arrow 56"/>
        <xdr:cNvSpPr/>
      </xdr:nvSpPr>
      <xdr:spPr>
        <a:xfrm>
          <a:off x="3122083" y="71357067"/>
          <a:ext cx="247650" cy="256116"/>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0</xdr:col>
      <xdr:colOff>0</xdr:colOff>
      <xdr:row>4</xdr:row>
      <xdr:rowOff>761998</xdr:rowOff>
    </xdr:from>
    <xdr:to>
      <xdr:col>1</xdr:col>
      <xdr:colOff>34638</xdr:colOff>
      <xdr:row>407</xdr:row>
      <xdr:rowOff>163286</xdr:rowOff>
    </xdr:to>
    <xdr:sp macro="" textlink="">
      <xdr:nvSpPr>
        <xdr:cNvPr id="54" name="Down Arrow 53"/>
        <xdr:cNvSpPr/>
      </xdr:nvSpPr>
      <xdr:spPr>
        <a:xfrm>
          <a:off x="0" y="1904998"/>
          <a:ext cx="678709" cy="71283288"/>
        </a:xfrm>
        <a:prstGeom prst="down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Annual Benefit Statement       Annual Benefit Statement       Annual Benefit Statement      Annual</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Benefit Statement</a:t>
          </a: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      Annual Benefit Statement      Annual Benefit Statement       Annual Benefit Statement</a:t>
          </a:r>
          <a:endParaRPr lang="en-IE" sz="1600">
            <a:effectLst/>
            <a:latin typeface="Verdana" panose="020B0604030504040204" pitchFamily="34" charset="0"/>
            <a:ea typeface="Verdana" panose="020B0604030504040204" pitchFamily="34" charset="0"/>
            <a:cs typeface="Verdana" panose="020B0604030504040204" pitchFamily="34" charset="0"/>
          </a:endParaRPr>
        </a:p>
        <a:p>
          <a:pPr algn="r"/>
          <a:endParaRPr lang="en-IE" sz="1600"/>
        </a:p>
      </xdr:txBody>
    </xdr:sp>
    <xdr:clientData/>
  </xdr:twoCellAnchor>
  <xdr:twoCellAnchor>
    <xdr:from>
      <xdr:col>1</xdr:col>
      <xdr:colOff>60408</xdr:colOff>
      <xdr:row>4</xdr:row>
      <xdr:rowOff>761999</xdr:rowOff>
    </xdr:from>
    <xdr:to>
      <xdr:col>2</xdr:col>
      <xdr:colOff>19586</xdr:colOff>
      <xdr:row>458</xdr:row>
      <xdr:rowOff>27214</xdr:rowOff>
    </xdr:to>
    <xdr:sp macro="" textlink="">
      <xdr:nvSpPr>
        <xdr:cNvPr id="58" name="Down Arrow 57"/>
        <xdr:cNvSpPr/>
      </xdr:nvSpPr>
      <xdr:spPr>
        <a:xfrm>
          <a:off x="704479" y="1904999"/>
          <a:ext cx="603250" cy="81234644"/>
        </a:xfrm>
        <a:prstGeom prst="downArrow">
          <a:avLst/>
        </a:prstGeom>
        <a:solidFill>
          <a:srgbClr val="AE78D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IE" sz="1600">
            <a:solidFill>
              <a:schemeClr val="lt1"/>
            </a:solidFill>
            <a:effectLst/>
            <a:latin typeface="Verdana" panose="020B0604030504040204" pitchFamily="34" charset="0"/>
            <a:ea typeface="Verdana" panose="020B060403050404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IE" sz="1600"/>
        </a:p>
      </xdr:txBody>
    </xdr:sp>
    <xdr:clientData/>
  </xdr:twoCellAnchor>
  <xdr:twoCellAnchor>
    <xdr:from>
      <xdr:col>15</xdr:col>
      <xdr:colOff>105830</xdr:colOff>
      <xdr:row>86</xdr:row>
      <xdr:rowOff>93437</xdr:rowOff>
    </xdr:from>
    <xdr:to>
      <xdr:col>16</xdr:col>
      <xdr:colOff>879048</xdr:colOff>
      <xdr:row>90</xdr:row>
      <xdr:rowOff>83356</xdr:rowOff>
    </xdr:to>
    <xdr:sp macro="" textlink="">
      <xdr:nvSpPr>
        <xdr:cNvPr id="59" name="Down Arrow 58"/>
        <xdr:cNvSpPr/>
      </xdr:nvSpPr>
      <xdr:spPr>
        <a:xfrm rot="5400000">
          <a:off x="14931937" y="16781473"/>
          <a:ext cx="643062"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95247</xdr:colOff>
      <xdr:row>127</xdr:row>
      <xdr:rowOff>93743</xdr:rowOff>
    </xdr:from>
    <xdr:to>
      <xdr:col>16</xdr:col>
      <xdr:colOff>868465</xdr:colOff>
      <xdr:row>131</xdr:row>
      <xdr:rowOff>83662</xdr:rowOff>
    </xdr:to>
    <xdr:sp macro="" textlink="">
      <xdr:nvSpPr>
        <xdr:cNvPr id="60" name="Down Arrow 59"/>
        <xdr:cNvSpPr/>
      </xdr:nvSpPr>
      <xdr:spPr>
        <a:xfrm rot="5400000">
          <a:off x="14921354" y="24554179"/>
          <a:ext cx="643062"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117019</xdr:colOff>
      <xdr:row>167</xdr:row>
      <xdr:rowOff>72271</xdr:rowOff>
    </xdr:from>
    <xdr:to>
      <xdr:col>16</xdr:col>
      <xdr:colOff>890237</xdr:colOff>
      <xdr:row>171</xdr:row>
      <xdr:rowOff>62190</xdr:rowOff>
    </xdr:to>
    <xdr:sp macro="" textlink="">
      <xdr:nvSpPr>
        <xdr:cNvPr id="61" name="Down Arrow 60"/>
        <xdr:cNvSpPr/>
      </xdr:nvSpPr>
      <xdr:spPr>
        <a:xfrm rot="5400000">
          <a:off x="14943126" y="32087393"/>
          <a:ext cx="643062"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127299</xdr:colOff>
      <xdr:row>206</xdr:row>
      <xdr:rowOff>75900</xdr:rowOff>
    </xdr:from>
    <xdr:to>
      <xdr:col>16</xdr:col>
      <xdr:colOff>900517</xdr:colOff>
      <xdr:row>210</xdr:row>
      <xdr:rowOff>71867</xdr:rowOff>
    </xdr:to>
    <xdr:sp macro="" textlink="">
      <xdr:nvSpPr>
        <xdr:cNvPr id="62" name="Down Arrow 61"/>
        <xdr:cNvSpPr/>
      </xdr:nvSpPr>
      <xdr:spPr>
        <a:xfrm rot="5400000">
          <a:off x="14950382" y="39539874"/>
          <a:ext cx="649110"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127904</xdr:colOff>
      <xdr:row>244</xdr:row>
      <xdr:rowOff>74616</xdr:rowOff>
    </xdr:from>
    <xdr:to>
      <xdr:col>16</xdr:col>
      <xdr:colOff>901122</xdr:colOff>
      <xdr:row>248</xdr:row>
      <xdr:rowOff>72155</xdr:rowOff>
    </xdr:to>
    <xdr:sp macro="" textlink="">
      <xdr:nvSpPr>
        <xdr:cNvPr id="63" name="Down Arrow 62"/>
        <xdr:cNvSpPr/>
      </xdr:nvSpPr>
      <xdr:spPr>
        <a:xfrm rot="5400000">
          <a:off x="14950201" y="46767491"/>
          <a:ext cx="650682"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106133</xdr:colOff>
      <xdr:row>281</xdr:row>
      <xdr:rowOff>108558</xdr:rowOff>
    </xdr:from>
    <xdr:to>
      <xdr:col>16</xdr:col>
      <xdr:colOff>879351</xdr:colOff>
      <xdr:row>285</xdr:row>
      <xdr:rowOff>72774</xdr:rowOff>
    </xdr:to>
    <xdr:sp macro="" textlink="">
      <xdr:nvSpPr>
        <xdr:cNvPr id="64" name="Down Arrow 63"/>
        <xdr:cNvSpPr/>
      </xdr:nvSpPr>
      <xdr:spPr>
        <a:xfrm rot="5400000">
          <a:off x="14896106" y="53953014"/>
          <a:ext cx="715330"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127904</xdr:colOff>
      <xdr:row>317</xdr:row>
      <xdr:rowOff>648005</xdr:rowOff>
    </xdr:from>
    <xdr:to>
      <xdr:col>16</xdr:col>
      <xdr:colOff>901122</xdr:colOff>
      <xdr:row>321</xdr:row>
      <xdr:rowOff>50397</xdr:rowOff>
    </xdr:to>
    <xdr:sp macro="" textlink="">
      <xdr:nvSpPr>
        <xdr:cNvPr id="65" name="Down Arrow 64"/>
        <xdr:cNvSpPr/>
      </xdr:nvSpPr>
      <xdr:spPr>
        <a:xfrm rot="5400000">
          <a:off x="14921203" y="60966135"/>
          <a:ext cx="708678"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139697</xdr:colOff>
      <xdr:row>353</xdr:row>
      <xdr:rowOff>523120</xdr:rowOff>
    </xdr:from>
    <xdr:to>
      <xdr:col>16</xdr:col>
      <xdr:colOff>912915</xdr:colOff>
      <xdr:row>355</xdr:row>
      <xdr:rowOff>163286</xdr:rowOff>
    </xdr:to>
    <xdr:sp macro="" textlink="">
      <xdr:nvSpPr>
        <xdr:cNvPr id="49" name="Down Arrow 48"/>
        <xdr:cNvSpPr/>
      </xdr:nvSpPr>
      <xdr:spPr>
        <a:xfrm rot="5400000">
          <a:off x="15020937" y="67785480"/>
          <a:ext cx="532795"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356</xdr:row>
      <xdr:rowOff>66675</xdr:rowOff>
    </xdr:from>
    <xdr:to>
      <xdr:col>3</xdr:col>
      <xdr:colOff>466725</xdr:colOff>
      <xdr:row>357</xdr:row>
      <xdr:rowOff>142875</xdr:rowOff>
    </xdr:to>
    <xdr:sp macro="" textlink="">
      <xdr:nvSpPr>
        <xdr:cNvPr id="50" name="Down Arrow 49"/>
        <xdr:cNvSpPr/>
      </xdr:nvSpPr>
      <xdr:spPr>
        <a:xfrm>
          <a:off x="2113189" y="78857475"/>
          <a:ext cx="247650" cy="250371"/>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356</xdr:row>
      <xdr:rowOff>57150</xdr:rowOff>
    </xdr:from>
    <xdr:to>
      <xdr:col>4</xdr:col>
      <xdr:colOff>695325</xdr:colOff>
      <xdr:row>357</xdr:row>
      <xdr:rowOff>133350</xdr:rowOff>
    </xdr:to>
    <xdr:sp macro="" textlink="">
      <xdr:nvSpPr>
        <xdr:cNvPr id="66" name="Down Arrow 65"/>
        <xdr:cNvSpPr/>
      </xdr:nvSpPr>
      <xdr:spPr>
        <a:xfrm>
          <a:off x="3267075" y="78847950"/>
          <a:ext cx="247650" cy="250371"/>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356</xdr:row>
      <xdr:rowOff>57150</xdr:rowOff>
    </xdr:from>
    <xdr:to>
      <xdr:col>5</xdr:col>
      <xdr:colOff>628650</xdr:colOff>
      <xdr:row>357</xdr:row>
      <xdr:rowOff>133350</xdr:rowOff>
    </xdr:to>
    <xdr:sp macro="" textlink="">
      <xdr:nvSpPr>
        <xdr:cNvPr id="67" name="Down Arrow 66"/>
        <xdr:cNvSpPr/>
      </xdr:nvSpPr>
      <xdr:spPr>
        <a:xfrm>
          <a:off x="4332514" y="78847950"/>
          <a:ext cx="247650" cy="250371"/>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201706</xdr:colOff>
      <xdr:row>388</xdr:row>
      <xdr:rowOff>315689</xdr:rowOff>
    </xdr:from>
    <xdr:to>
      <xdr:col>16</xdr:col>
      <xdr:colOff>974924</xdr:colOff>
      <xdr:row>391</xdr:row>
      <xdr:rowOff>26755</xdr:rowOff>
    </xdr:to>
    <xdr:sp macro="" textlink="">
      <xdr:nvSpPr>
        <xdr:cNvPr id="68" name="Down Arrow 67"/>
        <xdr:cNvSpPr/>
      </xdr:nvSpPr>
      <xdr:spPr>
        <a:xfrm rot="5400000">
          <a:off x="15074711" y="74814399"/>
          <a:ext cx="549266" cy="192710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219075</xdr:colOff>
      <xdr:row>5</xdr:row>
      <xdr:rowOff>66675</xdr:rowOff>
    </xdr:from>
    <xdr:to>
      <xdr:col>3</xdr:col>
      <xdr:colOff>466725</xdr:colOff>
      <xdr:row>6</xdr:row>
      <xdr:rowOff>142875</xdr:rowOff>
    </xdr:to>
    <xdr:sp macro="" textlink="">
      <xdr:nvSpPr>
        <xdr:cNvPr id="2" name="Down Arrow 1"/>
        <xdr:cNvSpPr/>
      </xdr:nvSpPr>
      <xdr:spPr>
        <a:xfrm>
          <a:off x="2047875" y="444817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5</xdr:row>
      <xdr:rowOff>57150</xdr:rowOff>
    </xdr:from>
    <xdr:to>
      <xdr:col>4</xdr:col>
      <xdr:colOff>695325</xdr:colOff>
      <xdr:row>6</xdr:row>
      <xdr:rowOff>133350</xdr:rowOff>
    </xdr:to>
    <xdr:sp macro="" textlink="">
      <xdr:nvSpPr>
        <xdr:cNvPr id="3" name="Down Arrow 2"/>
        <xdr:cNvSpPr/>
      </xdr:nvSpPr>
      <xdr:spPr>
        <a:xfrm>
          <a:off x="3171825" y="443865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5</xdr:row>
      <xdr:rowOff>57150</xdr:rowOff>
    </xdr:from>
    <xdr:to>
      <xdr:col>5</xdr:col>
      <xdr:colOff>628650</xdr:colOff>
      <xdr:row>6</xdr:row>
      <xdr:rowOff>133350</xdr:rowOff>
    </xdr:to>
    <xdr:sp macro="" textlink="">
      <xdr:nvSpPr>
        <xdr:cNvPr id="4" name="Down Arrow 3"/>
        <xdr:cNvSpPr/>
      </xdr:nvSpPr>
      <xdr:spPr>
        <a:xfrm>
          <a:off x="4210050" y="443865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74</xdr:row>
      <xdr:rowOff>66675</xdr:rowOff>
    </xdr:from>
    <xdr:to>
      <xdr:col>3</xdr:col>
      <xdr:colOff>466725</xdr:colOff>
      <xdr:row>75</xdr:row>
      <xdr:rowOff>142875</xdr:rowOff>
    </xdr:to>
    <xdr:sp macro="" textlink="">
      <xdr:nvSpPr>
        <xdr:cNvPr id="5" name="Down Arrow 4"/>
        <xdr:cNvSpPr/>
      </xdr:nvSpPr>
      <xdr:spPr>
        <a:xfrm>
          <a:off x="2047875" y="96869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74</xdr:row>
      <xdr:rowOff>57150</xdr:rowOff>
    </xdr:from>
    <xdr:to>
      <xdr:col>4</xdr:col>
      <xdr:colOff>695325</xdr:colOff>
      <xdr:row>75</xdr:row>
      <xdr:rowOff>133350</xdr:rowOff>
    </xdr:to>
    <xdr:sp macro="" textlink="">
      <xdr:nvSpPr>
        <xdr:cNvPr id="6" name="Down Arrow 5"/>
        <xdr:cNvSpPr/>
      </xdr:nvSpPr>
      <xdr:spPr>
        <a:xfrm>
          <a:off x="3171825" y="96774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74</xdr:row>
      <xdr:rowOff>57150</xdr:rowOff>
    </xdr:from>
    <xdr:to>
      <xdr:col>5</xdr:col>
      <xdr:colOff>628650</xdr:colOff>
      <xdr:row>75</xdr:row>
      <xdr:rowOff>133350</xdr:rowOff>
    </xdr:to>
    <xdr:sp macro="" textlink="">
      <xdr:nvSpPr>
        <xdr:cNvPr id="7" name="Down Arrow 6"/>
        <xdr:cNvSpPr/>
      </xdr:nvSpPr>
      <xdr:spPr>
        <a:xfrm>
          <a:off x="4210050" y="96774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142</xdr:row>
      <xdr:rowOff>66675</xdr:rowOff>
    </xdr:from>
    <xdr:to>
      <xdr:col>3</xdr:col>
      <xdr:colOff>466725</xdr:colOff>
      <xdr:row>143</xdr:row>
      <xdr:rowOff>142875</xdr:rowOff>
    </xdr:to>
    <xdr:sp macro="" textlink="">
      <xdr:nvSpPr>
        <xdr:cNvPr id="8" name="Down Arrow 7"/>
        <xdr:cNvSpPr/>
      </xdr:nvSpPr>
      <xdr:spPr>
        <a:xfrm>
          <a:off x="2047875" y="147637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142</xdr:row>
      <xdr:rowOff>57150</xdr:rowOff>
    </xdr:from>
    <xdr:to>
      <xdr:col>4</xdr:col>
      <xdr:colOff>695325</xdr:colOff>
      <xdr:row>143</xdr:row>
      <xdr:rowOff>133350</xdr:rowOff>
    </xdr:to>
    <xdr:sp macro="" textlink="">
      <xdr:nvSpPr>
        <xdr:cNvPr id="9" name="Down Arrow 8"/>
        <xdr:cNvSpPr/>
      </xdr:nvSpPr>
      <xdr:spPr>
        <a:xfrm>
          <a:off x="3171825" y="147542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142</xdr:row>
      <xdr:rowOff>57150</xdr:rowOff>
    </xdr:from>
    <xdr:to>
      <xdr:col>5</xdr:col>
      <xdr:colOff>628650</xdr:colOff>
      <xdr:row>143</xdr:row>
      <xdr:rowOff>133350</xdr:rowOff>
    </xdr:to>
    <xdr:sp macro="" textlink="">
      <xdr:nvSpPr>
        <xdr:cNvPr id="10" name="Down Arrow 9"/>
        <xdr:cNvSpPr/>
      </xdr:nvSpPr>
      <xdr:spPr>
        <a:xfrm>
          <a:off x="4210050" y="147542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209</xdr:row>
      <xdr:rowOff>66675</xdr:rowOff>
    </xdr:from>
    <xdr:to>
      <xdr:col>3</xdr:col>
      <xdr:colOff>466725</xdr:colOff>
      <xdr:row>210</xdr:row>
      <xdr:rowOff>142875</xdr:rowOff>
    </xdr:to>
    <xdr:sp macro="" textlink="">
      <xdr:nvSpPr>
        <xdr:cNvPr id="11" name="Down Arrow 10"/>
        <xdr:cNvSpPr/>
      </xdr:nvSpPr>
      <xdr:spPr>
        <a:xfrm>
          <a:off x="2047875" y="1953577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209</xdr:row>
      <xdr:rowOff>57150</xdr:rowOff>
    </xdr:from>
    <xdr:to>
      <xdr:col>4</xdr:col>
      <xdr:colOff>695325</xdr:colOff>
      <xdr:row>210</xdr:row>
      <xdr:rowOff>133350</xdr:rowOff>
    </xdr:to>
    <xdr:sp macro="" textlink="">
      <xdr:nvSpPr>
        <xdr:cNvPr id="12" name="Down Arrow 11"/>
        <xdr:cNvSpPr/>
      </xdr:nvSpPr>
      <xdr:spPr>
        <a:xfrm>
          <a:off x="3171825" y="195262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209</xdr:row>
      <xdr:rowOff>57150</xdr:rowOff>
    </xdr:from>
    <xdr:to>
      <xdr:col>5</xdr:col>
      <xdr:colOff>628650</xdr:colOff>
      <xdr:row>210</xdr:row>
      <xdr:rowOff>133350</xdr:rowOff>
    </xdr:to>
    <xdr:sp macro="" textlink="">
      <xdr:nvSpPr>
        <xdr:cNvPr id="13" name="Down Arrow 12"/>
        <xdr:cNvSpPr/>
      </xdr:nvSpPr>
      <xdr:spPr>
        <a:xfrm>
          <a:off x="4210050" y="195262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667</xdr:row>
      <xdr:rowOff>66675</xdr:rowOff>
    </xdr:from>
    <xdr:to>
      <xdr:col>3</xdr:col>
      <xdr:colOff>466725</xdr:colOff>
      <xdr:row>668</xdr:row>
      <xdr:rowOff>142875</xdr:rowOff>
    </xdr:to>
    <xdr:sp macro="" textlink="">
      <xdr:nvSpPr>
        <xdr:cNvPr id="14" name="Down Arrow 13"/>
        <xdr:cNvSpPr/>
      </xdr:nvSpPr>
      <xdr:spPr>
        <a:xfrm>
          <a:off x="2047875" y="277463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667</xdr:row>
      <xdr:rowOff>57150</xdr:rowOff>
    </xdr:from>
    <xdr:to>
      <xdr:col>4</xdr:col>
      <xdr:colOff>695325</xdr:colOff>
      <xdr:row>668</xdr:row>
      <xdr:rowOff>133350</xdr:rowOff>
    </xdr:to>
    <xdr:sp macro="" textlink="">
      <xdr:nvSpPr>
        <xdr:cNvPr id="15" name="Down Arrow 14"/>
        <xdr:cNvSpPr/>
      </xdr:nvSpPr>
      <xdr:spPr>
        <a:xfrm>
          <a:off x="3171825" y="277368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667</xdr:row>
      <xdr:rowOff>57150</xdr:rowOff>
    </xdr:from>
    <xdr:to>
      <xdr:col>5</xdr:col>
      <xdr:colOff>628650</xdr:colOff>
      <xdr:row>668</xdr:row>
      <xdr:rowOff>133350</xdr:rowOff>
    </xdr:to>
    <xdr:sp macro="" textlink="">
      <xdr:nvSpPr>
        <xdr:cNvPr id="16" name="Down Arrow 15"/>
        <xdr:cNvSpPr/>
      </xdr:nvSpPr>
      <xdr:spPr>
        <a:xfrm>
          <a:off x="4210050" y="27736800"/>
          <a:ext cx="247650" cy="257175"/>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2</xdr:col>
      <xdr:colOff>41708</xdr:colOff>
      <xdr:row>652</xdr:row>
      <xdr:rowOff>5604</xdr:rowOff>
    </xdr:from>
    <xdr:to>
      <xdr:col>9</xdr:col>
      <xdr:colOff>994209</xdr:colOff>
      <xdr:row>666</xdr:row>
      <xdr:rowOff>141942</xdr:rowOff>
    </xdr:to>
    <xdr:sp macro="" textlink="">
      <xdr:nvSpPr>
        <xdr:cNvPr id="23" name="Striped Right Arrow 22"/>
        <xdr:cNvSpPr/>
      </xdr:nvSpPr>
      <xdr:spPr>
        <a:xfrm>
          <a:off x="1251943" y="70188045"/>
          <a:ext cx="7250207" cy="3184338"/>
        </a:xfrm>
        <a:prstGeom prst="striped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IE" sz="2800">
              <a:solidFill>
                <a:schemeClr val="bg1"/>
              </a:solidFill>
            </a:rPr>
            <a:t>2022</a:t>
          </a:r>
          <a:r>
            <a:rPr lang="en-IE" sz="2800" baseline="0">
              <a:solidFill>
                <a:schemeClr val="bg1"/>
              </a:solidFill>
            </a:rPr>
            <a:t> </a:t>
          </a:r>
          <a:r>
            <a:rPr lang="en-IE" sz="2800">
              <a:solidFill>
                <a:schemeClr val="bg1"/>
              </a:solidFill>
            </a:rPr>
            <a:t>Annual Benefit Statement Data</a:t>
          </a:r>
          <a:br>
            <a:rPr lang="en-IE" sz="2800">
              <a:solidFill>
                <a:schemeClr val="bg1"/>
              </a:solidFill>
            </a:rPr>
          </a:br>
          <a:r>
            <a:rPr lang="en-IE" sz="2800" i="1">
              <a:solidFill>
                <a:schemeClr val="bg1"/>
              </a:solidFill>
            </a:rPr>
            <a:t>(Based</a:t>
          </a:r>
          <a:r>
            <a:rPr lang="en-IE" sz="2800" i="1" baseline="0">
              <a:solidFill>
                <a:schemeClr val="bg1"/>
              </a:solidFill>
            </a:rPr>
            <a:t> on all outputs above)</a:t>
          </a:r>
          <a:br>
            <a:rPr lang="en-IE" sz="2800" i="1" baseline="0">
              <a:solidFill>
                <a:schemeClr val="bg1"/>
              </a:solidFill>
            </a:rPr>
          </a:br>
          <a:r>
            <a:rPr lang="en-IE" sz="2800" i="1" baseline="0">
              <a:solidFill>
                <a:schemeClr val="bg1"/>
              </a:solidFill>
            </a:rPr>
            <a:t>(Adjusted for CPI to 31/12/2021)</a:t>
          </a:r>
          <a:endParaRPr lang="en-IE" sz="2800" i="1">
            <a:solidFill>
              <a:schemeClr val="bg1"/>
            </a:solidFill>
          </a:endParaRPr>
        </a:p>
      </xdr:txBody>
    </xdr:sp>
    <xdr:clientData/>
  </xdr:twoCellAnchor>
  <xdr:twoCellAnchor>
    <xdr:from>
      <xdr:col>2</xdr:col>
      <xdr:colOff>31751</xdr:colOff>
      <xdr:row>728</xdr:row>
      <xdr:rowOff>31751</xdr:rowOff>
    </xdr:from>
    <xdr:to>
      <xdr:col>9</xdr:col>
      <xdr:colOff>984252</xdr:colOff>
      <xdr:row>743</xdr:row>
      <xdr:rowOff>0</xdr:rowOff>
    </xdr:to>
    <xdr:sp macro="" textlink="">
      <xdr:nvSpPr>
        <xdr:cNvPr id="25" name="Striped Right Arrow 24"/>
        <xdr:cNvSpPr/>
      </xdr:nvSpPr>
      <xdr:spPr>
        <a:xfrm>
          <a:off x="1250951" y="32007176"/>
          <a:ext cx="6943726" cy="3101974"/>
        </a:xfrm>
        <a:prstGeom prst="stripedRightArrow">
          <a:avLst/>
        </a:prstGeom>
        <a:solidFill>
          <a:srgbClr val="CC00FF"/>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t>Leaver</a:t>
          </a:r>
          <a:r>
            <a:rPr lang="en-IE" sz="2400" baseline="0">
              <a:solidFill>
                <a:schemeClr val="bg1"/>
              </a:solidFill>
              <a:latin typeface="Verdana" panose="020B0604030504040204" pitchFamily="34" charset="0"/>
              <a:ea typeface="Verdana" panose="020B0604030504040204" pitchFamily="34" charset="0"/>
              <a:cs typeface="Verdana" panose="020B0604030504040204" pitchFamily="34" charset="0"/>
            </a:rPr>
            <a:t> </a:t>
          </a:r>
          <a: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t>Statement Data</a:t>
          </a:r>
          <a:b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br>
          <a:r>
            <a:rPr lang="en-IE" sz="2400" i="1">
              <a:solidFill>
                <a:schemeClr val="bg1"/>
              </a:solidFill>
              <a:latin typeface="Verdana" panose="020B0604030504040204" pitchFamily="34" charset="0"/>
              <a:ea typeface="Verdana" panose="020B0604030504040204" pitchFamily="34" charset="0"/>
              <a:cs typeface="Verdana" panose="020B0604030504040204" pitchFamily="34" charset="0"/>
            </a:rPr>
            <a:t>(Based</a:t>
          </a:r>
          <a:r>
            <a:rPr lang="en-IE" sz="2400" i="1" baseline="0">
              <a:solidFill>
                <a:schemeClr val="bg1"/>
              </a:solidFill>
              <a:latin typeface="Verdana" panose="020B0604030504040204" pitchFamily="34" charset="0"/>
              <a:ea typeface="Verdana" panose="020B0604030504040204" pitchFamily="34" charset="0"/>
              <a:cs typeface="Verdana" panose="020B0604030504040204" pitchFamily="34" charset="0"/>
            </a:rPr>
            <a:t> on all outputs above)</a:t>
          </a:r>
          <a:br>
            <a:rPr lang="en-IE" sz="2400" i="1" baseline="0">
              <a:solidFill>
                <a:schemeClr val="bg1"/>
              </a:solidFill>
              <a:latin typeface="Verdana" panose="020B0604030504040204" pitchFamily="34" charset="0"/>
              <a:ea typeface="Verdana" panose="020B0604030504040204" pitchFamily="34" charset="0"/>
              <a:cs typeface="Verdana" panose="020B0604030504040204" pitchFamily="34" charset="0"/>
            </a:rPr>
          </a:br>
          <a:r>
            <a:rPr lang="en-IE" sz="2400" i="1" baseline="0">
              <a:solidFill>
                <a:schemeClr val="bg1"/>
              </a:solidFill>
              <a:latin typeface="Verdana" panose="020B0604030504040204" pitchFamily="34" charset="0"/>
              <a:ea typeface="Verdana" panose="020B0604030504040204" pitchFamily="34" charset="0"/>
              <a:cs typeface="Verdana" panose="020B0604030504040204" pitchFamily="34" charset="0"/>
            </a:rPr>
            <a:t>(Adjusted for CPI to 31/12/2021</a:t>
          </a:r>
        </a:p>
        <a:p>
          <a:pPr algn="l"/>
          <a:r>
            <a:rPr lang="en-IE" sz="2400" i="1" baseline="0">
              <a:solidFill>
                <a:schemeClr val="bg1"/>
              </a:solidFill>
              <a:latin typeface="Verdana" panose="020B0604030504040204" pitchFamily="34" charset="0"/>
              <a:ea typeface="Verdana" panose="020B0604030504040204" pitchFamily="34" charset="0"/>
              <a:cs typeface="Verdana" panose="020B0604030504040204" pitchFamily="34" charset="0"/>
            </a:rPr>
            <a:t>)</a:t>
          </a:r>
        </a:p>
        <a:p>
          <a:pPr algn="l"/>
          <a:endParaRPr lang="en-IE" sz="2400" i="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219075</xdr:colOff>
      <xdr:row>275</xdr:row>
      <xdr:rowOff>66675</xdr:rowOff>
    </xdr:from>
    <xdr:to>
      <xdr:col>3</xdr:col>
      <xdr:colOff>466725</xdr:colOff>
      <xdr:row>276</xdr:row>
      <xdr:rowOff>142875</xdr:rowOff>
    </xdr:to>
    <xdr:sp macro="" textlink="">
      <xdr:nvSpPr>
        <xdr:cNvPr id="27" name="Down Arrow 26"/>
        <xdr:cNvSpPr/>
      </xdr:nvSpPr>
      <xdr:spPr>
        <a:xfrm>
          <a:off x="2056039" y="61802282"/>
          <a:ext cx="247650" cy="253093"/>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275</xdr:row>
      <xdr:rowOff>57150</xdr:rowOff>
    </xdr:from>
    <xdr:to>
      <xdr:col>4</xdr:col>
      <xdr:colOff>695325</xdr:colOff>
      <xdr:row>276</xdr:row>
      <xdr:rowOff>133350</xdr:rowOff>
    </xdr:to>
    <xdr:sp macro="" textlink="">
      <xdr:nvSpPr>
        <xdr:cNvPr id="30" name="Down Arrow 29"/>
        <xdr:cNvSpPr/>
      </xdr:nvSpPr>
      <xdr:spPr>
        <a:xfrm>
          <a:off x="3182711" y="61792757"/>
          <a:ext cx="247650" cy="253093"/>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275</xdr:row>
      <xdr:rowOff>57150</xdr:rowOff>
    </xdr:from>
    <xdr:to>
      <xdr:col>5</xdr:col>
      <xdr:colOff>628650</xdr:colOff>
      <xdr:row>276</xdr:row>
      <xdr:rowOff>133350</xdr:rowOff>
    </xdr:to>
    <xdr:sp macro="" textlink="">
      <xdr:nvSpPr>
        <xdr:cNvPr id="32" name="Down Arrow 31"/>
        <xdr:cNvSpPr/>
      </xdr:nvSpPr>
      <xdr:spPr>
        <a:xfrm>
          <a:off x="4218214" y="61792757"/>
          <a:ext cx="247650" cy="253093"/>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275</xdr:row>
      <xdr:rowOff>66675</xdr:rowOff>
    </xdr:from>
    <xdr:to>
      <xdr:col>3</xdr:col>
      <xdr:colOff>466725</xdr:colOff>
      <xdr:row>276</xdr:row>
      <xdr:rowOff>142875</xdr:rowOff>
    </xdr:to>
    <xdr:sp macro="" textlink="">
      <xdr:nvSpPr>
        <xdr:cNvPr id="33" name="Down Arrow 32"/>
        <xdr:cNvSpPr/>
      </xdr:nvSpPr>
      <xdr:spPr>
        <a:xfrm>
          <a:off x="2047875" y="511302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275</xdr:row>
      <xdr:rowOff>57150</xdr:rowOff>
    </xdr:from>
    <xdr:to>
      <xdr:col>4</xdr:col>
      <xdr:colOff>695325</xdr:colOff>
      <xdr:row>276</xdr:row>
      <xdr:rowOff>133350</xdr:rowOff>
    </xdr:to>
    <xdr:sp macro="" textlink="">
      <xdr:nvSpPr>
        <xdr:cNvPr id="34" name="Down Arrow 33"/>
        <xdr:cNvSpPr/>
      </xdr:nvSpPr>
      <xdr:spPr>
        <a:xfrm>
          <a:off x="3171825" y="5112067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275</xdr:row>
      <xdr:rowOff>57150</xdr:rowOff>
    </xdr:from>
    <xdr:to>
      <xdr:col>5</xdr:col>
      <xdr:colOff>628650</xdr:colOff>
      <xdr:row>276</xdr:row>
      <xdr:rowOff>133350</xdr:rowOff>
    </xdr:to>
    <xdr:sp macro="" textlink="">
      <xdr:nvSpPr>
        <xdr:cNvPr id="35" name="Down Arrow 34"/>
        <xdr:cNvSpPr/>
      </xdr:nvSpPr>
      <xdr:spPr>
        <a:xfrm>
          <a:off x="4210050" y="51120675"/>
          <a:ext cx="247650" cy="257175"/>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340</xdr:row>
      <xdr:rowOff>66675</xdr:rowOff>
    </xdr:from>
    <xdr:to>
      <xdr:col>3</xdr:col>
      <xdr:colOff>466725</xdr:colOff>
      <xdr:row>341</xdr:row>
      <xdr:rowOff>142875</xdr:rowOff>
    </xdr:to>
    <xdr:sp macro="" textlink="">
      <xdr:nvSpPr>
        <xdr:cNvPr id="37" name="Down Arrow 36"/>
        <xdr:cNvSpPr/>
      </xdr:nvSpPr>
      <xdr:spPr>
        <a:xfrm>
          <a:off x="2034428" y="70798204"/>
          <a:ext cx="247650" cy="25549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340</xdr:row>
      <xdr:rowOff>57150</xdr:rowOff>
    </xdr:from>
    <xdr:to>
      <xdr:col>4</xdr:col>
      <xdr:colOff>695325</xdr:colOff>
      <xdr:row>341</xdr:row>
      <xdr:rowOff>133350</xdr:rowOff>
    </xdr:to>
    <xdr:sp macro="" textlink="">
      <xdr:nvSpPr>
        <xdr:cNvPr id="40" name="Down Arrow 39"/>
        <xdr:cNvSpPr/>
      </xdr:nvSpPr>
      <xdr:spPr>
        <a:xfrm>
          <a:off x="3159499" y="70788679"/>
          <a:ext cx="247650" cy="25549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340</xdr:row>
      <xdr:rowOff>57150</xdr:rowOff>
    </xdr:from>
    <xdr:to>
      <xdr:col>5</xdr:col>
      <xdr:colOff>628650</xdr:colOff>
      <xdr:row>341</xdr:row>
      <xdr:rowOff>133350</xdr:rowOff>
    </xdr:to>
    <xdr:sp macro="" textlink="">
      <xdr:nvSpPr>
        <xdr:cNvPr id="43" name="Down Arrow 42"/>
        <xdr:cNvSpPr/>
      </xdr:nvSpPr>
      <xdr:spPr>
        <a:xfrm>
          <a:off x="4202206" y="70788679"/>
          <a:ext cx="247650" cy="255495"/>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179294</xdr:colOff>
      <xdr:row>661</xdr:row>
      <xdr:rowOff>593912</xdr:rowOff>
    </xdr:from>
    <xdr:to>
      <xdr:col>16</xdr:col>
      <xdr:colOff>952512</xdr:colOff>
      <xdr:row>664</xdr:row>
      <xdr:rowOff>90148</xdr:rowOff>
    </xdr:to>
    <xdr:sp macro="" textlink="">
      <xdr:nvSpPr>
        <xdr:cNvPr id="51" name="Down Arrow 50"/>
        <xdr:cNvSpPr/>
      </xdr:nvSpPr>
      <xdr:spPr>
        <a:xfrm rot="5400000">
          <a:off x="14651447" y="71342495"/>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212912</xdr:colOff>
      <xdr:row>736</xdr:row>
      <xdr:rowOff>369795</xdr:rowOff>
    </xdr:from>
    <xdr:to>
      <xdr:col>16</xdr:col>
      <xdr:colOff>986130</xdr:colOff>
      <xdr:row>739</xdr:row>
      <xdr:rowOff>34119</xdr:rowOff>
    </xdr:to>
    <xdr:sp macro="" textlink="">
      <xdr:nvSpPr>
        <xdr:cNvPr id="53" name="Down Arrow 52"/>
        <xdr:cNvSpPr/>
      </xdr:nvSpPr>
      <xdr:spPr>
        <a:xfrm rot="5400000">
          <a:off x="14685065" y="84498201"/>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404</xdr:row>
      <xdr:rowOff>66675</xdr:rowOff>
    </xdr:from>
    <xdr:to>
      <xdr:col>3</xdr:col>
      <xdr:colOff>466725</xdr:colOff>
      <xdr:row>405</xdr:row>
      <xdr:rowOff>142875</xdr:rowOff>
    </xdr:to>
    <xdr:sp macro="" textlink="">
      <xdr:nvSpPr>
        <xdr:cNvPr id="38" name="Down Arrow 37"/>
        <xdr:cNvSpPr/>
      </xdr:nvSpPr>
      <xdr:spPr>
        <a:xfrm>
          <a:off x="2034428" y="82732469"/>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404</xdr:row>
      <xdr:rowOff>57150</xdr:rowOff>
    </xdr:from>
    <xdr:to>
      <xdr:col>4</xdr:col>
      <xdr:colOff>695325</xdr:colOff>
      <xdr:row>405</xdr:row>
      <xdr:rowOff>133350</xdr:rowOff>
    </xdr:to>
    <xdr:sp macro="" textlink="">
      <xdr:nvSpPr>
        <xdr:cNvPr id="41" name="Down Arrow 40"/>
        <xdr:cNvSpPr/>
      </xdr:nvSpPr>
      <xdr:spPr>
        <a:xfrm>
          <a:off x="3159499" y="82722944"/>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404</xdr:row>
      <xdr:rowOff>57150</xdr:rowOff>
    </xdr:from>
    <xdr:to>
      <xdr:col>5</xdr:col>
      <xdr:colOff>628650</xdr:colOff>
      <xdr:row>405</xdr:row>
      <xdr:rowOff>133350</xdr:rowOff>
    </xdr:to>
    <xdr:sp macro="" textlink="">
      <xdr:nvSpPr>
        <xdr:cNvPr id="45" name="Down Arrow 44"/>
        <xdr:cNvSpPr/>
      </xdr:nvSpPr>
      <xdr:spPr>
        <a:xfrm>
          <a:off x="4202206" y="82722944"/>
          <a:ext cx="247650" cy="255494"/>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201706</xdr:colOff>
      <xdr:row>721</xdr:row>
      <xdr:rowOff>145677</xdr:rowOff>
    </xdr:from>
    <xdr:to>
      <xdr:col>16</xdr:col>
      <xdr:colOff>974924</xdr:colOff>
      <xdr:row>724</xdr:row>
      <xdr:rowOff>146178</xdr:rowOff>
    </xdr:to>
    <xdr:sp macro="" textlink="">
      <xdr:nvSpPr>
        <xdr:cNvPr id="52" name="Down Arrow 51"/>
        <xdr:cNvSpPr/>
      </xdr:nvSpPr>
      <xdr:spPr>
        <a:xfrm rot="5400000">
          <a:off x="14673859" y="92555230"/>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467</xdr:row>
      <xdr:rowOff>66675</xdr:rowOff>
    </xdr:from>
    <xdr:to>
      <xdr:col>3</xdr:col>
      <xdr:colOff>466725</xdr:colOff>
      <xdr:row>468</xdr:row>
      <xdr:rowOff>142875</xdr:rowOff>
    </xdr:to>
    <xdr:sp macro="" textlink="">
      <xdr:nvSpPr>
        <xdr:cNvPr id="42" name="Down Arrow 41"/>
        <xdr:cNvSpPr/>
      </xdr:nvSpPr>
      <xdr:spPr>
        <a:xfrm>
          <a:off x="2155825" y="110683675"/>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467</xdr:row>
      <xdr:rowOff>57150</xdr:rowOff>
    </xdr:from>
    <xdr:to>
      <xdr:col>4</xdr:col>
      <xdr:colOff>695325</xdr:colOff>
      <xdr:row>468</xdr:row>
      <xdr:rowOff>133350</xdr:rowOff>
    </xdr:to>
    <xdr:sp macro="" textlink="">
      <xdr:nvSpPr>
        <xdr:cNvPr id="46" name="Down Arrow 45"/>
        <xdr:cNvSpPr/>
      </xdr:nvSpPr>
      <xdr:spPr>
        <a:xfrm>
          <a:off x="3326342" y="110674150"/>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467</xdr:row>
      <xdr:rowOff>57150</xdr:rowOff>
    </xdr:from>
    <xdr:to>
      <xdr:col>5</xdr:col>
      <xdr:colOff>628650</xdr:colOff>
      <xdr:row>468</xdr:row>
      <xdr:rowOff>133350</xdr:rowOff>
    </xdr:to>
    <xdr:sp macro="" textlink="">
      <xdr:nvSpPr>
        <xdr:cNvPr id="49" name="Down Arrow 48"/>
        <xdr:cNvSpPr/>
      </xdr:nvSpPr>
      <xdr:spPr>
        <a:xfrm>
          <a:off x="4413250" y="110674150"/>
          <a:ext cx="247650" cy="256117"/>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128821</xdr:colOff>
      <xdr:row>138</xdr:row>
      <xdr:rowOff>108556</xdr:rowOff>
    </xdr:from>
    <xdr:to>
      <xdr:col>16</xdr:col>
      <xdr:colOff>891456</xdr:colOff>
      <xdr:row>142</xdr:row>
      <xdr:rowOff>99230</xdr:rowOff>
    </xdr:to>
    <xdr:sp macro="" textlink="">
      <xdr:nvSpPr>
        <xdr:cNvPr id="47" name="Down Arrow 46"/>
        <xdr:cNvSpPr/>
      </xdr:nvSpPr>
      <xdr:spPr>
        <a:xfrm rot="5400000">
          <a:off x="14856731" y="25733989"/>
          <a:ext cx="741788" cy="1916521"/>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529</xdr:row>
      <xdr:rowOff>66675</xdr:rowOff>
    </xdr:from>
    <xdr:to>
      <xdr:col>3</xdr:col>
      <xdr:colOff>466725</xdr:colOff>
      <xdr:row>530</xdr:row>
      <xdr:rowOff>142875</xdr:rowOff>
    </xdr:to>
    <xdr:sp macro="" textlink="">
      <xdr:nvSpPr>
        <xdr:cNvPr id="58" name="Down Arrow 57"/>
        <xdr:cNvSpPr/>
      </xdr:nvSpPr>
      <xdr:spPr>
        <a:xfrm>
          <a:off x="864658" y="110694258"/>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529</xdr:row>
      <xdr:rowOff>57150</xdr:rowOff>
    </xdr:from>
    <xdr:to>
      <xdr:col>4</xdr:col>
      <xdr:colOff>695325</xdr:colOff>
      <xdr:row>530</xdr:row>
      <xdr:rowOff>133350</xdr:rowOff>
    </xdr:to>
    <xdr:sp macro="" textlink="">
      <xdr:nvSpPr>
        <xdr:cNvPr id="59" name="Down Arrow 58"/>
        <xdr:cNvSpPr/>
      </xdr:nvSpPr>
      <xdr:spPr>
        <a:xfrm>
          <a:off x="2035175" y="110684733"/>
          <a:ext cx="247650" cy="25611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529</xdr:row>
      <xdr:rowOff>57150</xdr:rowOff>
    </xdr:from>
    <xdr:to>
      <xdr:col>5</xdr:col>
      <xdr:colOff>628650</xdr:colOff>
      <xdr:row>530</xdr:row>
      <xdr:rowOff>133350</xdr:rowOff>
    </xdr:to>
    <xdr:sp macro="" textlink="">
      <xdr:nvSpPr>
        <xdr:cNvPr id="60" name="Down Arrow 59"/>
        <xdr:cNvSpPr/>
      </xdr:nvSpPr>
      <xdr:spPr>
        <a:xfrm>
          <a:off x="3122083" y="110684733"/>
          <a:ext cx="247650" cy="256117"/>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125506</xdr:colOff>
      <xdr:row>587</xdr:row>
      <xdr:rowOff>526678</xdr:rowOff>
    </xdr:from>
    <xdr:to>
      <xdr:col>16</xdr:col>
      <xdr:colOff>898724</xdr:colOff>
      <xdr:row>589</xdr:row>
      <xdr:rowOff>135294</xdr:rowOff>
    </xdr:to>
    <xdr:sp macro="" textlink="">
      <xdr:nvSpPr>
        <xdr:cNvPr id="61" name="Down Arrow 60"/>
        <xdr:cNvSpPr/>
      </xdr:nvSpPr>
      <xdr:spPr>
        <a:xfrm rot="5400000">
          <a:off x="14984421" y="106401220"/>
          <a:ext cx="490359" cy="1927104"/>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0</xdr:col>
      <xdr:colOff>0</xdr:colOff>
      <xdr:row>5</xdr:row>
      <xdr:rowOff>0</xdr:rowOff>
    </xdr:from>
    <xdr:to>
      <xdr:col>1</xdr:col>
      <xdr:colOff>35771</xdr:colOff>
      <xdr:row>667</xdr:row>
      <xdr:rowOff>0</xdr:rowOff>
    </xdr:to>
    <xdr:sp macro="" textlink="">
      <xdr:nvSpPr>
        <xdr:cNvPr id="54" name="Down Arrow 53"/>
        <xdr:cNvSpPr/>
      </xdr:nvSpPr>
      <xdr:spPr>
        <a:xfrm>
          <a:off x="0" y="1917700"/>
          <a:ext cx="683471" cy="114325400"/>
        </a:xfrm>
        <a:prstGeom prst="down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Annual Benefit Statement       Annual Benefit Statement       Annual Benefit Statement      Annual</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Benefit Statement</a:t>
          </a: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      Annual Benefit Statement      Annual Benefit Statement       Annual Benefit Statement</a:t>
          </a:r>
          <a:endParaRPr lang="en-IE" sz="1600">
            <a:effectLst/>
            <a:latin typeface="Verdana" panose="020B0604030504040204" pitchFamily="34" charset="0"/>
            <a:ea typeface="Verdana" panose="020B0604030504040204" pitchFamily="34" charset="0"/>
            <a:cs typeface="Verdana" panose="020B0604030504040204" pitchFamily="34" charset="0"/>
          </a:endParaRPr>
        </a:p>
        <a:p>
          <a:pPr algn="r"/>
          <a:endParaRPr lang="en-IE" sz="1600"/>
        </a:p>
      </xdr:txBody>
    </xdr:sp>
    <xdr:clientData/>
  </xdr:twoCellAnchor>
  <xdr:twoCellAnchor>
    <xdr:from>
      <xdr:col>1</xdr:col>
      <xdr:colOff>61541</xdr:colOff>
      <xdr:row>5</xdr:row>
      <xdr:rowOff>0</xdr:rowOff>
    </xdr:from>
    <xdr:to>
      <xdr:col>2</xdr:col>
      <xdr:colOff>21854</xdr:colOff>
      <xdr:row>743</xdr:row>
      <xdr:rowOff>0</xdr:rowOff>
    </xdr:to>
    <xdr:sp macro="" textlink="">
      <xdr:nvSpPr>
        <xdr:cNvPr id="62" name="Down Arrow 61"/>
        <xdr:cNvSpPr/>
      </xdr:nvSpPr>
      <xdr:spPr>
        <a:xfrm>
          <a:off x="709241" y="1917700"/>
          <a:ext cx="608013" cy="129044700"/>
        </a:xfrm>
        <a:prstGeom prst="downArrow">
          <a:avLst/>
        </a:prstGeom>
        <a:solidFill>
          <a:srgbClr val="AE78D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Leaver Statement</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Leaver Statement          Leaver Statement          Leaver Statement          Leaver Statement           Leaver Statement        Leaver Statement        Leaver Statement        Leaver Statement        Leaver Statement       Leaver Statement         Leaver Statement</a:t>
          </a:r>
          <a:endParaRPr lang="en-IE" sz="1600">
            <a:effectLst/>
            <a:latin typeface="Verdana" panose="020B0604030504040204" pitchFamily="34" charset="0"/>
            <a:ea typeface="Verdana" panose="020B0604030504040204" pitchFamily="34" charset="0"/>
            <a:cs typeface="Verdana" panose="020B060403050404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IE" sz="1600"/>
        </a:p>
      </xdr:txBody>
    </xdr:sp>
    <xdr:clientData/>
  </xdr:twoCellAnchor>
  <xdr:twoCellAnchor>
    <xdr:from>
      <xdr:col>15</xdr:col>
      <xdr:colOff>73778</xdr:colOff>
      <xdr:row>70</xdr:row>
      <xdr:rowOff>130328</xdr:rowOff>
    </xdr:from>
    <xdr:to>
      <xdr:col>16</xdr:col>
      <xdr:colOff>836413</xdr:colOff>
      <xdr:row>74</xdr:row>
      <xdr:rowOff>99836</xdr:rowOff>
    </xdr:to>
    <xdr:sp macro="" textlink="">
      <xdr:nvSpPr>
        <xdr:cNvPr id="63" name="Down Arrow 62"/>
        <xdr:cNvSpPr/>
      </xdr:nvSpPr>
      <xdr:spPr>
        <a:xfrm rot="5400000">
          <a:off x="14812271" y="13324578"/>
          <a:ext cx="720622" cy="1916521"/>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160561</xdr:colOff>
      <xdr:row>205</xdr:row>
      <xdr:rowOff>72271</xdr:rowOff>
    </xdr:from>
    <xdr:to>
      <xdr:col>16</xdr:col>
      <xdr:colOff>923196</xdr:colOff>
      <xdr:row>209</xdr:row>
      <xdr:rowOff>88646</xdr:rowOff>
    </xdr:to>
    <xdr:sp macro="" textlink="">
      <xdr:nvSpPr>
        <xdr:cNvPr id="64" name="Down Arrow 63"/>
        <xdr:cNvSpPr/>
      </xdr:nvSpPr>
      <xdr:spPr>
        <a:xfrm rot="5400000">
          <a:off x="14924606" y="37995083"/>
          <a:ext cx="669518" cy="1916521"/>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117623</xdr:colOff>
      <xdr:row>271</xdr:row>
      <xdr:rowOff>71667</xdr:rowOff>
    </xdr:from>
    <xdr:to>
      <xdr:col>16</xdr:col>
      <xdr:colOff>880258</xdr:colOff>
      <xdr:row>275</xdr:row>
      <xdr:rowOff>80421</xdr:rowOff>
    </xdr:to>
    <xdr:sp macro="" textlink="">
      <xdr:nvSpPr>
        <xdr:cNvPr id="65" name="Down Arrow 64"/>
        <xdr:cNvSpPr/>
      </xdr:nvSpPr>
      <xdr:spPr>
        <a:xfrm rot="5400000">
          <a:off x="14885478" y="49877869"/>
          <a:ext cx="661897" cy="1916521"/>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138790</xdr:colOff>
      <xdr:row>336</xdr:row>
      <xdr:rowOff>71668</xdr:rowOff>
    </xdr:from>
    <xdr:to>
      <xdr:col>16</xdr:col>
      <xdr:colOff>901425</xdr:colOff>
      <xdr:row>340</xdr:row>
      <xdr:rowOff>80424</xdr:rowOff>
    </xdr:to>
    <xdr:sp macro="" textlink="">
      <xdr:nvSpPr>
        <xdr:cNvPr id="66" name="Down Arrow 65"/>
        <xdr:cNvSpPr/>
      </xdr:nvSpPr>
      <xdr:spPr>
        <a:xfrm rot="5400000">
          <a:off x="14906644" y="61482043"/>
          <a:ext cx="661899" cy="1916521"/>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117321</xdr:colOff>
      <xdr:row>400</xdr:row>
      <xdr:rowOff>97975</xdr:rowOff>
    </xdr:from>
    <xdr:to>
      <xdr:col>16</xdr:col>
      <xdr:colOff>879956</xdr:colOff>
      <xdr:row>404</xdr:row>
      <xdr:rowOff>103767</xdr:rowOff>
    </xdr:to>
    <xdr:sp macro="" textlink="">
      <xdr:nvSpPr>
        <xdr:cNvPr id="67" name="Down Arrow 66"/>
        <xdr:cNvSpPr/>
      </xdr:nvSpPr>
      <xdr:spPr>
        <a:xfrm rot="5400000">
          <a:off x="14886657" y="72936868"/>
          <a:ext cx="658935" cy="1916521"/>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150584</xdr:colOff>
      <xdr:row>463</xdr:row>
      <xdr:rowOff>54433</xdr:rowOff>
    </xdr:from>
    <xdr:to>
      <xdr:col>16</xdr:col>
      <xdr:colOff>913219</xdr:colOff>
      <xdr:row>467</xdr:row>
      <xdr:rowOff>60226</xdr:rowOff>
    </xdr:to>
    <xdr:sp macro="" textlink="">
      <xdr:nvSpPr>
        <xdr:cNvPr id="68" name="Down Arrow 67"/>
        <xdr:cNvSpPr/>
      </xdr:nvSpPr>
      <xdr:spPr>
        <a:xfrm rot="5400000">
          <a:off x="14919920" y="84236240"/>
          <a:ext cx="658936" cy="1916521"/>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150281</xdr:colOff>
      <xdr:row>525</xdr:row>
      <xdr:rowOff>616861</xdr:rowOff>
    </xdr:from>
    <xdr:to>
      <xdr:col>16</xdr:col>
      <xdr:colOff>923499</xdr:colOff>
      <xdr:row>529</xdr:row>
      <xdr:rowOff>109362</xdr:rowOff>
    </xdr:to>
    <xdr:sp macro="" textlink="">
      <xdr:nvSpPr>
        <xdr:cNvPr id="69" name="Down Arrow 68"/>
        <xdr:cNvSpPr/>
      </xdr:nvSpPr>
      <xdr:spPr>
        <a:xfrm rot="5400000">
          <a:off x="14914854" y="95427888"/>
          <a:ext cx="679044" cy="1927104"/>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667</xdr:row>
      <xdr:rowOff>66675</xdr:rowOff>
    </xdr:from>
    <xdr:to>
      <xdr:col>3</xdr:col>
      <xdr:colOff>466725</xdr:colOff>
      <xdr:row>668</xdr:row>
      <xdr:rowOff>142875</xdr:rowOff>
    </xdr:to>
    <xdr:sp macro="" textlink="">
      <xdr:nvSpPr>
        <xdr:cNvPr id="71" name="Down Arrow 70"/>
        <xdr:cNvSpPr/>
      </xdr:nvSpPr>
      <xdr:spPr>
        <a:xfrm>
          <a:off x="2113189" y="114606161"/>
          <a:ext cx="247650" cy="250371"/>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667</xdr:row>
      <xdr:rowOff>57150</xdr:rowOff>
    </xdr:from>
    <xdr:to>
      <xdr:col>4</xdr:col>
      <xdr:colOff>695325</xdr:colOff>
      <xdr:row>668</xdr:row>
      <xdr:rowOff>133350</xdr:rowOff>
    </xdr:to>
    <xdr:sp macro="" textlink="">
      <xdr:nvSpPr>
        <xdr:cNvPr id="72" name="Down Arrow 71"/>
        <xdr:cNvSpPr/>
      </xdr:nvSpPr>
      <xdr:spPr>
        <a:xfrm>
          <a:off x="3267075" y="114596636"/>
          <a:ext cx="247650" cy="250371"/>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667</xdr:row>
      <xdr:rowOff>57150</xdr:rowOff>
    </xdr:from>
    <xdr:to>
      <xdr:col>5</xdr:col>
      <xdr:colOff>628650</xdr:colOff>
      <xdr:row>668</xdr:row>
      <xdr:rowOff>133350</xdr:rowOff>
    </xdr:to>
    <xdr:sp macro="" textlink="">
      <xdr:nvSpPr>
        <xdr:cNvPr id="73" name="Down Arrow 72"/>
        <xdr:cNvSpPr/>
      </xdr:nvSpPr>
      <xdr:spPr>
        <a:xfrm>
          <a:off x="4332514" y="114596636"/>
          <a:ext cx="247650" cy="250371"/>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201706</xdr:colOff>
      <xdr:row>722</xdr:row>
      <xdr:rowOff>15048</xdr:rowOff>
    </xdr:from>
    <xdr:to>
      <xdr:col>16</xdr:col>
      <xdr:colOff>974924</xdr:colOff>
      <xdr:row>725</xdr:row>
      <xdr:rowOff>15549</xdr:rowOff>
    </xdr:to>
    <xdr:sp macro="" textlink="">
      <xdr:nvSpPr>
        <xdr:cNvPr id="74" name="Down Arrow 73"/>
        <xdr:cNvSpPr/>
      </xdr:nvSpPr>
      <xdr:spPr>
        <a:xfrm rot="5400000">
          <a:off x="15060622" y="131503675"/>
          <a:ext cx="490358" cy="1927104"/>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590</xdr:row>
      <xdr:rowOff>66675</xdr:rowOff>
    </xdr:from>
    <xdr:to>
      <xdr:col>3</xdr:col>
      <xdr:colOff>466725</xdr:colOff>
      <xdr:row>591</xdr:row>
      <xdr:rowOff>142875</xdr:rowOff>
    </xdr:to>
    <xdr:sp macro="" textlink="">
      <xdr:nvSpPr>
        <xdr:cNvPr id="75" name="Down Arrow 74"/>
        <xdr:cNvSpPr/>
      </xdr:nvSpPr>
      <xdr:spPr>
        <a:xfrm>
          <a:off x="2113189" y="123913446"/>
          <a:ext cx="247650" cy="250372"/>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590</xdr:row>
      <xdr:rowOff>57150</xdr:rowOff>
    </xdr:from>
    <xdr:to>
      <xdr:col>4</xdr:col>
      <xdr:colOff>695325</xdr:colOff>
      <xdr:row>591</xdr:row>
      <xdr:rowOff>133350</xdr:rowOff>
    </xdr:to>
    <xdr:sp macro="" textlink="">
      <xdr:nvSpPr>
        <xdr:cNvPr id="76" name="Down Arrow 75"/>
        <xdr:cNvSpPr/>
      </xdr:nvSpPr>
      <xdr:spPr>
        <a:xfrm>
          <a:off x="3267075" y="123903921"/>
          <a:ext cx="247650" cy="250372"/>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590</xdr:row>
      <xdr:rowOff>57150</xdr:rowOff>
    </xdr:from>
    <xdr:to>
      <xdr:col>5</xdr:col>
      <xdr:colOff>628650</xdr:colOff>
      <xdr:row>591</xdr:row>
      <xdr:rowOff>133350</xdr:rowOff>
    </xdr:to>
    <xdr:sp macro="" textlink="">
      <xdr:nvSpPr>
        <xdr:cNvPr id="77" name="Down Arrow 76"/>
        <xdr:cNvSpPr/>
      </xdr:nvSpPr>
      <xdr:spPr>
        <a:xfrm>
          <a:off x="4332514" y="123903921"/>
          <a:ext cx="247650" cy="250372"/>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590</xdr:row>
      <xdr:rowOff>66675</xdr:rowOff>
    </xdr:from>
    <xdr:to>
      <xdr:col>3</xdr:col>
      <xdr:colOff>466725</xdr:colOff>
      <xdr:row>591</xdr:row>
      <xdr:rowOff>142875</xdr:rowOff>
    </xdr:to>
    <xdr:sp macro="" textlink="">
      <xdr:nvSpPr>
        <xdr:cNvPr id="79" name="Down Arrow 78"/>
        <xdr:cNvSpPr/>
      </xdr:nvSpPr>
      <xdr:spPr>
        <a:xfrm>
          <a:off x="2113189" y="123913446"/>
          <a:ext cx="247650" cy="250372"/>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590</xdr:row>
      <xdr:rowOff>57150</xdr:rowOff>
    </xdr:from>
    <xdr:to>
      <xdr:col>4</xdr:col>
      <xdr:colOff>695325</xdr:colOff>
      <xdr:row>591</xdr:row>
      <xdr:rowOff>133350</xdr:rowOff>
    </xdr:to>
    <xdr:sp macro="" textlink="">
      <xdr:nvSpPr>
        <xdr:cNvPr id="80" name="Down Arrow 79"/>
        <xdr:cNvSpPr/>
      </xdr:nvSpPr>
      <xdr:spPr>
        <a:xfrm>
          <a:off x="3267075" y="123903921"/>
          <a:ext cx="247650" cy="250372"/>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590</xdr:row>
      <xdr:rowOff>57150</xdr:rowOff>
    </xdr:from>
    <xdr:to>
      <xdr:col>5</xdr:col>
      <xdr:colOff>628650</xdr:colOff>
      <xdr:row>591</xdr:row>
      <xdr:rowOff>133350</xdr:rowOff>
    </xdr:to>
    <xdr:sp macro="" textlink="">
      <xdr:nvSpPr>
        <xdr:cNvPr id="81" name="Down Arrow 80"/>
        <xdr:cNvSpPr/>
      </xdr:nvSpPr>
      <xdr:spPr>
        <a:xfrm>
          <a:off x="4332514" y="123903921"/>
          <a:ext cx="247650" cy="250372"/>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201706</xdr:colOff>
      <xdr:row>648</xdr:row>
      <xdr:rowOff>272142</xdr:rowOff>
    </xdr:from>
    <xdr:to>
      <xdr:col>16</xdr:col>
      <xdr:colOff>974924</xdr:colOff>
      <xdr:row>650</xdr:row>
      <xdr:rowOff>163285</xdr:rowOff>
    </xdr:to>
    <xdr:sp macro="" textlink="">
      <xdr:nvSpPr>
        <xdr:cNvPr id="82" name="Down Arrow 81"/>
        <xdr:cNvSpPr/>
      </xdr:nvSpPr>
      <xdr:spPr>
        <a:xfrm rot="5400000">
          <a:off x="15022772" y="117516562"/>
          <a:ext cx="566057" cy="1927104"/>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B2:P10"/>
  <sheetViews>
    <sheetView tabSelected="1" zoomScale="110" zoomScaleNormal="110" zoomScaleSheetLayoutView="150" workbookViewId="0"/>
  </sheetViews>
  <sheetFormatPr defaultColWidth="9.21875" defaultRowHeight="13.8"/>
  <cols>
    <col min="1" max="11" width="9.21875" style="136"/>
    <col min="12" max="12" width="23.5546875" style="136" customWidth="1"/>
    <col min="13" max="16384" width="9.21875" style="136"/>
  </cols>
  <sheetData>
    <row r="2" spans="2:16" ht="14.25" customHeight="1">
      <c r="B2" s="340" t="s">
        <v>39</v>
      </c>
      <c r="C2" s="340"/>
      <c r="D2" s="340"/>
      <c r="E2" s="340"/>
      <c r="F2" s="340"/>
      <c r="G2" s="340"/>
      <c r="H2" s="340"/>
      <c r="I2" s="340"/>
      <c r="J2" s="340"/>
      <c r="K2" s="340"/>
      <c r="L2" s="340"/>
    </row>
    <row r="3" spans="2:16" ht="14.4" thickBot="1">
      <c r="B3" s="341"/>
      <c r="C3" s="341"/>
      <c r="D3" s="341"/>
      <c r="E3" s="341"/>
      <c r="F3" s="341"/>
      <c r="G3" s="341"/>
      <c r="H3" s="341"/>
      <c r="I3" s="341"/>
      <c r="J3" s="341"/>
      <c r="K3" s="341"/>
      <c r="L3" s="341"/>
    </row>
    <row r="4" spans="2:16" s="1" customFormat="1" ht="171" customHeight="1" thickBot="1">
      <c r="B4" s="337" t="s">
        <v>56</v>
      </c>
      <c r="C4" s="338"/>
      <c r="D4" s="338"/>
      <c r="E4" s="338"/>
      <c r="F4" s="338"/>
      <c r="G4" s="338"/>
      <c r="H4" s="338"/>
      <c r="I4" s="338"/>
      <c r="J4" s="338"/>
      <c r="K4" s="338"/>
      <c r="L4" s="339"/>
    </row>
    <row r="5" spans="2:16" s="1" customFormat="1" ht="10.5" customHeight="1"/>
    <row r="6" spans="2:16" s="1" customFormat="1" ht="13.5" customHeight="1">
      <c r="B6" s="137" t="s">
        <v>55</v>
      </c>
      <c r="M6" s="10"/>
      <c r="N6" s="10"/>
      <c r="O6" s="10"/>
      <c r="P6" s="10"/>
    </row>
    <row r="7" spans="2:16" s="1" customFormat="1" ht="12.6"/>
    <row r="8" spans="2:16" s="1" customFormat="1" ht="12.6">
      <c r="B8" s="340" t="s">
        <v>59</v>
      </c>
      <c r="C8" s="340"/>
      <c r="D8" s="340"/>
      <c r="E8" s="340"/>
      <c r="F8" s="340"/>
      <c r="G8" s="340"/>
      <c r="H8" s="340"/>
      <c r="I8" s="340"/>
      <c r="J8" s="340"/>
      <c r="K8" s="340"/>
      <c r="L8" s="340"/>
    </row>
    <row r="9" spans="2:16">
      <c r="B9" s="138"/>
      <c r="C9" s="138"/>
      <c r="D9" s="138"/>
      <c r="E9" s="138"/>
      <c r="F9" s="138"/>
      <c r="G9" s="138"/>
      <c r="H9" s="138"/>
      <c r="I9" s="138"/>
      <c r="J9" s="138"/>
      <c r="K9" s="138"/>
      <c r="L9" s="138"/>
    </row>
    <row r="10" spans="2:16">
      <c r="B10" s="342"/>
      <c r="C10" s="342"/>
      <c r="D10" s="342"/>
      <c r="E10" s="342"/>
      <c r="F10" s="342"/>
      <c r="G10" s="342"/>
      <c r="H10" s="342"/>
      <c r="I10" s="342"/>
      <c r="J10" s="342"/>
      <c r="K10" s="342"/>
      <c r="L10" s="342"/>
    </row>
  </sheetData>
  <sheetProtection formatCells="0" formatColumns="0" formatRows="0" insertColumns="0" insertRows="0" insertHyperlinks="0" deleteColumns="0" deleteRows="0" sort="0" autoFilter="0" pivotTables="0"/>
  <mergeCells count="5">
    <mergeCell ref="B4:L4"/>
    <mergeCell ref="B2:L2"/>
    <mergeCell ref="B3:L3"/>
    <mergeCell ref="B10:L10"/>
    <mergeCell ref="B8:L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00FF"/>
    <pageSetUpPr fitToPage="1"/>
  </sheetPr>
  <dimension ref="B1:U20"/>
  <sheetViews>
    <sheetView view="pageBreakPreview" zoomScale="80" zoomScaleNormal="100" zoomScaleSheetLayoutView="80" workbookViewId="0">
      <selection activeCell="B17" sqref="B17:U17"/>
    </sheetView>
  </sheetViews>
  <sheetFormatPr defaultRowHeight="14.4"/>
  <cols>
    <col min="1" max="1" width="18.21875" customWidth="1"/>
    <col min="21" max="21" width="12" customWidth="1"/>
  </cols>
  <sheetData>
    <row r="1" spans="2:21" s="1" customFormat="1" ht="28.2">
      <c r="B1" s="345" t="s">
        <v>0</v>
      </c>
      <c r="C1" s="345"/>
      <c r="D1" s="345"/>
      <c r="E1" s="345"/>
      <c r="F1" s="345"/>
      <c r="G1" s="345"/>
      <c r="H1" s="345"/>
      <c r="I1" s="345"/>
      <c r="J1" s="345"/>
      <c r="K1" s="345"/>
      <c r="L1" s="345"/>
      <c r="M1" s="345"/>
      <c r="N1" s="345"/>
      <c r="O1" s="345"/>
      <c r="P1" s="345"/>
      <c r="Q1" s="345"/>
      <c r="R1" s="345"/>
      <c r="S1" s="345"/>
      <c r="T1" s="345"/>
      <c r="U1" s="345"/>
    </row>
    <row r="2" spans="2:21" s="1" customFormat="1" ht="19.8">
      <c r="B2" s="346" t="s">
        <v>45</v>
      </c>
      <c r="C2" s="346"/>
      <c r="D2" s="346"/>
      <c r="E2" s="346"/>
      <c r="F2" s="346"/>
      <c r="G2" s="346"/>
      <c r="H2" s="346"/>
      <c r="I2" s="346"/>
      <c r="J2" s="346"/>
      <c r="K2" s="346"/>
      <c r="L2" s="346"/>
      <c r="M2" s="346"/>
      <c r="N2" s="346"/>
      <c r="O2" s="346"/>
      <c r="P2" s="346"/>
      <c r="Q2" s="346"/>
      <c r="R2" s="346"/>
      <c r="S2" s="346"/>
      <c r="T2" s="346"/>
      <c r="U2" s="346"/>
    </row>
    <row r="3" spans="2:21">
      <c r="B3" s="347"/>
      <c r="C3" s="347"/>
      <c r="D3" s="347"/>
      <c r="E3" s="347"/>
      <c r="F3" s="347"/>
      <c r="G3" s="347"/>
      <c r="H3" s="347"/>
      <c r="I3" s="347"/>
      <c r="J3" s="347"/>
      <c r="K3" s="347"/>
      <c r="L3" s="347"/>
      <c r="M3" s="347"/>
      <c r="N3" s="347"/>
      <c r="O3" s="347"/>
      <c r="P3" s="347"/>
      <c r="Q3" s="347"/>
      <c r="R3" s="347"/>
      <c r="S3" s="347"/>
      <c r="T3" s="347"/>
      <c r="U3" s="347"/>
    </row>
    <row r="4" spans="2:21" ht="18" thickBot="1">
      <c r="B4" s="348" t="s">
        <v>41</v>
      </c>
      <c r="C4" s="348"/>
      <c r="D4" s="348"/>
      <c r="E4" s="348"/>
      <c r="F4" s="348"/>
      <c r="G4" s="348"/>
      <c r="H4" s="348"/>
      <c r="I4" s="348"/>
      <c r="J4" s="348"/>
      <c r="K4" s="348"/>
      <c r="L4" s="348"/>
      <c r="M4" s="348"/>
      <c r="N4" s="348"/>
      <c r="O4" s="348"/>
      <c r="P4" s="348"/>
      <c r="Q4" s="348"/>
      <c r="R4" s="348"/>
      <c r="S4" s="348"/>
      <c r="T4" s="348"/>
      <c r="U4" s="348"/>
    </row>
    <row r="5" spans="2:21" ht="18" customHeight="1" thickTop="1">
      <c r="B5" s="349" t="s">
        <v>42</v>
      </c>
      <c r="C5" s="349"/>
      <c r="D5" s="349"/>
      <c r="E5" s="349"/>
      <c r="F5" s="349"/>
      <c r="G5" s="349"/>
      <c r="H5" s="349"/>
      <c r="I5" s="349"/>
      <c r="J5" s="349"/>
      <c r="K5" s="349"/>
      <c r="L5" s="349"/>
      <c r="M5" s="349"/>
      <c r="N5" s="349"/>
      <c r="O5" s="349"/>
      <c r="P5" s="349"/>
      <c r="Q5" s="349"/>
      <c r="R5" s="349"/>
      <c r="S5" s="349"/>
      <c r="T5" s="349"/>
      <c r="U5" s="349"/>
    </row>
    <row r="6" spans="2:21" ht="57" customHeight="1" thickBot="1">
      <c r="B6" s="343" t="s">
        <v>137</v>
      </c>
      <c r="C6" s="344"/>
      <c r="D6" s="344"/>
      <c r="E6" s="344"/>
      <c r="F6" s="344"/>
      <c r="G6" s="344"/>
      <c r="H6" s="344"/>
      <c r="I6" s="344"/>
      <c r="J6" s="344"/>
      <c r="K6" s="344"/>
      <c r="L6" s="344"/>
      <c r="M6" s="344"/>
      <c r="N6" s="344"/>
      <c r="O6" s="344"/>
      <c r="P6" s="344"/>
      <c r="Q6" s="344"/>
      <c r="R6" s="344"/>
      <c r="S6" s="344"/>
      <c r="T6" s="344"/>
      <c r="U6" s="344"/>
    </row>
    <row r="7" spans="2:21" ht="50.25" customHeight="1" thickBot="1">
      <c r="B7" s="350" t="s">
        <v>57</v>
      </c>
      <c r="C7" s="351"/>
      <c r="D7" s="351"/>
      <c r="E7" s="351"/>
      <c r="F7" s="351"/>
      <c r="G7" s="351"/>
      <c r="H7" s="351"/>
      <c r="I7" s="351"/>
      <c r="J7" s="351"/>
      <c r="K7" s="351"/>
      <c r="L7" s="351"/>
      <c r="M7" s="351"/>
      <c r="N7" s="351"/>
      <c r="O7" s="351"/>
      <c r="P7" s="351"/>
      <c r="Q7" s="351"/>
      <c r="R7" s="351"/>
      <c r="S7" s="351"/>
      <c r="T7" s="351"/>
      <c r="U7" s="351"/>
    </row>
    <row r="8" spans="2:21" ht="144.75" customHeight="1" thickBot="1">
      <c r="B8" s="350" t="s">
        <v>64</v>
      </c>
      <c r="C8" s="352"/>
      <c r="D8" s="352"/>
      <c r="E8" s="352"/>
      <c r="F8" s="352"/>
      <c r="G8" s="352"/>
      <c r="H8" s="352"/>
      <c r="I8" s="352"/>
      <c r="J8" s="352"/>
      <c r="K8" s="352"/>
      <c r="L8" s="352"/>
      <c r="M8" s="352"/>
      <c r="N8" s="352"/>
      <c r="O8" s="352"/>
      <c r="P8" s="352"/>
      <c r="Q8" s="352"/>
      <c r="R8" s="352"/>
      <c r="S8" s="352"/>
      <c r="T8" s="352"/>
      <c r="U8" s="352"/>
    </row>
    <row r="9" spans="2:21" ht="98.25" customHeight="1" thickBot="1">
      <c r="B9" s="353" t="s">
        <v>114</v>
      </c>
      <c r="C9" s="354"/>
      <c r="D9" s="354"/>
      <c r="E9" s="354"/>
      <c r="F9" s="354"/>
      <c r="G9" s="354"/>
      <c r="H9" s="354"/>
      <c r="I9" s="354"/>
      <c r="J9" s="354"/>
      <c r="K9" s="354"/>
      <c r="L9" s="354"/>
      <c r="M9" s="354"/>
      <c r="N9" s="354"/>
      <c r="O9" s="354"/>
      <c r="P9" s="354"/>
      <c r="Q9" s="354"/>
      <c r="R9" s="354"/>
      <c r="S9" s="354"/>
      <c r="T9" s="354"/>
      <c r="U9" s="354"/>
    </row>
    <row r="10" spans="2:21" ht="285.75" customHeight="1" thickBot="1">
      <c r="B10" s="350" t="s">
        <v>69</v>
      </c>
      <c r="C10" s="352"/>
      <c r="D10" s="352"/>
      <c r="E10" s="352"/>
      <c r="F10" s="352"/>
      <c r="G10" s="352"/>
      <c r="H10" s="352"/>
      <c r="I10" s="352"/>
      <c r="J10" s="352"/>
      <c r="K10" s="352"/>
      <c r="L10" s="352"/>
      <c r="M10" s="352"/>
      <c r="N10" s="352"/>
      <c r="O10" s="352"/>
      <c r="P10" s="352"/>
      <c r="Q10" s="352"/>
      <c r="R10" s="352"/>
      <c r="S10" s="352"/>
      <c r="T10" s="352"/>
      <c r="U10" s="352"/>
    </row>
    <row r="11" spans="2:21" ht="247.5" customHeight="1" thickBot="1">
      <c r="B11" s="350" t="s">
        <v>70</v>
      </c>
      <c r="C11" s="352"/>
      <c r="D11" s="352"/>
      <c r="E11" s="352"/>
      <c r="F11" s="352"/>
      <c r="G11" s="352"/>
      <c r="H11" s="352"/>
      <c r="I11" s="352"/>
      <c r="J11" s="352"/>
      <c r="K11" s="352"/>
      <c r="L11" s="352"/>
      <c r="M11" s="352"/>
      <c r="N11" s="352"/>
      <c r="O11" s="352"/>
      <c r="P11" s="352"/>
      <c r="Q11" s="352"/>
      <c r="R11" s="352"/>
      <c r="S11" s="352"/>
      <c r="T11" s="352"/>
      <c r="U11" s="352"/>
    </row>
    <row r="12" spans="2:21" ht="306.75" customHeight="1" thickBot="1">
      <c r="B12" s="350" t="s">
        <v>108</v>
      </c>
      <c r="C12" s="352"/>
      <c r="D12" s="352"/>
      <c r="E12" s="352"/>
      <c r="F12" s="352"/>
      <c r="G12" s="352"/>
      <c r="H12" s="352"/>
      <c r="I12" s="352"/>
      <c r="J12" s="352"/>
      <c r="K12" s="352"/>
      <c r="L12" s="352"/>
      <c r="M12" s="352"/>
      <c r="N12" s="352"/>
      <c r="O12" s="352"/>
      <c r="P12" s="352"/>
      <c r="Q12" s="352"/>
      <c r="R12" s="352"/>
      <c r="S12" s="352"/>
      <c r="T12" s="352"/>
      <c r="U12" s="352"/>
    </row>
    <row r="13" spans="2:21" ht="282" customHeight="1" thickBot="1">
      <c r="B13" s="350" t="s">
        <v>46</v>
      </c>
      <c r="C13" s="352"/>
      <c r="D13" s="352"/>
      <c r="E13" s="352"/>
      <c r="F13" s="352"/>
      <c r="G13" s="352"/>
      <c r="H13" s="352"/>
      <c r="I13" s="352"/>
      <c r="J13" s="352"/>
      <c r="K13" s="352"/>
      <c r="L13" s="352"/>
      <c r="M13" s="352"/>
      <c r="N13" s="352"/>
      <c r="O13" s="352"/>
      <c r="P13" s="352"/>
      <c r="Q13" s="352"/>
      <c r="R13" s="352"/>
      <c r="S13" s="352"/>
      <c r="T13" s="352"/>
      <c r="U13" s="352"/>
    </row>
    <row r="14" spans="2:21" ht="118.5" customHeight="1" thickBot="1">
      <c r="B14" s="355" t="s">
        <v>92</v>
      </c>
      <c r="C14" s="354"/>
      <c r="D14" s="354"/>
      <c r="E14" s="354"/>
      <c r="F14" s="354"/>
      <c r="G14" s="354"/>
      <c r="H14" s="354"/>
      <c r="I14" s="354"/>
      <c r="J14" s="354"/>
      <c r="K14" s="354"/>
      <c r="L14" s="354"/>
      <c r="M14" s="354"/>
      <c r="N14" s="354"/>
      <c r="O14" s="354"/>
      <c r="P14" s="354"/>
      <c r="Q14" s="354"/>
      <c r="R14" s="354"/>
      <c r="S14" s="354"/>
      <c r="T14" s="354"/>
      <c r="U14" s="354"/>
    </row>
    <row r="15" spans="2:21" ht="147" customHeight="1" thickBot="1">
      <c r="B15" s="350" t="s">
        <v>109</v>
      </c>
      <c r="C15" s="352"/>
      <c r="D15" s="352"/>
      <c r="E15" s="352"/>
      <c r="F15" s="352"/>
      <c r="G15" s="352"/>
      <c r="H15" s="352"/>
      <c r="I15" s="352"/>
      <c r="J15" s="352"/>
      <c r="K15" s="352"/>
      <c r="L15" s="352"/>
      <c r="M15" s="352"/>
      <c r="N15" s="352"/>
      <c r="O15" s="352"/>
      <c r="P15" s="352"/>
      <c r="Q15" s="352"/>
      <c r="R15" s="352"/>
      <c r="S15" s="352"/>
      <c r="T15" s="352"/>
      <c r="U15" s="352"/>
    </row>
    <row r="16" spans="2:21" ht="288" customHeight="1" thickBot="1">
      <c r="B16" s="350" t="s">
        <v>58</v>
      </c>
      <c r="C16" s="352"/>
      <c r="D16" s="352"/>
      <c r="E16" s="352"/>
      <c r="F16" s="352"/>
      <c r="G16" s="352"/>
      <c r="H16" s="352"/>
      <c r="I16" s="352"/>
      <c r="J16" s="352"/>
      <c r="K16" s="352"/>
      <c r="L16" s="352"/>
      <c r="M16" s="352"/>
      <c r="N16" s="352"/>
      <c r="O16" s="352"/>
      <c r="P16" s="352"/>
      <c r="Q16" s="352"/>
      <c r="R16" s="352"/>
      <c r="S16" s="352"/>
      <c r="T16" s="352"/>
      <c r="U16" s="352"/>
    </row>
    <row r="17" spans="2:21" ht="279" customHeight="1" thickBot="1">
      <c r="B17" s="355" t="s">
        <v>110</v>
      </c>
      <c r="C17" s="354"/>
      <c r="D17" s="354"/>
      <c r="E17" s="354"/>
      <c r="F17" s="354"/>
      <c r="G17" s="354"/>
      <c r="H17" s="354"/>
      <c r="I17" s="354"/>
      <c r="J17" s="354"/>
      <c r="K17" s="354"/>
      <c r="L17" s="354"/>
      <c r="M17" s="354"/>
      <c r="N17" s="354"/>
      <c r="O17" s="354"/>
      <c r="P17" s="354"/>
      <c r="Q17" s="354"/>
      <c r="R17" s="354"/>
      <c r="S17" s="354"/>
      <c r="T17" s="354"/>
      <c r="U17" s="354"/>
    </row>
    <row r="18" spans="2:21" ht="276.75" customHeight="1" thickBot="1">
      <c r="B18" s="355" t="s">
        <v>82</v>
      </c>
      <c r="C18" s="354"/>
      <c r="D18" s="354"/>
      <c r="E18" s="354"/>
      <c r="F18" s="354"/>
      <c r="G18" s="354"/>
      <c r="H18" s="354"/>
      <c r="I18" s="354"/>
      <c r="J18" s="354"/>
      <c r="K18" s="354"/>
      <c r="L18" s="354"/>
      <c r="M18" s="354"/>
      <c r="N18" s="354"/>
      <c r="O18" s="354"/>
      <c r="P18" s="354"/>
      <c r="Q18" s="354"/>
      <c r="R18" s="354"/>
      <c r="S18" s="354"/>
      <c r="T18" s="354"/>
      <c r="U18" s="354"/>
    </row>
    <row r="19" spans="2:21" ht="87.75" customHeight="1" thickBot="1">
      <c r="B19" s="350" t="s">
        <v>81</v>
      </c>
      <c r="C19" s="351"/>
      <c r="D19" s="351"/>
      <c r="E19" s="351"/>
      <c r="F19" s="351"/>
      <c r="G19" s="351"/>
      <c r="H19" s="351"/>
      <c r="I19" s="351"/>
      <c r="J19" s="351"/>
      <c r="K19" s="351"/>
      <c r="L19" s="351"/>
      <c r="M19" s="351"/>
      <c r="N19" s="351"/>
      <c r="O19" s="351"/>
      <c r="P19" s="351"/>
      <c r="Q19" s="351"/>
      <c r="R19" s="351"/>
      <c r="S19" s="351"/>
      <c r="T19" s="351"/>
      <c r="U19" s="351"/>
    </row>
    <row r="20" spans="2:21" ht="201" customHeight="1" thickBot="1">
      <c r="B20" s="356" t="s">
        <v>60</v>
      </c>
      <c r="C20" s="351"/>
      <c r="D20" s="351"/>
      <c r="E20" s="351"/>
      <c r="F20" s="351"/>
      <c r="G20" s="351"/>
      <c r="H20" s="351"/>
      <c r="I20" s="351"/>
      <c r="J20" s="351"/>
      <c r="K20" s="351"/>
      <c r="L20" s="351"/>
      <c r="M20" s="351"/>
      <c r="N20" s="351"/>
      <c r="O20" s="351"/>
      <c r="P20" s="351"/>
      <c r="Q20" s="351"/>
      <c r="R20" s="351"/>
      <c r="S20" s="351"/>
      <c r="T20" s="351"/>
      <c r="U20" s="351"/>
    </row>
  </sheetData>
  <sheetProtection formatCells="0" formatColumns="0" formatRows="0" insertColumns="0" insertRows="0" insertHyperlinks="0" deleteColumns="0" deleteRows="0" sort="0" autoFilter="0" pivotTables="0"/>
  <mergeCells count="20">
    <mergeCell ref="B20:U20"/>
    <mergeCell ref="B12:U12"/>
    <mergeCell ref="B13:U13"/>
    <mergeCell ref="B14:U14"/>
    <mergeCell ref="B15:U15"/>
    <mergeCell ref="B16:U16"/>
    <mergeCell ref="B18:U18"/>
    <mergeCell ref="B7:U7"/>
    <mergeCell ref="B8:U8"/>
    <mergeCell ref="B9:U9"/>
    <mergeCell ref="B19:U19"/>
    <mergeCell ref="B10:U10"/>
    <mergeCell ref="B11:U11"/>
    <mergeCell ref="B17:U17"/>
    <mergeCell ref="B6:U6"/>
    <mergeCell ref="B1:U1"/>
    <mergeCell ref="B2:U2"/>
    <mergeCell ref="B3:U3"/>
    <mergeCell ref="B4:U4"/>
    <mergeCell ref="B5:U5"/>
  </mergeCells>
  <pageMargins left="0.70866141732283472" right="0.70866141732283472" top="0.74803149606299213" bottom="0.74803149606299213" header="0.31496062992125984" footer="0.31496062992125984"/>
  <pageSetup paperSize="9"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A1:X305"/>
  <sheetViews>
    <sheetView topLeftCell="A224" zoomScale="70" zoomScaleNormal="70" zoomScaleSheetLayoutView="100" workbookViewId="0">
      <selection activeCell="O209" sqref="O209"/>
    </sheetView>
  </sheetViews>
  <sheetFormatPr defaultColWidth="9.21875" defaultRowHeight="12.6"/>
  <cols>
    <col min="1" max="3" width="9.21875" style="1"/>
    <col min="4" max="4" width="13.44140625" style="1" customWidth="1"/>
    <col min="5" max="5" width="16.5546875" style="1" customWidth="1"/>
    <col min="6" max="6" width="16.77734375" style="1" customWidth="1"/>
    <col min="7" max="7" width="15.21875" style="1" customWidth="1"/>
    <col min="8" max="8" width="16.21875" style="1" customWidth="1"/>
    <col min="9" max="9" width="7.5546875" style="1" customWidth="1"/>
    <col min="10" max="10" width="15.5546875" style="1" customWidth="1"/>
    <col min="11" max="11" width="15.77734375" style="1" customWidth="1"/>
    <col min="12" max="12" width="16.5546875" style="1" customWidth="1"/>
    <col min="13" max="13" width="13.77734375" style="1" customWidth="1"/>
    <col min="14" max="14" width="15.5546875" style="1" customWidth="1"/>
    <col min="15" max="15" width="16.21875" style="1" customWidth="1"/>
    <col min="16" max="16" width="16.77734375" style="19" customWidth="1"/>
    <col min="17" max="17" width="44.44140625" style="1" customWidth="1"/>
    <col min="18" max="18" width="10.21875" style="1" customWidth="1"/>
    <col min="19" max="19" width="10.21875" style="22" customWidth="1"/>
    <col min="20" max="20" width="4.21875" style="21" customWidth="1"/>
    <col min="21" max="21" width="20.44140625" style="218" bestFit="1" customWidth="1"/>
    <col min="22" max="22" width="19.44140625" style="218" bestFit="1" customWidth="1"/>
    <col min="23" max="23" width="12.77734375" style="218" customWidth="1"/>
    <col min="24" max="16384" width="9.21875" style="1"/>
  </cols>
  <sheetData>
    <row r="1" spans="1:23" s="128" customFormat="1" ht="24" customHeight="1">
      <c r="A1" s="266" t="s">
        <v>138</v>
      </c>
      <c r="P1" s="129"/>
      <c r="T1" s="130"/>
      <c r="U1" s="200"/>
      <c r="V1" s="200"/>
      <c r="W1" s="200"/>
    </row>
    <row r="2" spans="1:23" ht="28.2">
      <c r="C2" s="2" t="s">
        <v>0</v>
      </c>
      <c r="T2" s="1"/>
      <c r="U2" s="201"/>
      <c r="V2" s="201"/>
      <c r="W2" s="201"/>
    </row>
    <row r="3" spans="1:23" ht="19.8">
      <c r="C3" s="3" t="s">
        <v>40</v>
      </c>
      <c r="T3" s="1"/>
      <c r="U3" s="201"/>
      <c r="V3" s="201"/>
      <c r="W3" s="201"/>
    </row>
    <row r="4" spans="1:23" ht="19.8">
      <c r="C4" s="151" t="s">
        <v>54</v>
      </c>
      <c r="T4" s="1"/>
      <c r="U4" s="201"/>
      <c r="V4" s="201"/>
      <c r="W4" s="201"/>
    </row>
    <row r="5" spans="1:23" ht="60" customHeight="1" thickBot="1">
      <c r="C5" s="4"/>
      <c r="T5" s="66"/>
      <c r="U5" s="390" t="s">
        <v>19</v>
      </c>
      <c r="V5" s="390"/>
      <c r="W5" s="390"/>
    </row>
    <row r="6" spans="1:23" ht="15" customHeight="1">
      <c r="C6" s="236">
        <v>2013</v>
      </c>
      <c r="D6" s="50"/>
      <c r="E6" s="50"/>
      <c r="F6" s="50"/>
      <c r="G6" s="50"/>
      <c r="H6" s="50"/>
      <c r="I6" s="50"/>
      <c r="J6" s="50"/>
      <c r="K6" s="50"/>
      <c r="L6" s="50"/>
      <c r="M6" s="50"/>
      <c r="N6" s="50"/>
      <c r="O6" s="50"/>
      <c r="P6" s="51"/>
      <c r="Q6" s="50"/>
      <c r="R6" s="50"/>
      <c r="S6" s="71"/>
      <c r="T6" s="68"/>
      <c r="U6" s="204"/>
      <c r="V6" s="204"/>
      <c r="W6" s="205"/>
    </row>
    <row r="7" spans="1:23" ht="13.2" thickBot="1">
      <c r="C7" s="52"/>
      <c r="D7" s="9"/>
      <c r="E7" s="9"/>
      <c r="F7" s="9"/>
      <c r="G7" s="9"/>
      <c r="H7" s="9"/>
      <c r="I7" s="9"/>
      <c r="J7" s="9"/>
      <c r="K7" s="9"/>
      <c r="L7" s="9"/>
      <c r="M7" s="9"/>
      <c r="N7" s="9"/>
      <c r="O7" s="9"/>
      <c r="P7" s="20"/>
      <c r="Q7" s="9"/>
      <c r="R7" s="9"/>
      <c r="S7" s="38"/>
      <c r="T7" s="67"/>
      <c r="U7" s="202"/>
      <c r="V7" s="202"/>
      <c r="W7" s="206"/>
    </row>
    <row r="8" spans="1:23">
      <c r="C8" s="53"/>
      <c r="D8" s="373" t="s">
        <v>1</v>
      </c>
      <c r="E8" s="374"/>
      <c r="F8" s="375"/>
      <c r="G8" s="5"/>
      <c r="H8" s="6"/>
      <c r="I8" s="6"/>
      <c r="J8" s="376" t="s">
        <v>2</v>
      </c>
      <c r="K8" s="377"/>
      <c r="L8" s="378"/>
      <c r="M8" s="7"/>
      <c r="N8" s="383" t="s">
        <v>3</v>
      </c>
      <c r="O8" s="383"/>
      <c r="P8" s="20"/>
      <c r="Q8" s="9"/>
      <c r="R8" s="9"/>
      <c r="S8" s="38"/>
      <c r="T8" s="67"/>
      <c r="U8" s="202"/>
      <c r="V8" s="202"/>
      <c r="W8" s="206"/>
    </row>
    <row r="9" spans="1:23" ht="51" thickBot="1">
      <c r="C9" s="54" t="s">
        <v>4</v>
      </c>
      <c r="D9" s="134" t="s">
        <v>65</v>
      </c>
      <c r="E9" s="135" t="s">
        <v>66</v>
      </c>
      <c r="F9" s="127" t="s">
        <v>28</v>
      </c>
      <c r="G9" s="14" t="s">
        <v>67</v>
      </c>
      <c r="H9" s="15" t="s">
        <v>68</v>
      </c>
      <c r="I9" s="15"/>
      <c r="J9" s="16" t="s">
        <v>43</v>
      </c>
      <c r="K9" s="16" t="s">
        <v>44</v>
      </c>
      <c r="L9" s="17" t="s">
        <v>7</v>
      </c>
      <c r="M9" s="15"/>
      <c r="N9" s="18" t="s">
        <v>8</v>
      </c>
      <c r="O9" s="18" t="s">
        <v>9</v>
      </c>
      <c r="P9" s="20"/>
      <c r="Q9" s="9"/>
      <c r="R9" s="9"/>
      <c r="S9" s="38"/>
      <c r="T9" s="67"/>
      <c r="U9" s="235" t="s">
        <v>103</v>
      </c>
      <c r="V9" s="235" t="s">
        <v>104</v>
      </c>
      <c r="W9" s="240" t="s">
        <v>18</v>
      </c>
    </row>
    <row r="10" spans="1:23">
      <c r="C10" s="55">
        <v>1</v>
      </c>
      <c r="D10" s="131">
        <v>0</v>
      </c>
      <c r="E10" s="132">
        <v>0</v>
      </c>
      <c r="F10" s="133">
        <v>1</v>
      </c>
      <c r="G10" s="30">
        <f>D10+E10</f>
        <v>0</v>
      </c>
      <c r="H10" s="31">
        <f>ROUND((G10/F10),2)</f>
        <v>0</v>
      </c>
      <c r="I10" s="6"/>
      <c r="J10" s="27">
        <f t="shared" ref="J10:J21" si="0">ROUND((H10*3%)*F10,2)</f>
        <v>0</v>
      </c>
      <c r="K10" s="27">
        <f t="shared" ref="K10:K21" si="1">ROUND((IF(H10-$R$12&lt;0,0,(H10-$R$12))*3.5%)*F10,2)</f>
        <v>0</v>
      </c>
      <c r="L10" s="28">
        <f t="shared" ref="L10:L21" si="2">J10+K10</f>
        <v>0</v>
      </c>
      <c r="M10" s="8"/>
      <c r="N10" s="35">
        <f t="shared" ref="N10:N21" si="3">((MIN(H10,$R$13)*0.58%)+IF(H10&gt;$R$13,(H10-$R$13)*1.25%,0))*F10</f>
        <v>0</v>
      </c>
      <c r="O10" s="35">
        <f t="shared" ref="O10:O21" si="4">(H10*3.75%)*F10</f>
        <v>0</v>
      </c>
      <c r="P10" s="20" t="str">
        <f>IF(W10&lt;&gt;0, "Error - review!",".")</f>
        <v>.</v>
      </c>
      <c r="Q10" s="381" t="s">
        <v>10</v>
      </c>
      <c r="R10" s="382"/>
      <c r="S10" s="38"/>
      <c r="T10" s="67"/>
      <c r="U10" s="203">
        <f>((MIN(H10,$R$13)*0.58%))*F10</f>
        <v>0</v>
      </c>
      <c r="V10" s="203">
        <f t="shared" ref="V10:V21" si="5">(IF(H10&gt;$R$13,(H10-$R$13)*1.25%,0))*F10</f>
        <v>0</v>
      </c>
      <c r="W10" s="207">
        <f t="shared" ref="W10:W21" si="6">(U10+V10)-N10</f>
        <v>0</v>
      </c>
    </row>
    <row r="11" spans="1:23">
      <c r="C11" s="55">
        <v>2</v>
      </c>
      <c r="D11" s="131">
        <v>0</v>
      </c>
      <c r="E11" s="132">
        <v>0</v>
      </c>
      <c r="F11" s="133">
        <v>1</v>
      </c>
      <c r="G11" s="30">
        <f t="shared" ref="G11:G21" si="7">D11+E11</f>
        <v>0</v>
      </c>
      <c r="H11" s="31">
        <f t="shared" ref="H11:H21" si="8">ROUND((G11/F11),2)</f>
        <v>0</v>
      </c>
      <c r="I11" s="6"/>
      <c r="J11" s="27">
        <f t="shared" si="0"/>
        <v>0</v>
      </c>
      <c r="K11" s="27">
        <f t="shared" si="1"/>
        <v>0</v>
      </c>
      <c r="L11" s="28">
        <f t="shared" si="2"/>
        <v>0</v>
      </c>
      <c r="M11" s="8"/>
      <c r="N11" s="35">
        <f t="shared" si="3"/>
        <v>0</v>
      </c>
      <c r="O11" s="35">
        <f t="shared" si="4"/>
        <v>0</v>
      </c>
      <c r="P11" s="20" t="str">
        <f t="shared" ref="P11:P22" si="9">IF(W11&lt;&gt;0, "Error - review!",".")</f>
        <v>.</v>
      </c>
      <c r="Q11" s="77" t="s">
        <v>11</v>
      </c>
      <c r="R11" s="111">
        <v>230.3</v>
      </c>
      <c r="S11" s="34"/>
      <c r="T11" s="67"/>
      <c r="U11" s="203">
        <f t="shared" ref="U11:U21" si="10">((MIN(H11,$R$13)*0.58%))*F11</f>
        <v>0</v>
      </c>
      <c r="V11" s="203">
        <f t="shared" si="5"/>
        <v>0</v>
      </c>
      <c r="W11" s="207">
        <f t="shared" si="6"/>
        <v>0</v>
      </c>
    </row>
    <row r="12" spans="1:23">
      <c r="C12" s="55">
        <v>3</v>
      </c>
      <c r="D12" s="131">
        <v>0</v>
      </c>
      <c r="E12" s="132">
        <v>0</v>
      </c>
      <c r="F12" s="133">
        <v>1</v>
      </c>
      <c r="G12" s="30">
        <f t="shared" si="7"/>
        <v>0</v>
      </c>
      <c r="H12" s="31">
        <f t="shared" si="8"/>
        <v>0</v>
      </c>
      <c r="I12" s="6"/>
      <c r="J12" s="27">
        <f t="shared" si="0"/>
        <v>0</v>
      </c>
      <c r="K12" s="27">
        <f t="shared" si="1"/>
        <v>0</v>
      </c>
      <c r="L12" s="28">
        <f t="shared" si="2"/>
        <v>0</v>
      </c>
      <c r="M12" s="8"/>
      <c r="N12" s="35">
        <f t="shared" si="3"/>
        <v>0</v>
      </c>
      <c r="O12" s="35">
        <f t="shared" si="4"/>
        <v>0</v>
      </c>
      <c r="P12" s="20" t="str">
        <f t="shared" si="9"/>
        <v>.</v>
      </c>
      <c r="Q12" s="77" t="s">
        <v>61</v>
      </c>
      <c r="R12" s="111">
        <f>ROUND(($R$11*52.18*2)/12,2)</f>
        <v>2002.84</v>
      </c>
      <c r="S12" s="34"/>
      <c r="T12" s="67"/>
      <c r="U12" s="203">
        <f t="shared" si="10"/>
        <v>0</v>
      </c>
      <c r="V12" s="203">
        <f t="shared" si="5"/>
        <v>0</v>
      </c>
      <c r="W12" s="207">
        <f t="shared" si="6"/>
        <v>0</v>
      </c>
    </row>
    <row r="13" spans="1:23" ht="13.2" thickBot="1">
      <c r="C13" s="55">
        <v>4</v>
      </c>
      <c r="D13" s="131">
        <v>0</v>
      </c>
      <c r="E13" s="132">
        <v>0</v>
      </c>
      <c r="F13" s="133">
        <v>1</v>
      </c>
      <c r="G13" s="30">
        <f t="shared" si="7"/>
        <v>0</v>
      </c>
      <c r="H13" s="31">
        <f t="shared" si="8"/>
        <v>0</v>
      </c>
      <c r="I13" s="6"/>
      <c r="J13" s="27">
        <f t="shared" si="0"/>
        <v>0</v>
      </c>
      <c r="K13" s="27">
        <f t="shared" si="1"/>
        <v>0</v>
      </c>
      <c r="L13" s="28">
        <f t="shared" si="2"/>
        <v>0</v>
      </c>
      <c r="M13" s="8"/>
      <c r="N13" s="35">
        <f t="shared" si="3"/>
        <v>0</v>
      </c>
      <c r="O13" s="35">
        <f t="shared" si="4"/>
        <v>0</v>
      </c>
      <c r="P13" s="20" t="str">
        <f t="shared" si="9"/>
        <v>.</v>
      </c>
      <c r="Q13" s="78" t="s">
        <v>12</v>
      </c>
      <c r="R13" s="112">
        <f>ROUND(($R$11*52.18*3.74)/12,2)</f>
        <v>3745.32</v>
      </c>
      <c r="S13" s="34"/>
      <c r="T13" s="67"/>
      <c r="U13" s="203">
        <f t="shared" si="10"/>
        <v>0</v>
      </c>
      <c r="V13" s="203">
        <f t="shared" si="5"/>
        <v>0</v>
      </c>
      <c r="W13" s="207">
        <f t="shared" si="6"/>
        <v>0</v>
      </c>
    </row>
    <row r="14" spans="1:23">
      <c r="C14" s="55">
        <v>5</v>
      </c>
      <c r="D14" s="131">
        <v>0</v>
      </c>
      <c r="E14" s="132">
        <v>0</v>
      </c>
      <c r="F14" s="133">
        <v>1</v>
      </c>
      <c r="G14" s="30">
        <f t="shared" si="7"/>
        <v>0</v>
      </c>
      <c r="H14" s="31">
        <f t="shared" si="8"/>
        <v>0</v>
      </c>
      <c r="I14" s="6"/>
      <c r="J14" s="27">
        <f t="shared" si="0"/>
        <v>0</v>
      </c>
      <c r="K14" s="27">
        <f t="shared" si="1"/>
        <v>0</v>
      </c>
      <c r="L14" s="28">
        <f t="shared" si="2"/>
        <v>0</v>
      </c>
      <c r="M14" s="8"/>
      <c r="N14" s="35">
        <f t="shared" si="3"/>
        <v>0</v>
      </c>
      <c r="O14" s="35">
        <f t="shared" si="4"/>
        <v>0</v>
      </c>
      <c r="P14" s="20" t="str">
        <f t="shared" si="9"/>
        <v>.</v>
      </c>
      <c r="Q14" s="9"/>
      <c r="R14" s="9"/>
      <c r="S14" s="38"/>
      <c r="T14" s="67"/>
      <c r="U14" s="203">
        <f t="shared" si="10"/>
        <v>0</v>
      </c>
      <c r="V14" s="203">
        <f t="shared" si="5"/>
        <v>0</v>
      </c>
      <c r="W14" s="207">
        <f t="shared" si="6"/>
        <v>0</v>
      </c>
    </row>
    <row r="15" spans="1:23">
      <c r="C15" s="55">
        <v>6</v>
      </c>
      <c r="D15" s="131">
        <v>0</v>
      </c>
      <c r="E15" s="132">
        <v>0</v>
      </c>
      <c r="F15" s="133">
        <v>1</v>
      </c>
      <c r="G15" s="30">
        <f t="shared" si="7"/>
        <v>0</v>
      </c>
      <c r="H15" s="31">
        <f t="shared" si="8"/>
        <v>0</v>
      </c>
      <c r="I15" s="6"/>
      <c r="J15" s="27">
        <f t="shared" si="0"/>
        <v>0</v>
      </c>
      <c r="K15" s="27">
        <f t="shared" si="1"/>
        <v>0</v>
      </c>
      <c r="L15" s="28">
        <f t="shared" si="2"/>
        <v>0</v>
      </c>
      <c r="M15" s="8"/>
      <c r="N15" s="35">
        <f t="shared" si="3"/>
        <v>0</v>
      </c>
      <c r="O15" s="35">
        <f t="shared" si="4"/>
        <v>0</v>
      </c>
      <c r="P15" s="20" t="str">
        <f t="shared" si="9"/>
        <v>.</v>
      </c>
      <c r="Q15" s="9"/>
      <c r="R15" s="9"/>
      <c r="S15" s="38"/>
      <c r="T15" s="67"/>
      <c r="U15" s="203">
        <f t="shared" si="10"/>
        <v>0</v>
      </c>
      <c r="V15" s="203">
        <f t="shared" si="5"/>
        <v>0</v>
      </c>
      <c r="W15" s="207">
        <f t="shared" si="6"/>
        <v>0</v>
      </c>
    </row>
    <row r="16" spans="1:23">
      <c r="C16" s="55">
        <v>7</v>
      </c>
      <c r="D16" s="131">
        <v>0</v>
      </c>
      <c r="E16" s="132">
        <v>0</v>
      </c>
      <c r="F16" s="133">
        <v>1</v>
      </c>
      <c r="G16" s="30">
        <f t="shared" si="7"/>
        <v>0</v>
      </c>
      <c r="H16" s="31">
        <f t="shared" si="8"/>
        <v>0</v>
      </c>
      <c r="I16" s="6"/>
      <c r="J16" s="27">
        <f t="shared" si="0"/>
        <v>0</v>
      </c>
      <c r="K16" s="27">
        <f t="shared" si="1"/>
        <v>0</v>
      </c>
      <c r="L16" s="28">
        <f t="shared" si="2"/>
        <v>0</v>
      </c>
      <c r="M16" s="8"/>
      <c r="N16" s="35">
        <f t="shared" si="3"/>
        <v>0</v>
      </c>
      <c r="O16" s="35">
        <f t="shared" si="4"/>
        <v>0</v>
      </c>
      <c r="P16" s="20" t="str">
        <f t="shared" si="9"/>
        <v>.</v>
      </c>
      <c r="Q16" s="9"/>
      <c r="R16" s="9"/>
      <c r="S16" s="38"/>
      <c r="T16" s="67"/>
      <c r="U16" s="203">
        <f t="shared" si="10"/>
        <v>0</v>
      </c>
      <c r="V16" s="203">
        <f t="shared" si="5"/>
        <v>0</v>
      </c>
      <c r="W16" s="207">
        <f t="shared" si="6"/>
        <v>0</v>
      </c>
    </row>
    <row r="17" spans="3:23">
      <c r="C17" s="55">
        <v>8</v>
      </c>
      <c r="D17" s="131">
        <v>0</v>
      </c>
      <c r="E17" s="132">
        <v>0</v>
      </c>
      <c r="F17" s="133">
        <v>1</v>
      </c>
      <c r="G17" s="30">
        <f t="shared" si="7"/>
        <v>0</v>
      </c>
      <c r="H17" s="31">
        <f t="shared" si="8"/>
        <v>0</v>
      </c>
      <c r="I17" s="6"/>
      <c r="J17" s="27">
        <f t="shared" si="0"/>
        <v>0</v>
      </c>
      <c r="K17" s="27">
        <f t="shared" si="1"/>
        <v>0</v>
      </c>
      <c r="L17" s="28">
        <f t="shared" si="2"/>
        <v>0</v>
      </c>
      <c r="M17" s="8"/>
      <c r="N17" s="35">
        <f t="shared" si="3"/>
        <v>0</v>
      </c>
      <c r="O17" s="35">
        <f t="shared" si="4"/>
        <v>0</v>
      </c>
      <c r="P17" s="20" t="str">
        <f t="shared" si="9"/>
        <v>.</v>
      </c>
      <c r="Q17" s="9"/>
      <c r="R17" s="9"/>
      <c r="S17" s="38"/>
      <c r="T17" s="67"/>
      <c r="U17" s="203">
        <f t="shared" si="10"/>
        <v>0</v>
      </c>
      <c r="V17" s="203">
        <f t="shared" si="5"/>
        <v>0</v>
      </c>
      <c r="W17" s="207">
        <f t="shared" si="6"/>
        <v>0</v>
      </c>
    </row>
    <row r="18" spans="3:23">
      <c r="C18" s="55">
        <v>9</v>
      </c>
      <c r="D18" s="131">
        <v>0</v>
      </c>
      <c r="E18" s="132">
        <v>0</v>
      </c>
      <c r="F18" s="133">
        <v>1</v>
      </c>
      <c r="G18" s="30">
        <f t="shared" si="7"/>
        <v>0</v>
      </c>
      <c r="H18" s="31">
        <f t="shared" si="8"/>
        <v>0</v>
      </c>
      <c r="I18" s="6"/>
      <c r="J18" s="27">
        <f t="shared" si="0"/>
        <v>0</v>
      </c>
      <c r="K18" s="27">
        <f t="shared" si="1"/>
        <v>0</v>
      </c>
      <c r="L18" s="28">
        <f t="shared" si="2"/>
        <v>0</v>
      </c>
      <c r="M18" s="8"/>
      <c r="N18" s="35">
        <f t="shared" si="3"/>
        <v>0</v>
      </c>
      <c r="O18" s="35">
        <f t="shared" si="4"/>
        <v>0</v>
      </c>
      <c r="P18" s="20" t="str">
        <f t="shared" si="9"/>
        <v>.</v>
      </c>
      <c r="Q18" s="9"/>
      <c r="R18" s="9"/>
      <c r="S18" s="38"/>
      <c r="T18" s="67"/>
      <c r="U18" s="203">
        <f t="shared" si="10"/>
        <v>0</v>
      </c>
      <c r="V18" s="203">
        <f t="shared" si="5"/>
        <v>0</v>
      </c>
      <c r="W18" s="207">
        <f t="shared" si="6"/>
        <v>0</v>
      </c>
    </row>
    <row r="19" spans="3:23">
      <c r="C19" s="55">
        <v>10</v>
      </c>
      <c r="D19" s="131">
        <v>0</v>
      </c>
      <c r="E19" s="132">
        <v>0</v>
      </c>
      <c r="F19" s="133">
        <v>1</v>
      </c>
      <c r="G19" s="30">
        <f t="shared" si="7"/>
        <v>0</v>
      </c>
      <c r="H19" s="31">
        <f t="shared" si="8"/>
        <v>0</v>
      </c>
      <c r="I19" s="6"/>
      <c r="J19" s="27">
        <f t="shared" si="0"/>
        <v>0</v>
      </c>
      <c r="K19" s="27">
        <f t="shared" si="1"/>
        <v>0</v>
      </c>
      <c r="L19" s="28">
        <f t="shared" si="2"/>
        <v>0</v>
      </c>
      <c r="M19" s="8"/>
      <c r="N19" s="35">
        <f t="shared" si="3"/>
        <v>0</v>
      </c>
      <c r="O19" s="35">
        <f t="shared" si="4"/>
        <v>0</v>
      </c>
      <c r="P19" s="20" t="str">
        <f t="shared" si="9"/>
        <v>.</v>
      </c>
      <c r="Q19" s="9"/>
      <c r="R19" s="9"/>
      <c r="S19" s="38"/>
      <c r="T19" s="67"/>
      <c r="U19" s="203">
        <f t="shared" si="10"/>
        <v>0</v>
      </c>
      <c r="V19" s="203">
        <f t="shared" si="5"/>
        <v>0</v>
      </c>
      <c r="W19" s="207">
        <f t="shared" si="6"/>
        <v>0</v>
      </c>
    </row>
    <row r="20" spans="3:23">
      <c r="C20" s="55">
        <v>11</v>
      </c>
      <c r="D20" s="131">
        <v>0</v>
      </c>
      <c r="E20" s="132">
        <v>0</v>
      </c>
      <c r="F20" s="133">
        <v>1</v>
      </c>
      <c r="G20" s="30">
        <f t="shared" si="7"/>
        <v>0</v>
      </c>
      <c r="H20" s="31">
        <f t="shared" si="8"/>
        <v>0</v>
      </c>
      <c r="I20" s="6"/>
      <c r="J20" s="27">
        <f t="shared" si="0"/>
        <v>0</v>
      </c>
      <c r="K20" s="27">
        <f t="shared" si="1"/>
        <v>0</v>
      </c>
      <c r="L20" s="28">
        <f t="shared" si="2"/>
        <v>0</v>
      </c>
      <c r="M20" s="8"/>
      <c r="N20" s="35">
        <f t="shared" si="3"/>
        <v>0</v>
      </c>
      <c r="O20" s="35">
        <f t="shared" si="4"/>
        <v>0</v>
      </c>
      <c r="P20" s="20" t="str">
        <f t="shared" si="9"/>
        <v>.</v>
      </c>
      <c r="Q20" s="9"/>
      <c r="R20" s="9"/>
      <c r="S20" s="38"/>
      <c r="T20" s="67"/>
      <c r="U20" s="203">
        <f t="shared" si="10"/>
        <v>0</v>
      </c>
      <c r="V20" s="203">
        <f t="shared" si="5"/>
        <v>0</v>
      </c>
      <c r="W20" s="207">
        <f t="shared" si="6"/>
        <v>0</v>
      </c>
    </row>
    <row r="21" spans="3:23">
      <c r="C21" s="56">
        <v>12</v>
      </c>
      <c r="D21" s="131">
        <v>0</v>
      </c>
      <c r="E21" s="132">
        <v>0</v>
      </c>
      <c r="F21" s="133">
        <v>1</v>
      </c>
      <c r="G21" s="142">
        <f t="shared" si="7"/>
        <v>0</v>
      </c>
      <c r="H21" s="143">
        <f t="shared" si="8"/>
        <v>0</v>
      </c>
      <c r="I21" s="144"/>
      <c r="J21" s="145">
        <f t="shared" si="0"/>
        <v>0</v>
      </c>
      <c r="K21" s="145">
        <f t="shared" si="1"/>
        <v>0</v>
      </c>
      <c r="L21" s="146">
        <f t="shared" si="2"/>
        <v>0</v>
      </c>
      <c r="M21" s="147"/>
      <c r="N21" s="35">
        <f t="shared" si="3"/>
        <v>0</v>
      </c>
      <c r="O21" s="148">
        <f t="shared" si="4"/>
        <v>0</v>
      </c>
      <c r="P21" s="20" t="str">
        <f t="shared" si="9"/>
        <v>.</v>
      </c>
      <c r="Q21" s="9"/>
      <c r="R21" s="9"/>
      <c r="S21" s="38"/>
      <c r="T21" s="67"/>
      <c r="U21" s="203">
        <f t="shared" si="10"/>
        <v>0</v>
      </c>
      <c r="V21" s="203">
        <f t="shared" si="5"/>
        <v>0</v>
      </c>
      <c r="W21" s="207">
        <f t="shared" si="6"/>
        <v>0</v>
      </c>
    </row>
    <row r="22" spans="3:23">
      <c r="C22" s="241"/>
      <c r="D22" s="149"/>
      <c r="E22" s="149"/>
      <c r="F22" s="150" t="s">
        <v>51</v>
      </c>
      <c r="G22" s="31">
        <f>SUM(G10:G21)</f>
        <v>0</v>
      </c>
      <c r="H22" s="31">
        <f>SUM(H10:H21)</f>
        <v>0</v>
      </c>
      <c r="I22" s="6"/>
      <c r="J22" s="27">
        <f>SUM(J10:J21)</f>
        <v>0</v>
      </c>
      <c r="K22" s="27">
        <f>SUM(K10:K21)</f>
        <v>0</v>
      </c>
      <c r="L22" s="28">
        <f>SUM(L10:L21)</f>
        <v>0</v>
      </c>
      <c r="M22" s="8"/>
      <c r="N22" s="29">
        <f>SUM(N10:N21)</f>
        <v>0</v>
      </c>
      <c r="O22" s="29">
        <f>SUM(O10:O21)</f>
        <v>0</v>
      </c>
      <c r="P22" s="20" t="str">
        <f t="shared" si="9"/>
        <v>.</v>
      </c>
      <c r="Q22" s="9"/>
      <c r="R22" s="9"/>
      <c r="S22" s="38"/>
      <c r="T22" s="67"/>
      <c r="U22" s="228">
        <f>SUM(U10:U21)</f>
        <v>0</v>
      </c>
      <c r="V22" s="228">
        <f>SUM(V10:V21)</f>
        <v>0</v>
      </c>
      <c r="W22" s="229">
        <f>SUM(W10:W21)</f>
        <v>0</v>
      </c>
    </row>
    <row r="23" spans="3:23" ht="13.2" thickBot="1">
      <c r="C23" s="52"/>
      <c r="D23" s="9"/>
      <c r="E23" s="9"/>
      <c r="F23" s="9"/>
      <c r="G23" s="9"/>
      <c r="H23" s="9"/>
      <c r="I23" s="9"/>
      <c r="J23" s="9"/>
      <c r="K23" s="9"/>
      <c r="L23" s="9"/>
      <c r="M23" s="9"/>
      <c r="N23" s="9"/>
      <c r="O23" s="9"/>
      <c r="P23" s="20"/>
      <c r="Q23" s="9"/>
      <c r="R23" s="9"/>
      <c r="S23" s="38"/>
      <c r="T23" s="67"/>
      <c r="U23" s="202"/>
      <c r="V23" s="202"/>
      <c r="W23" s="206"/>
    </row>
    <row r="24" spans="3:23" ht="54.75" customHeight="1">
      <c r="C24" s="52"/>
      <c r="D24" s="9"/>
      <c r="E24" s="9"/>
      <c r="F24" s="9"/>
      <c r="G24" s="9"/>
      <c r="H24" s="9"/>
      <c r="I24" s="9"/>
      <c r="J24" s="9"/>
      <c r="K24" s="359" t="s">
        <v>150</v>
      </c>
      <c r="L24" s="360"/>
      <c r="M24" s="11" t="s">
        <v>16</v>
      </c>
      <c r="N24" s="12" t="s">
        <v>8</v>
      </c>
      <c r="O24" s="13" t="s">
        <v>9</v>
      </c>
      <c r="P24" s="20"/>
      <c r="Q24" s="9"/>
      <c r="R24" s="9"/>
      <c r="S24" s="38"/>
      <c r="T24" s="67"/>
      <c r="U24" s="202"/>
      <c r="V24" s="202"/>
      <c r="W24" s="206"/>
    </row>
    <row r="25" spans="3:23" ht="15" customHeight="1">
      <c r="C25" s="52"/>
      <c r="D25" s="9"/>
      <c r="E25" s="9"/>
      <c r="F25" s="9"/>
      <c r="G25" s="9"/>
      <c r="H25" s="9"/>
      <c r="I25" s="9"/>
      <c r="J25" s="9"/>
      <c r="K25" s="113" t="s">
        <v>13</v>
      </c>
      <c r="L25" s="48"/>
      <c r="M25" s="43">
        <v>0</v>
      </c>
      <c r="N25" s="31">
        <f>ROUND(N22*(1+M25),2)</f>
        <v>0</v>
      </c>
      <c r="O25" s="114">
        <f>ROUND(O22*(1+M25),2)</f>
        <v>0</v>
      </c>
      <c r="P25" s="20"/>
      <c r="Q25" s="9"/>
      <c r="R25" s="9"/>
      <c r="S25" s="38"/>
      <c r="T25" s="67"/>
      <c r="U25" s="202"/>
      <c r="V25" s="202"/>
      <c r="W25" s="206"/>
    </row>
    <row r="26" spans="3:23" ht="15" customHeight="1">
      <c r="C26" s="52"/>
      <c r="D26" s="9"/>
      <c r="E26" s="9"/>
      <c r="F26" s="9"/>
      <c r="G26" s="9"/>
      <c r="H26" s="9"/>
      <c r="I26" s="9"/>
      <c r="J26" s="9"/>
      <c r="K26" s="113" t="s">
        <v>14</v>
      </c>
      <c r="L26" s="48"/>
      <c r="M26" s="43">
        <v>1E-3</v>
      </c>
      <c r="N26" s="31">
        <f t="shared" ref="N26:N31" si="11">ROUND(N25*(1+M26),2)</f>
        <v>0</v>
      </c>
      <c r="O26" s="114">
        <f t="shared" ref="O26:O30" si="12">ROUND(O25*(1+M26),2)</f>
        <v>0</v>
      </c>
      <c r="P26" s="20"/>
      <c r="Q26" s="9"/>
      <c r="R26" s="9"/>
      <c r="S26" s="38"/>
      <c r="T26" s="67"/>
      <c r="U26" s="202"/>
      <c r="V26" s="202"/>
      <c r="W26" s="206"/>
    </row>
    <row r="27" spans="3:23" ht="15.75" customHeight="1">
      <c r="C27" s="52"/>
      <c r="D27" s="9"/>
      <c r="E27" s="9"/>
      <c r="F27" s="9"/>
      <c r="G27" s="9"/>
      <c r="H27" s="9"/>
      <c r="I27" s="9"/>
      <c r="J27" s="9"/>
      <c r="K27" s="113" t="s">
        <v>15</v>
      </c>
      <c r="L27" s="48"/>
      <c r="M27" s="43">
        <v>0</v>
      </c>
      <c r="N27" s="31">
        <f t="shared" si="11"/>
        <v>0</v>
      </c>
      <c r="O27" s="114">
        <f t="shared" si="12"/>
        <v>0</v>
      </c>
      <c r="P27" s="20"/>
      <c r="Q27" s="9"/>
      <c r="R27" s="9"/>
      <c r="S27" s="38"/>
      <c r="T27" s="67"/>
      <c r="U27" s="202"/>
      <c r="V27" s="202"/>
      <c r="W27" s="206"/>
    </row>
    <row r="28" spans="3:23" ht="15.75" customHeight="1">
      <c r="C28" s="52"/>
      <c r="D28" s="9"/>
      <c r="E28" s="9"/>
      <c r="F28" s="9"/>
      <c r="G28" s="9"/>
      <c r="H28" s="9"/>
      <c r="I28" s="9"/>
      <c r="J28" s="9"/>
      <c r="K28" s="113" t="s">
        <v>75</v>
      </c>
      <c r="L28" s="48"/>
      <c r="M28" s="43">
        <v>4.0000000000000001E-3</v>
      </c>
      <c r="N28" s="31">
        <f t="shared" si="11"/>
        <v>0</v>
      </c>
      <c r="O28" s="114">
        <f t="shared" si="12"/>
        <v>0</v>
      </c>
      <c r="P28" s="20"/>
      <c r="Q28" s="9"/>
      <c r="R28" s="9"/>
      <c r="S28" s="38"/>
      <c r="T28" s="67"/>
      <c r="U28" s="202"/>
      <c r="V28" s="202"/>
      <c r="W28" s="206"/>
    </row>
    <row r="29" spans="3:23" ht="15.75" customHeight="1">
      <c r="C29" s="52"/>
      <c r="D29" s="9"/>
      <c r="E29" s="9"/>
      <c r="F29" s="9"/>
      <c r="G29" s="9"/>
      <c r="H29" s="9"/>
      <c r="I29" s="9"/>
      <c r="J29" s="9"/>
      <c r="K29" s="188" t="s">
        <v>96</v>
      </c>
      <c r="L29" s="187"/>
      <c r="M29" s="41">
        <v>7.0000000000000001E-3</v>
      </c>
      <c r="N29" s="42">
        <f t="shared" si="11"/>
        <v>0</v>
      </c>
      <c r="O29" s="45">
        <f t="shared" si="12"/>
        <v>0</v>
      </c>
      <c r="P29" s="20"/>
      <c r="Q29" s="9"/>
      <c r="R29" s="9"/>
      <c r="S29" s="38"/>
      <c r="T29" s="67"/>
      <c r="U29" s="202"/>
      <c r="V29" s="202"/>
      <c r="W29" s="206"/>
    </row>
    <row r="30" spans="3:23" ht="15.75" customHeight="1">
      <c r="C30" s="52"/>
      <c r="D30" s="9"/>
      <c r="E30" s="9"/>
      <c r="F30" s="9"/>
      <c r="G30" s="9"/>
      <c r="H30" s="9"/>
      <c r="I30" s="9"/>
      <c r="J30" s="9"/>
      <c r="K30" s="188" t="s">
        <v>99</v>
      </c>
      <c r="L30" s="187"/>
      <c r="M30" s="41">
        <v>1.2999999999999999E-2</v>
      </c>
      <c r="N30" s="42">
        <f t="shared" si="11"/>
        <v>0</v>
      </c>
      <c r="O30" s="45">
        <f t="shared" si="12"/>
        <v>0</v>
      </c>
      <c r="P30" s="20"/>
      <c r="Q30" s="9"/>
      <c r="R30" s="9"/>
      <c r="S30" s="38"/>
      <c r="T30" s="67"/>
      <c r="U30" s="202"/>
      <c r="V30" s="202"/>
      <c r="W30" s="206"/>
    </row>
    <row r="31" spans="3:23" ht="15.75" customHeight="1">
      <c r="C31" s="52"/>
      <c r="D31" s="9"/>
      <c r="E31" s="9"/>
      <c r="F31" s="9"/>
      <c r="G31" s="9"/>
      <c r="H31" s="9"/>
      <c r="I31" s="9"/>
      <c r="J31" s="9"/>
      <c r="K31" s="188" t="s">
        <v>112</v>
      </c>
      <c r="L31" s="187"/>
      <c r="M31" s="41">
        <v>0</v>
      </c>
      <c r="N31" s="42">
        <f t="shared" si="11"/>
        <v>0</v>
      </c>
      <c r="O31" s="45">
        <f>ROUND(O30*(1+M31),2)</f>
        <v>0</v>
      </c>
      <c r="P31" s="20"/>
      <c r="Q31" s="9"/>
      <c r="R31" s="9"/>
      <c r="S31" s="38"/>
      <c r="T31" s="67"/>
      <c r="U31" s="202"/>
      <c r="V31" s="202"/>
      <c r="W31" s="206"/>
    </row>
    <row r="32" spans="3:23" ht="15.75" customHeight="1" thickBot="1">
      <c r="C32" s="52"/>
      <c r="D32" s="9"/>
      <c r="E32" s="9"/>
      <c r="F32" s="9"/>
      <c r="G32" s="9"/>
      <c r="H32" s="9"/>
      <c r="I32" s="9"/>
      <c r="J32" s="9"/>
      <c r="K32" s="183" t="s">
        <v>117</v>
      </c>
      <c r="L32" s="184"/>
      <c r="M32" s="185">
        <v>5.5E-2</v>
      </c>
      <c r="N32" s="280">
        <f>ROUND(N31*(1+M32),2)</f>
        <v>0</v>
      </c>
      <c r="O32" s="281">
        <f>ROUND(O31*(1+M32),2)</f>
        <v>0</v>
      </c>
      <c r="P32" s="20"/>
      <c r="Q32" s="9"/>
      <c r="R32" s="9"/>
      <c r="S32" s="38"/>
      <c r="T32" s="67"/>
      <c r="U32" s="202"/>
      <c r="V32" s="202"/>
      <c r="W32" s="206"/>
    </row>
    <row r="33" spans="3:24" ht="15.75" customHeight="1" thickBot="1">
      <c r="C33" s="52"/>
      <c r="D33" s="9"/>
      <c r="E33" s="9"/>
      <c r="F33" s="9"/>
      <c r="G33" s="9"/>
      <c r="H33" s="9"/>
      <c r="I33" s="9"/>
      <c r="J33" s="9"/>
      <c r="K33" s="282" t="s">
        <v>140</v>
      </c>
      <c r="L33" s="283"/>
      <c r="M33" s="284">
        <v>8.2000000000000003E-2</v>
      </c>
      <c r="N33" s="285">
        <f>ROUND(N32*(1+M33),2)</f>
        <v>0</v>
      </c>
      <c r="O33" s="286">
        <f>ROUND(O32*(1+M33),2)</f>
        <v>0</v>
      </c>
      <c r="P33" s="20"/>
      <c r="Q33" s="9"/>
      <c r="R33" s="9"/>
      <c r="S33" s="38"/>
      <c r="T33" s="67"/>
      <c r="U33" s="202"/>
      <c r="V33" s="202"/>
      <c r="W33" s="206"/>
    </row>
    <row r="34" spans="3:24" ht="13.2" thickBot="1">
      <c r="C34" s="60"/>
      <c r="D34" s="39"/>
      <c r="E34" s="39"/>
      <c r="F34" s="39"/>
      <c r="G34" s="39"/>
      <c r="H34" s="39"/>
      <c r="I34" s="39"/>
      <c r="J34" s="39"/>
      <c r="K34" s="39"/>
      <c r="L34" s="39"/>
      <c r="M34" s="39"/>
      <c r="N34" s="39"/>
      <c r="O34" s="39"/>
      <c r="P34" s="61"/>
      <c r="Q34" s="39"/>
      <c r="R34" s="39"/>
      <c r="S34" s="72"/>
      <c r="T34" s="69"/>
      <c r="U34" s="208"/>
      <c r="V34" s="208"/>
      <c r="W34" s="209"/>
    </row>
    <row r="35" spans="3:24" ht="13.8">
      <c r="C35" s="236">
        <v>2014</v>
      </c>
      <c r="D35" s="50"/>
      <c r="E35" s="50"/>
      <c r="F35" s="50"/>
      <c r="G35" s="50"/>
      <c r="H35" s="50"/>
      <c r="I35" s="50"/>
      <c r="J35" s="50"/>
      <c r="K35" s="50"/>
      <c r="L35" s="50"/>
      <c r="M35" s="50"/>
      <c r="N35" s="50"/>
      <c r="O35" s="50"/>
      <c r="P35" s="51"/>
      <c r="Q35" s="50"/>
      <c r="R35" s="50"/>
      <c r="S35" s="71"/>
      <c r="T35" s="68"/>
      <c r="U35" s="204"/>
      <c r="V35" s="204"/>
      <c r="W35" s="205"/>
    </row>
    <row r="36" spans="3:24" ht="13.2" thickBot="1">
      <c r="C36" s="52"/>
      <c r="D36" s="9"/>
      <c r="E36" s="9"/>
      <c r="F36" s="9"/>
      <c r="G36" s="9"/>
      <c r="H36" s="9"/>
      <c r="I36" s="9"/>
      <c r="J36" s="9"/>
      <c r="K36" s="9"/>
      <c r="L36" s="9"/>
      <c r="M36" s="9"/>
      <c r="N36" s="9"/>
      <c r="O36" s="9"/>
      <c r="P36" s="20"/>
      <c r="Q36" s="9"/>
      <c r="R36" s="9"/>
      <c r="S36" s="38"/>
      <c r="T36" s="67"/>
      <c r="U36" s="202"/>
      <c r="V36" s="202"/>
      <c r="W36" s="206"/>
    </row>
    <row r="37" spans="3:24">
      <c r="C37" s="53"/>
      <c r="D37" s="373" t="s">
        <v>1</v>
      </c>
      <c r="E37" s="374"/>
      <c r="F37" s="375"/>
      <c r="G37" s="5"/>
      <c r="H37" s="6"/>
      <c r="I37" s="6"/>
      <c r="J37" s="376" t="s">
        <v>2</v>
      </c>
      <c r="K37" s="377"/>
      <c r="L37" s="378"/>
      <c r="M37" s="7"/>
      <c r="N37" s="383" t="s">
        <v>3</v>
      </c>
      <c r="O37" s="383"/>
      <c r="P37" s="20"/>
      <c r="Q37" s="9"/>
      <c r="R37" s="9"/>
      <c r="S37" s="38"/>
      <c r="T37" s="67"/>
      <c r="U37" s="202"/>
      <c r="V37" s="202"/>
      <c r="W37" s="206"/>
    </row>
    <row r="38" spans="3:24" ht="51" thickBot="1">
      <c r="C38" s="54" t="s">
        <v>4</v>
      </c>
      <c r="D38" s="134" t="s">
        <v>65</v>
      </c>
      <c r="E38" s="135" t="s">
        <v>66</v>
      </c>
      <c r="F38" s="127" t="s">
        <v>28</v>
      </c>
      <c r="G38" s="14" t="s">
        <v>67</v>
      </c>
      <c r="H38" s="15" t="s">
        <v>68</v>
      </c>
      <c r="I38" s="15"/>
      <c r="J38" s="16" t="s">
        <v>43</v>
      </c>
      <c r="K38" s="16" t="s">
        <v>44</v>
      </c>
      <c r="L38" s="17" t="s">
        <v>7</v>
      </c>
      <c r="M38" s="15"/>
      <c r="N38" s="18" t="s">
        <v>8</v>
      </c>
      <c r="O38" s="18" t="s">
        <v>9</v>
      </c>
      <c r="P38" s="20"/>
      <c r="Q38" s="9"/>
      <c r="R38" s="9"/>
      <c r="S38" s="38"/>
      <c r="T38" s="67"/>
      <c r="U38" s="235" t="s">
        <v>103</v>
      </c>
      <c r="V38" s="235" t="s">
        <v>104</v>
      </c>
      <c r="W38" s="240" t="s">
        <v>18</v>
      </c>
      <c r="X38" s="9"/>
    </row>
    <row r="39" spans="3:24">
      <c r="C39" s="55">
        <v>1</v>
      </c>
      <c r="D39" s="131">
        <v>0</v>
      </c>
      <c r="E39" s="132">
        <v>0</v>
      </c>
      <c r="F39" s="133">
        <v>1</v>
      </c>
      <c r="G39" s="30">
        <f t="shared" ref="G39:G50" si="13">D39+E39</f>
        <v>0</v>
      </c>
      <c r="H39" s="31">
        <f t="shared" ref="H39:H50" si="14">ROUND((G39/F39),2)</f>
        <v>0</v>
      </c>
      <c r="I39" s="31"/>
      <c r="J39" s="27">
        <f t="shared" ref="J39:J50" si="15">ROUND((H39*3%)*F39,2)</f>
        <v>0</v>
      </c>
      <c r="K39" s="27">
        <f t="shared" ref="K39:K50" si="16">ROUND((IF(H39-$R$41&lt;0,0,(H39-$R$41))*3.5%)*F39,2)</f>
        <v>0</v>
      </c>
      <c r="L39" s="28">
        <f t="shared" ref="L39:L50" si="17">J39+K39</f>
        <v>0</v>
      </c>
      <c r="M39" s="31"/>
      <c r="N39" s="35">
        <f>((MIN(H39,$R$42)*0.58%)+IF(H39&gt;$R$42,(H39-$R$42)*1.25%,0))*F39</f>
        <v>0</v>
      </c>
      <c r="O39" s="35">
        <f t="shared" ref="O39:O50" si="18">(H39*3.75%)*F39</f>
        <v>0</v>
      </c>
      <c r="P39" s="20" t="str">
        <f>IF(W39&lt;&gt;0, "Error - review!",".")</f>
        <v>.</v>
      </c>
      <c r="Q39" s="381" t="s">
        <v>17</v>
      </c>
      <c r="R39" s="382"/>
      <c r="S39" s="38"/>
      <c r="T39" s="67"/>
      <c r="U39" s="203">
        <f t="shared" ref="U39:U50" si="19">((MIN(H39,$R$42)*0.58%))*F39</f>
        <v>0</v>
      </c>
      <c r="V39" s="203">
        <f t="shared" ref="V39:V50" si="20">(IF(H39&gt;$R$42,(H39-$R$42)*1.25%,0))*F39</f>
        <v>0</v>
      </c>
      <c r="W39" s="207">
        <f t="shared" ref="W39:W50" si="21">(U39+V39)-N39</f>
        <v>0</v>
      </c>
    </row>
    <row r="40" spans="3:24">
      <c r="C40" s="55">
        <v>2</v>
      </c>
      <c r="D40" s="131">
        <v>0</v>
      </c>
      <c r="E40" s="132">
        <v>0</v>
      </c>
      <c r="F40" s="133">
        <v>1</v>
      </c>
      <c r="G40" s="30">
        <f t="shared" si="13"/>
        <v>0</v>
      </c>
      <c r="H40" s="31">
        <f t="shared" si="14"/>
        <v>0</v>
      </c>
      <c r="I40" s="31"/>
      <c r="J40" s="27">
        <f t="shared" si="15"/>
        <v>0</v>
      </c>
      <c r="K40" s="27">
        <f t="shared" si="16"/>
        <v>0</v>
      </c>
      <c r="L40" s="28">
        <f t="shared" si="17"/>
        <v>0</v>
      </c>
      <c r="M40" s="31"/>
      <c r="N40" s="35">
        <f t="shared" ref="N40:N50" si="22">((MIN(H40,$R$42)*0.58%)+IF(H40&gt;$R$42,(H40-$R$42)*1.25%,0))*F40</f>
        <v>0</v>
      </c>
      <c r="O40" s="35">
        <f t="shared" si="18"/>
        <v>0</v>
      </c>
      <c r="P40" s="20" t="str">
        <f t="shared" ref="P40:P51" si="23">IF(W40&lt;&gt;0, "Error - review!",".")</f>
        <v>.</v>
      </c>
      <c r="Q40" s="77" t="s">
        <v>11</v>
      </c>
      <c r="R40" s="111">
        <v>230.3</v>
      </c>
      <c r="S40" s="34"/>
      <c r="T40" s="67"/>
      <c r="U40" s="203">
        <f t="shared" si="19"/>
        <v>0</v>
      </c>
      <c r="V40" s="203">
        <f t="shared" si="20"/>
        <v>0</v>
      </c>
      <c r="W40" s="207">
        <f t="shared" si="21"/>
        <v>0</v>
      </c>
    </row>
    <row r="41" spans="3:24">
      <c r="C41" s="55">
        <v>3</v>
      </c>
      <c r="D41" s="131">
        <v>0</v>
      </c>
      <c r="E41" s="132">
        <v>0</v>
      </c>
      <c r="F41" s="133">
        <v>1</v>
      </c>
      <c r="G41" s="30">
        <f t="shared" si="13"/>
        <v>0</v>
      </c>
      <c r="H41" s="31">
        <f t="shared" si="14"/>
        <v>0</v>
      </c>
      <c r="I41" s="31"/>
      <c r="J41" s="27">
        <f t="shared" si="15"/>
        <v>0</v>
      </c>
      <c r="K41" s="27">
        <f t="shared" si="16"/>
        <v>0</v>
      </c>
      <c r="L41" s="28">
        <f t="shared" si="17"/>
        <v>0</v>
      </c>
      <c r="M41" s="31"/>
      <c r="N41" s="35">
        <f t="shared" si="22"/>
        <v>0</v>
      </c>
      <c r="O41" s="35">
        <f t="shared" si="18"/>
        <v>0</v>
      </c>
      <c r="P41" s="20" t="str">
        <f t="shared" si="23"/>
        <v>.</v>
      </c>
      <c r="Q41" s="77" t="s">
        <v>61</v>
      </c>
      <c r="R41" s="111">
        <f>ROUND(($R$40*52.18*2)/12,2)</f>
        <v>2002.84</v>
      </c>
      <c r="S41" s="34"/>
      <c r="T41" s="67"/>
      <c r="U41" s="203">
        <f t="shared" si="19"/>
        <v>0</v>
      </c>
      <c r="V41" s="203">
        <f t="shared" si="20"/>
        <v>0</v>
      </c>
      <c r="W41" s="207">
        <f t="shared" si="21"/>
        <v>0</v>
      </c>
    </row>
    <row r="42" spans="3:24" ht="13.2" thickBot="1">
      <c r="C42" s="55">
        <v>4</v>
      </c>
      <c r="D42" s="131">
        <v>0</v>
      </c>
      <c r="E42" s="132">
        <v>0</v>
      </c>
      <c r="F42" s="133">
        <v>1</v>
      </c>
      <c r="G42" s="30">
        <f t="shared" si="13"/>
        <v>0</v>
      </c>
      <c r="H42" s="31">
        <f t="shared" si="14"/>
        <v>0</v>
      </c>
      <c r="I42" s="31"/>
      <c r="J42" s="27">
        <f t="shared" si="15"/>
        <v>0</v>
      </c>
      <c r="K42" s="27">
        <f t="shared" si="16"/>
        <v>0</v>
      </c>
      <c r="L42" s="28">
        <f t="shared" si="17"/>
        <v>0</v>
      </c>
      <c r="M42" s="31"/>
      <c r="N42" s="35">
        <f t="shared" si="22"/>
        <v>0</v>
      </c>
      <c r="O42" s="35">
        <f t="shared" si="18"/>
        <v>0</v>
      </c>
      <c r="P42" s="20" t="str">
        <f t="shared" si="23"/>
        <v>.</v>
      </c>
      <c r="Q42" s="78" t="s">
        <v>12</v>
      </c>
      <c r="R42" s="112">
        <f>ROUND(($R$40*52.18*3.74)/12,2)</f>
        <v>3745.32</v>
      </c>
      <c r="S42" s="34"/>
      <c r="T42" s="67"/>
      <c r="U42" s="203">
        <f t="shared" si="19"/>
        <v>0</v>
      </c>
      <c r="V42" s="203">
        <f t="shared" si="20"/>
        <v>0</v>
      </c>
      <c r="W42" s="207">
        <f t="shared" si="21"/>
        <v>0</v>
      </c>
    </row>
    <row r="43" spans="3:24">
      <c r="C43" s="55">
        <v>5</v>
      </c>
      <c r="D43" s="131">
        <v>0</v>
      </c>
      <c r="E43" s="132">
        <v>0</v>
      </c>
      <c r="F43" s="133">
        <v>1</v>
      </c>
      <c r="G43" s="30">
        <f t="shared" si="13"/>
        <v>0</v>
      </c>
      <c r="H43" s="31">
        <f t="shared" si="14"/>
        <v>0</v>
      </c>
      <c r="I43" s="31"/>
      <c r="J43" s="27">
        <f t="shared" si="15"/>
        <v>0</v>
      </c>
      <c r="K43" s="27">
        <f t="shared" si="16"/>
        <v>0</v>
      </c>
      <c r="L43" s="28">
        <f t="shared" si="17"/>
        <v>0</v>
      </c>
      <c r="M43" s="31"/>
      <c r="N43" s="35">
        <f t="shared" si="22"/>
        <v>0</v>
      </c>
      <c r="O43" s="35">
        <f t="shared" si="18"/>
        <v>0</v>
      </c>
      <c r="P43" s="20" t="str">
        <f t="shared" si="23"/>
        <v>.</v>
      </c>
      <c r="Q43" s="9"/>
      <c r="R43" s="9"/>
      <c r="S43" s="38"/>
      <c r="T43" s="67"/>
      <c r="U43" s="203">
        <f t="shared" si="19"/>
        <v>0</v>
      </c>
      <c r="V43" s="203">
        <f t="shared" si="20"/>
        <v>0</v>
      </c>
      <c r="W43" s="207">
        <f t="shared" si="21"/>
        <v>0</v>
      </c>
    </row>
    <row r="44" spans="3:24">
      <c r="C44" s="55">
        <v>6</v>
      </c>
      <c r="D44" s="131">
        <v>0</v>
      </c>
      <c r="E44" s="132">
        <v>0</v>
      </c>
      <c r="F44" s="133">
        <v>1</v>
      </c>
      <c r="G44" s="30">
        <f t="shared" si="13"/>
        <v>0</v>
      </c>
      <c r="H44" s="31">
        <f t="shared" si="14"/>
        <v>0</v>
      </c>
      <c r="I44" s="31"/>
      <c r="J44" s="27">
        <f t="shared" si="15"/>
        <v>0</v>
      </c>
      <c r="K44" s="27">
        <f t="shared" si="16"/>
        <v>0</v>
      </c>
      <c r="L44" s="28">
        <f t="shared" si="17"/>
        <v>0</v>
      </c>
      <c r="M44" s="31"/>
      <c r="N44" s="35">
        <f t="shared" si="22"/>
        <v>0</v>
      </c>
      <c r="O44" s="35">
        <f t="shared" si="18"/>
        <v>0</v>
      </c>
      <c r="P44" s="20" t="str">
        <f t="shared" si="23"/>
        <v>.</v>
      </c>
      <c r="Q44" s="9"/>
      <c r="R44" s="9"/>
      <c r="S44" s="38"/>
      <c r="T44" s="67"/>
      <c r="U44" s="203">
        <f t="shared" si="19"/>
        <v>0</v>
      </c>
      <c r="V44" s="203">
        <f t="shared" si="20"/>
        <v>0</v>
      </c>
      <c r="W44" s="207">
        <f t="shared" si="21"/>
        <v>0</v>
      </c>
    </row>
    <row r="45" spans="3:24">
      <c r="C45" s="55">
        <v>7</v>
      </c>
      <c r="D45" s="131">
        <v>0</v>
      </c>
      <c r="E45" s="132">
        <v>0</v>
      </c>
      <c r="F45" s="133">
        <v>1</v>
      </c>
      <c r="G45" s="30">
        <f t="shared" si="13"/>
        <v>0</v>
      </c>
      <c r="H45" s="31">
        <f t="shared" si="14"/>
        <v>0</v>
      </c>
      <c r="I45" s="31"/>
      <c r="J45" s="27">
        <f t="shared" si="15"/>
        <v>0</v>
      </c>
      <c r="K45" s="27">
        <f t="shared" si="16"/>
        <v>0</v>
      </c>
      <c r="L45" s="28">
        <f t="shared" si="17"/>
        <v>0</v>
      </c>
      <c r="M45" s="31"/>
      <c r="N45" s="35">
        <f t="shared" si="22"/>
        <v>0</v>
      </c>
      <c r="O45" s="35">
        <f t="shared" si="18"/>
        <v>0</v>
      </c>
      <c r="P45" s="20" t="str">
        <f t="shared" si="23"/>
        <v>.</v>
      </c>
      <c r="Q45" s="9"/>
      <c r="R45" s="9"/>
      <c r="S45" s="38"/>
      <c r="T45" s="67"/>
      <c r="U45" s="203">
        <f t="shared" si="19"/>
        <v>0</v>
      </c>
      <c r="V45" s="203">
        <f t="shared" si="20"/>
        <v>0</v>
      </c>
      <c r="W45" s="207">
        <f t="shared" si="21"/>
        <v>0</v>
      </c>
    </row>
    <row r="46" spans="3:24">
      <c r="C46" s="55">
        <v>8</v>
      </c>
      <c r="D46" s="131">
        <v>0</v>
      </c>
      <c r="E46" s="132">
        <v>0</v>
      </c>
      <c r="F46" s="133">
        <v>1</v>
      </c>
      <c r="G46" s="30">
        <f t="shared" si="13"/>
        <v>0</v>
      </c>
      <c r="H46" s="31">
        <f t="shared" si="14"/>
        <v>0</v>
      </c>
      <c r="I46" s="31"/>
      <c r="J46" s="27">
        <f t="shared" si="15"/>
        <v>0</v>
      </c>
      <c r="K46" s="27">
        <f t="shared" si="16"/>
        <v>0</v>
      </c>
      <c r="L46" s="28">
        <f t="shared" si="17"/>
        <v>0</v>
      </c>
      <c r="M46" s="31"/>
      <c r="N46" s="35">
        <f t="shared" si="22"/>
        <v>0</v>
      </c>
      <c r="O46" s="35">
        <f t="shared" si="18"/>
        <v>0</v>
      </c>
      <c r="P46" s="20" t="str">
        <f t="shared" si="23"/>
        <v>.</v>
      </c>
      <c r="Q46" s="9"/>
      <c r="R46" s="9"/>
      <c r="S46" s="38"/>
      <c r="T46" s="67"/>
      <c r="U46" s="203">
        <f t="shared" si="19"/>
        <v>0</v>
      </c>
      <c r="V46" s="203">
        <f t="shared" si="20"/>
        <v>0</v>
      </c>
      <c r="W46" s="207">
        <f t="shared" si="21"/>
        <v>0</v>
      </c>
    </row>
    <row r="47" spans="3:24">
      <c r="C47" s="55">
        <v>9</v>
      </c>
      <c r="D47" s="131">
        <v>0</v>
      </c>
      <c r="E47" s="132">
        <v>0</v>
      </c>
      <c r="F47" s="133">
        <v>1</v>
      </c>
      <c r="G47" s="30">
        <f t="shared" si="13"/>
        <v>0</v>
      </c>
      <c r="H47" s="31">
        <f t="shared" si="14"/>
        <v>0</v>
      </c>
      <c r="I47" s="31"/>
      <c r="J47" s="27">
        <f t="shared" si="15"/>
        <v>0</v>
      </c>
      <c r="K47" s="27">
        <f t="shared" si="16"/>
        <v>0</v>
      </c>
      <c r="L47" s="28">
        <f t="shared" si="17"/>
        <v>0</v>
      </c>
      <c r="M47" s="31"/>
      <c r="N47" s="35">
        <f t="shared" si="22"/>
        <v>0</v>
      </c>
      <c r="O47" s="35">
        <f t="shared" si="18"/>
        <v>0</v>
      </c>
      <c r="P47" s="20" t="str">
        <f t="shared" si="23"/>
        <v>.</v>
      </c>
      <c r="Q47" s="9"/>
      <c r="R47" s="9"/>
      <c r="S47" s="38"/>
      <c r="T47" s="67"/>
      <c r="U47" s="203">
        <f t="shared" si="19"/>
        <v>0</v>
      </c>
      <c r="V47" s="203">
        <f t="shared" si="20"/>
        <v>0</v>
      </c>
      <c r="W47" s="207">
        <f t="shared" si="21"/>
        <v>0</v>
      </c>
    </row>
    <row r="48" spans="3:24">
      <c r="C48" s="55">
        <v>10</v>
      </c>
      <c r="D48" s="131">
        <v>0</v>
      </c>
      <c r="E48" s="132">
        <v>0</v>
      </c>
      <c r="F48" s="133">
        <v>1</v>
      </c>
      <c r="G48" s="30">
        <f t="shared" si="13"/>
        <v>0</v>
      </c>
      <c r="H48" s="31">
        <f t="shared" si="14"/>
        <v>0</v>
      </c>
      <c r="I48" s="31"/>
      <c r="J48" s="27">
        <f t="shared" si="15"/>
        <v>0</v>
      </c>
      <c r="K48" s="27">
        <f t="shared" si="16"/>
        <v>0</v>
      </c>
      <c r="L48" s="28">
        <f t="shared" si="17"/>
        <v>0</v>
      </c>
      <c r="M48" s="31"/>
      <c r="N48" s="35">
        <f t="shared" si="22"/>
        <v>0</v>
      </c>
      <c r="O48" s="35">
        <f t="shared" si="18"/>
        <v>0</v>
      </c>
      <c r="P48" s="20" t="str">
        <f t="shared" si="23"/>
        <v>.</v>
      </c>
      <c r="Q48" s="9"/>
      <c r="R48" s="9"/>
      <c r="S48" s="38"/>
      <c r="T48" s="67"/>
      <c r="U48" s="203">
        <f t="shared" si="19"/>
        <v>0</v>
      </c>
      <c r="V48" s="203">
        <f t="shared" si="20"/>
        <v>0</v>
      </c>
      <c r="W48" s="207">
        <f t="shared" si="21"/>
        <v>0</v>
      </c>
    </row>
    <row r="49" spans="3:24">
      <c r="C49" s="55">
        <v>11</v>
      </c>
      <c r="D49" s="131">
        <v>0</v>
      </c>
      <c r="E49" s="132">
        <v>0</v>
      </c>
      <c r="F49" s="133">
        <v>1</v>
      </c>
      <c r="G49" s="30">
        <f t="shared" si="13"/>
        <v>0</v>
      </c>
      <c r="H49" s="31">
        <f t="shared" si="14"/>
        <v>0</v>
      </c>
      <c r="I49" s="31"/>
      <c r="J49" s="27">
        <f t="shared" si="15"/>
        <v>0</v>
      </c>
      <c r="K49" s="27">
        <f t="shared" si="16"/>
        <v>0</v>
      </c>
      <c r="L49" s="28">
        <f t="shared" si="17"/>
        <v>0</v>
      </c>
      <c r="M49" s="31"/>
      <c r="N49" s="35">
        <f t="shared" si="22"/>
        <v>0</v>
      </c>
      <c r="O49" s="35">
        <f t="shared" si="18"/>
        <v>0</v>
      </c>
      <c r="P49" s="20" t="str">
        <f t="shared" si="23"/>
        <v>.</v>
      </c>
      <c r="Q49" s="9"/>
      <c r="R49" s="9"/>
      <c r="S49" s="38"/>
      <c r="T49" s="67"/>
      <c r="U49" s="203">
        <f t="shared" si="19"/>
        <v>0</v>
      </c>
      <c r="V49" s="203">
        <f t="shared" si="20"/>
        <v>0</v>
      </c>
      <c r="W49" s="207">
        <f t="shared" si="21"/>
        <v>0</v>
      </c>
    </row>
    <row r="50" spans="3:24">
      <c r="C50" s="56">
        <v>12</v>
      </c>
      <c r="D50" s="131">
        <v>0</v>
      </c>
      <c r="E50" s="132">
        <v>0</v>
      </c>
      <c r="F50" s="133">
        <v>1</v>
      </c>
      <c r="G50" s="30">
        <f t="shared" si="13"/>
        <v>0</v>
      </c>
      <c r="H50" s="31">
        <f t="shared" si="14"/>
        <v>0</v>
      </c>
      <c r="I50" s="31"/>
      <c r="J50" s="27">
        <f t="shared" si="15"/>
        <v>0</v>
      </c>
      <c r="K50" s="27">
        <f t="shared" si="16"/>
        <v>0</v>
      </c>
      <c r="L50" s="28">
        <f t="shared" si="17"/>
        <v>0</v>
      </c>
      <c r="M50" s="31"/>
      <c r="N50" s="35">
        <f t="shared" si="22"/>
        <v>0</v>
      </c>
      <c r="O50" s="35">
        <f t="shared" si="18"/>
        <v>0</v>
      </c>
      <c r="P50" s="20" t="str">
        <f t="shared" si="23"/>
        <v>.</v>
      </c>
      <c r="Q50" s="9"/>
      <c r="R50" s="9"/>
      <c r="S50" s="38"/>
      <c r="T50" s="67"/>
      <c r="U50" s="203">
        <f t="shared" si="19"/>
        <v>0</v>
      </c>
      <c r="V50" s="203">
        <f t="shared" si="20"/>
        <v>0</v>
      </c>
      <c r="W50" s="207">
        <f t="shared" si="21"/>
        <v>0</v>
      </c>
    </row>
    <row r="51" spans="3:24">
      <c r="C51" s="57"/>
      <c r="D51" s="32"/>
      <c r="E51" s="32"/>
      <c r="F51" s="150" t="s">
        <v>51</v>
      </c>
      <c r="G51" s="31">
        <f>SUM(G39:G50)</f>
        <v>0</v>
      </c>
      <c r="H51" s="31">
        <f>SUM(H39:H50)</f>
        <v>0</v>
      </c>
      <c r="I51" s="31"/>
      <c r="J51" s="27">
        <f>SUM(J39:J50)</f>
        <v>0</v>
      </c>
      <c r="K51" s="27">
        <f>SUM(K39:K50)</f>
        <v>0</v>
      </c>
      <c r="L51" s="28">
        <f>SUM(L39:L50)</f>
        <v>0</v>
      </c>
      <c r="M51" s="31"/>
      <c r="N51" s="29">
        <f>SUM(N39:N50)</f>
        <v>0</v>
      </c>
      <c r="O51" s="29">
        <f>SUM(O39:O50)</f>
        <v>0</v>
      </c>
      <c r="P51" s="20" t="str">
        <f t="shared" si="23"/>
        <v>.</v>
      </c>
      <c r="Q51" s="9"/>
      <c r="R51" s="9"/>
      <c r="S51" s="38"/>
      <c r="T51" s="67"/>
      <c r="U51" s="228">
        <f>SUM(U39:U50)</f>
        <v>0</v>
      </c>
      <c r="V51" s="228">
        <f>SUM(V39:V50)</f>
        <v>0</v>
      </c>
      <c r="W51" s="229">
        <f>SUM(W39:W50)</f>
        <v>0</v>
      </c>
    </row>
    <row r="52" spans="3:24" ht="13.2" thickBot="1">
      <c r="C52" s="52"/>
      <c r="D52" s="9"/>
      <c r="E52" s="9"/>
      <c r="F52" s="9"/>
      <c r="G52" s="9"/>
      <c r="H52" s="9"/>
      <c r="I52" s="9"/>
      <c r="J52" s="9"/>
      <c r="K52" s="9"/>
      <c r="L52" s="9"/>
      <c r="M52" s="9"/>
      <c r="N52" s="9"/>
      <c r="O52" s="9"/>
      <c r="P52" s="20"/>
      <c r="Q52" s="9"/>
      <c r="R52" s="9"/>
      <c r="S52" s="38"/>
      <c r="T52" s="67"/>
      <c r="U52" s="202"/>
      <c r="V52" s="202"/>
      <c r="W52" s="206"/>
    </row>
    <row r="53" spans="3:24" ht="54.75" customHeight="1">
      <c r="C53" s="52"/>
      <c r="D53" s="9"/>
      <c r="E53" s="9"/>
      <c r="F53" s="9"/>
      <c r="G53" s="9"/>
      <c r="H53" s="9"/>
      <c r="I53" s="9"/>
      <c r="J53" s="9"/>
      <c r="K53" s="359" t="s">
        <v>151</v>
      </c>
      <c r="L53" s="360"/>
      <c r="M53" s="11" t="s">
        <v>16</v>
      </c>
      <c r="N53" s="12" t="s">
        <v>8</v>
      </c>
      <c r="O53" s="13" t="s">
        <v>9</v>
      </c>
      <c r="P53" s="20"/>
      <c r="Q53" s="9"/>
      <c r="R53" s="9"/>
      <c r="S53" s="38"/>
      <c r="T53" s="67"/>
      <c r="U53" s="202"/>
      <c r="V53" s="202"/>
      <c r="W53" s="206"/>
    </row>
    <row r="54" spans="3:24" s="22" customFormat="1" ht="15" customHeight="1">
      <c r="C54" s="58"/>
      <c r="D54" s="38"/>
      <c r="E54" s="38"/>
      <c r="F54" s="38"/>
      <c r="G54" s="38"/>
      <c r="H54" s="38"/>
      <c r="I54" s="38"/>
      <c r="J54" s="38"/>
      <c r="K54" s="44" t="s">
        <v>14</v>
      </c>
      <c r="L54" s="40"/>
      <c r="M54" s="41">
        <v>1E-3</v>
      </c>
      <c r="N54" s="42">
        <f>ROUND(N51*(1+M54),2)</f>
        <v>0</v>
      </c>
      <c r="O54" s="45">
        <f>ROUND(O51*(1+M54),2)</f>
        <v>0</v>
      </c>
      <c r="P54" s="59"/>
      <c r="Q54" s="38"/>
      <c r="R54" s="38"/>
      <c r="S54" s="38"/>
      <c r="T54" s="67"/>
      <c r="U54" s="202"/>
      <c r="V54" s="202"/>
      <c r="W54" s="206"/>
    </row>
    <row r="55" spans="3:24" ht="15" customHeight="1">
      <c r="C55" s="52"/>
      <c r="D55" s="9"/>
      <c r="E55" s="9"/>
      <c r="F55" s="9"/>
      <c r="G55" s="9"/>
      <c r="H55" s="9"/>
      <c r="I55" s="9"/>
      <c r="J55" s="9"/>
      <c r="K55" s="157" t="s">
        <v>15</v>
      </c>
      <c r="L55" s="6"/>
      <c r="M55" s="43">
        <v>0</v>
      </c>
      <c r="N55" s="31">
        <f t="shared" ref="N55:N58" si="24">ROUND(N54*(1+M55),2)</f>
        <v>0</v>
      </c>
      <c r="O55" s="114">
        <f t="shared" ref="O55:O58" si="25">ROUND(O54*(1+M55),2)</f>
        <v>0</v>
      </c>
      <c r="P55" s="20"/>
      <c r="Q55" s="9"/>
      <c r="R55" s="9"/>
      <c r="S55" s="38"/>
      <c r="T55" s="67"/>
      <c r="U55" s="202"/>
      <c r="V55" s="202"/>
      <c r="W55" s="206"/>
    </row>
    <row r="56" spans="3:24" ht="15" customHeight="1">
      <c r="C56" s="52"/>
      <c r="D56" s="9"/>
      <c r="E56" s="9"/>
      <c r="F56" s="9"/>
      <c r="G56" s="9"/>
      <c r="H56" s="9"/>
      <c r="I56" s="9"/>
      <c r="J56" s="9"/>
      <c r="K56" s="157" t="s">
        <v>75</v>
      </c>
      <c r="L56" s="6"/>
      <c r="M56" s="43">
        <v>4.0000000000000001E-3</v>
      </c>
      <c r="N56" s="31">
        <f t="shared" si="24"/>
        <v>0</v>
      </c>
      <c r="O56" s="114">
        <f t="shared" si="25"/>
        <v>0</v>
      </c>
      <c r="P56" s="20"/>
      <c r="Q56" s="9"/>
      <c r="R56" s="9"/>
      <c r="S56" s="38"/>
      <c r="T56" s="67"/>
      <c r="U56" s="202"/>
      <c r="V56" s="202"/>
      <c r="W56" s="206"/>
    </row>
    <row r="57" spans="3:24" ht="15.75" customHeight="1">
      <c r="C57" s="52"/>
      <c r="D57" s="9"/>
      <c r="E57" s="9"/>
      <c r="F57" s="9"/>
      <c r="G57" s="9"/>
      <c r="H57" s="9"/>
      <c r="I57" s="9"/>
      <c r="J57" s="9"/>
      <c r="K57" s="188" t="s">
        <v>96</v>
      </c>
      <c r="L57" s="187"/>
      <c r="M57" s="41">
        <v>7.0000000000000001E-3</v>
      </c>
      <c r="N57" s="42">
        <f t="shared" si="24"/>
        <v>0</v>
      </c>
      <c r="O57" s="45">
        <f t="shared" si="25"/>
        <v>0</v>
      </c>
      <c r="P57" s="20"/>
      <c r="Q57" s="9"/>
      <c r="R57" s="9"/>
      <c r="S57" s="38"/>
      <c r="T57" s="67"/>
      <c r="U57" s="202"/>
      <c r="V57" s="202"/>
      <c r="W57" s="206"/>
    </row>
    <row r="58" spans="3:24" ht="15.75" customHeight="1">
      <c r="C58" s="52"/>
      <c r="D58" s="9"/>
      <c r="E58" s="9"/>
      <c r="F58" s="9"/>
      <c r="G58" s="9"/>
      <c r="H58" s="9"/>
      <c r="I58" s="9"/>
      <c r="J58" s="9"/>
      <c r="K58" s="188" t="s">
        <v>99</v>
      </c>
      <c r="L58" s="187"/>
      <c r="M58" s="41">
        <v>1.2999999999999999E-2</v>
      </c>
      <c r="N58" s="42">
        <f t="shared" si="24"/>
        <v>0</v>
      </c>
      <c r="O58" s="45">
        <f t="shared" si="25"/>
        <v>0</v>
      </c>
      <c r="P58" s="20"/>
      <c r="Q58" s="9"/>
      <c r="R58" s="9"/>
      <c r="S58" s="38"/>
      <c r="T58" s="67"/>
      <c r="U58" s="202"/>
      <c r="V58" s="202"/>
      <c r="W58" s="206"/>
    </row>
    <row r="59" spans="3:24" ht="15.75" customHeight="1">
      <c r="C59" s="52"/>
      <c r="D59" s="9"/>
      <c r="E59" s="9"/>
      <c r="F59" s="9"/>
      <c r="G59" s="9"/>
      <c r="H59" s="9"/>
      <c r="I59" s="9"/>
      <c r="J59" s="9"/>
      <c r="K59" s="188" t="s">
        <v>112</v>
      </c>
      <c r="L59" s="187"/>
      <c r="M59" s="41">
        <v>0</v>
      </c>
      <c r="N59" s="42">
        <f>ROUND(N58*(1+M59),2)</f>
        <v>0</v>
      </c>
      <c r="O59" s="45">
        <f>ROUND(O58*(1+M59),2)</f>
        <v>0</v>
      </c>
      <c r="P59" s="20"/>
      <c r="Q59" s="9"/>
      <c r="R59" s="9"/>
      <c r="S59" s="38"/>
      <c r="T59" s="67"/>
      <c r="U59" s="202"/>
      <c r="V59" s="202"/>
      <c r="W59" s="206"/>
    </row>
    <row r="60" spans="3:24" ht="15.75" customHeight="1" thickBot="1">
      <c r="C60" s="52"/>
      <c r="D60" s="9"/>
      <c r="E60" s="9"/>
      <c r="F60" s="9"/>
      <c r="G60" s="9"/>
      <c r="H60" s="9"/>
      <c r="I60" s="9"/>
      <c r="J60" s="9"/>
      <c r="K60" s="183" t="s">
        <v>117</v>
      </c>
      <c r="L60" s="184"/>
      <c r="M60" s="185">
        <v>5.5E-2</v>
      </c>
      <c r="N60" s="280">
        <f>ROUND(N59*(1+M60),2)</f>
        <v>0</v>
      </c>
      <c r="O60" s="281">
        <f>ROUND(O59*(1+M60),2)</f>
        <v>0</v>
      </c>
      <c r="P60" s="20"/>
      <c r="Q60" s="9"/>
      <c r="R60" s="9"/>
      <c r="S60" s="38"/>
      <c r="T60" s="67"/>
      <c r="U60" s="202"/>
      <c r="V60" s="202"/>
      <c r="W60" s="206"/>
    </row>
    <row r="61" spans="3:24" ht="15.75" customHeight="1" thickBot="1">
      <c r="C61" s="52"/>
      <c r="D61" s="9"/>
      <c r="E61" s="9"/>
      <c r="F61" s="9"/>
      <c r="G61" s="9"/>
      <c r="H61" s="9"/>
      <c r="I61" s="9"/>
      <c r="J61" s="9"/>
      <c r="K61" s="282" t="s">
        <v>140</v>
      </c>
      <c r="L61" s="283"/>
      <c r="M61" s="284">
        <v>8.2000000000000003E-2</v>
      </c>
      <c r="N61" s="295">
        <f>ROUND(N60*(1+M61),2)</f>
        <v>0</v>
      </c>
      <c r="O61" s="296">
        <f>ROUND(O60*(1+M61),2)</f>
        <v>0</v>
      </c>
      <c r="P61" s="20"/>
      <c r="Q61" s="9"/>
      <c r="R61" s="9"/>
      <c r="S61" s="38"/>
      <c r="T61" s="67"/>
      <c r="U61" s="202"/>
      <c r="V61" s="202"/>
      <c r="W61" s="206"/>
    </row>
    <row r="62" spans="3:24" ht="13.2" thickBot="1">
      <c r="C62" s="60"/>
      <c r="D62" s="39"/>
      <c r="E62" s="39"/>
      <c r="F62" s="39"/>
      <c r="G62" s="39"/>
      <c r="H62" s="39"/>
      <c r="I62" s="39"/>
      <c r="J62" s="39"/>
      <c r="K62" s="39"/>
      <c r="L62" s="39"/>
      <c r="M62" s="39"/>
      <c r="N62" s="39"/>
      <c r="O62" s="39"/>
      <c r="P62" s="61"/>
      <c r="Q62" s="39"/>
      <c r="R62" s="39"/>
      <c r="S62" s="72"/>
      <c r="T62" s="69"/>
      <c r="U62" s="208"/>
      <c r="V62" s="208"/>
      <c r="W62" s="209"/>
    </row>
    <row r="63" spans="3:24" ht="13.8">
      <c r="C63" s="236">
        <v>2015</v>
      </c>
      <c r="D63" s="50"/>
      <c r="E63" s="50"/>
      <c r="F63" s="50"/>
      <c r="G63" s="50"/>
      <c r="H63" s="50"/>
      <c r="I63" s="50"/>
      <c r="J63" s="50"/>
      <c r="K63" s="50"/>
      <c r="L63" s="50"/>
      <c r="M63" s="50"/>
      <c r="N63" s="50"/>
      <c r="O63" s="50"/>
      <c r="P63" s="51"/>
      <c r="Q63" s="50"/>
      <c r="R63" s="50"/>
      <c r="S63" s="71"/>
      <c r="T63" s="68"/>
      <c r="U63" s="204"/>
      <c r="V63" s="204"/>
      <c r="W63" s="205"/>
      <c r="X63" s="9"/>
    </row>
    <row r="64" spans="3:24" ht="13.2" thickBot="1">
      <c r="C64" s="52"/>
      <c r="D64" s="9"/>
      <c r="E64" s="9"/>
      <c r="F64" s="9"/>
      <c r="G64" s="9"/>
      <c r="H64" s="9"/>
      <c r="I64" s="9"/>
      <c r="J64" s="9"/>
      <c r="K64" s="9"/>
      <c r="L64" s="9"/>
      <c r="M64" s="9"/>
      <c r="N64" s="9"/>
      <c r="O64" s="9"/>
      <c r="P64" s="20"/>
      <c r="Q64" s="9"/>
      <c r="R64" s="9"/>
      <c r="S64" s="38"/>
      <c r="T64" s="67"/>
      <c r="U64" s="202"/>
      <c r="V64" s="202"/>
      <c r="W64" s="206"/>
      <c r="X64" s="9"/>
    </row>
    <row r="65" spans="3:24">
      <c r="C65" s="53"/>
      <c r="D65" s="373" t="s">
        <v>1</v>
      </c>
      <c r="E65" s="374"/>
      <c r="F65" s="375"/>
      <c r="G65" s="5"/>
      <c r="H65" s="6"/>
      <c r="I65" s="6"/>
      <c r="J65" s="376" t="s">
        <v>2</v>
      </c>
      <c r="K65" s="377"/>
      <c r="L65" s="378"/>
      <c r="M65" s="7"/>
      <c r="N65" s="383" t="s">
        <v>3</v>
      </c>
      <c r="O65" s="383"/>
      <c r="P65" s="20"/>
      <c r="Q65" s="9"/>
      <c r="R65" s="9"/>
      <c r="S65" s="38"/>
      <c r="T65" s="67"/>
      <c r="U65" s="202"/>
      <c r="V65" s="202"/>
      <c r="W65" s="206"/>
      <c r="X65" s="9"/>
    </row>
    <row r="66" spans="3:24" ht="51" thickBot="1">
      <c r="C66" s="54" t="s">
        <v>4</v>
      </c>
      <c r="D66" s="134" t="s">
        <v>65</v>
      </c>
      <c r="E66" s="135" t="s">
        <v>66</v>
      </c>
      <c r="F66" s="127" t="s">
        <v>28</v>
      </c>
      <c r="G66" s="14" t="s">
        <v>67</v>
      </c>
      <c r="H66" s="15" t="s">
        <v>68</v>
      </c>
      <c r="I66" s="15"/>
      <c r="J66" s="16" t="s">
        <v>43</v>
      </c>
      <c r="K66" s="16" t="s">
        <v>44</v>
      </c>
      <c r="L66" s="17" t="s">
        <v>7</v>
      </c>
      <c r="M66" s="15"/>
      <c r="N66" s="18" t="s">
        <v>8</v>
      </c>
      <c r="O66" s="18" t="s">
        <v>9</v>
      </c>
      <c r="P66" s="20"/>
      <c r="Q66" s="9"/>
      <c r="R66" s="9"/>
      <c r="S66" s="38"/>
      <c r="T66" s="67"/>
      <c r="U66" s="235" t="s">
        <v>103</v>
      </c>
      <c r="V66" s="235" t="s">
        <v>104</v>
      </c>
      <c r="W66" s="240" t="s">
        <v>18</v>
      </c>
      <c r="X66" s="9"/>
    </row>
    <row r="67" spans="3:24">
      <c r="C67" s="55">
        <v>1</v>
      </c>
      <c r="D67" s="131">
        <v>0</v>
      </c>
      <c r="E67" s="132">
        <v>0</v>
      </c>
      <c r="F67" s="133">
        <v>1</v>
      </c>
      <c r="G67" s="30">
        <f t="shared" ref="G67:G78" si="26">D67+E67</f>
        <v>0</v>
      </c>
      <c r="H67" s="31">
        <f t="shared" ref="H67:H78" si="27">ROUND((G67/F67),2)</f>
        <v>0</v>
      </c>
      <c r="I67" s="31"/>
      <c r="J67" s="27">
        <f t="shared" ref="J67:J78" si="28">ROUND((H67*3%)*F67,2)</f>
        <v>0</v>
      </c>
      <c r="K67" s="27">
        <f t="shared" ref="K67:K78" si="29">ROUND((IF(H67-$R$69&lt;0,0,(H67-$R$69))*3.5%)*F67,2)</f>
        <v>0</v>
      </c>
      <c r="L67" s="28">
        <f t="shared" ref="L67:L78" si="30">J67+K67</f>
        <v>0</v>
      </c>
      <c r="M67" s="31"/>
      <c r="N67" s="35">
        <f t="shared" ref="N67:N78" si="31">((MIN(H67,$R$70)*0.58%)+IF(H67&gt;$R$70,(H67-$R$70)*1.25%,0))*F67</f>
        <v>0</v>
      </c>
      <c r="O67" s="35">
        <f t="shared" ref="O67:O78" si="32">(H67*3.75%)*F67</f>
        <v>0</v>
      </c>
      <c r="P67" s="20" t="str">
        <f>IF(W67&lt;&gt;0, "Error - review!",".")</f>
        <v>.</v>
      </c>
      <c r="Q67" s="381" t="s">
        <v>20</v>
      </c>
      <c r="R67" s="382"/>
      <c r="S67" s="38"/>
      <c r="T67" s="67"/>
      <c r="U67" s="203">
        <f t="shared" ref="U67:U78" si="33">((MIN(H67,$R$70)*0.58%))*F67</f>
        <v>0</v>
      </c>
      <c r="V67" s="203">
        <f t="shared" ref="V67:V78" si="34">(IF(H67&gt;$R$70,(H67-$R$70)*1.25%,0))*F67</f>
        <v>0</v>
      </c>
      <c r="W67" s="207">
        <f t="shared" ref="W67:W78" si="35">(U67+V67)-N67</f>
        <v>0</v>
      </c>
      <c r="X67" s="9"/>
    </row>
    <row r="68" spans="3:24">
      <c r="C68" s="55">
        <v>2</v>
      </c>
      <c r="D68" s="131">
        <v>0</v>
      </c>
      <c r="E68" s="132">
        <v>0</v>
      </c>
      <c r="F68" s="133">
        <v>1</v>
      </c>
      <c r="G68" s="30">
        <f t="shared" si="26"/>
        <v>0</v>
      </c>
      <c r="H68" s="31">
        <f t="shared" si="27"/>
        <v>0</v>
      </c>
      <c r="I68" s="31"/>
      <c r="J68" s="27">
        <f t="shared" si="28"/>
        <v>0</v>
      </c>
      <c r="K68" s="27">
        <f t="shared" si="29"/>
        <v>0</v>
      </c>
      <c r="L68" s="28">
        <f t="shared" si="30"/>
        <v>0</v>
      </c>
      <c r="M68" s="31"/>
      <c r="N68" s="35">
        <f t="shared" si="31"/>
        <v>0</v>
      </c>
      <c r="O68" s="35">
        <f t="shared" si="32"/>
        <v>0</v>
      </c>
      <c r="P68" s="20" t="str">
        <f t="shared" ref="P68:P79" si="36">IF(W68&lt;&gt;0, "Error - review!",".")</f>
        <v>.</v>
      </c>
      <c r="Q68" s="77" t="s">
        <v>11</v>
      </c>
      <c r="R68" s="111">
        <v>230.3</v>
      </c>
      <c r="S68" s="34"/>
      <c r="T68" s="67"/>
      <c r="U68" s="203">
        <f t="shared" si="33"/>
        <v>0</v>
      </c>
      <c r="V68" s="203">
        <f t="shared" si="34"/>
        <v>0</v>
      </c>
      <c r="W68" s="207">
        <f t="shared" si="35"/>
        <v>0</v>
      </c>
      <c r="X68" s="9"/>
    </row>
    <row r="69" spans="3:24">
      <c r="C69" s="55">
        <v>3</v>
      </c>
      <c r="D69" s="131">
        <v>0</v>
      </c>
      <c r="E69" s="132">
        <v>0</v>
      </c>
      <c r="F69" s="133">
        <v>1</v>
      </c>
      <c r="G69" s="30">
        <f t="shared" si="26"/>
        <v>0</v>
      </c>
      <c r="H69" s="31">
        <f t="shared" si="27"/>
        <v>0</v>
      </c>
      <c r="I69" s="31"/>
      <c r="J69" s="27">
        <f t="shared" si="28"/>
        <v>0</v>
      </c>
      <c r="K69" s="27">
        <f t="shared" si="29"/>
        <v>0</v>
      </c>
      <c r="L69" s="28">
        <f t="shared" si="30"/>
        <v>0</v>
      </c>
      <c r="M69" s="31"/>
      <c r="N69" s="35">
        <f t="shared" si="31"/>
        <v>0</v>
      </c>
      <c r="O69" s="35">
        <f t="shared" si="32"/>
        <v>0</v>
      </c>
      <c r="P69" s="20" t="str">
        <f t="shared" si="36"/>
        <v>.</v>
      </c>
      <c r="Q69" s="77" t="s">
        <v>61</v>
      </c>
      <c r="R69" s="111">
        <f>ROUND(($R$68*52.18*2)/12,2)</f>
        <v>2002.84</v>
      </c>
      <c r="S69" s="34"/>
      <c r="T69" s="67"/>
      <c r="U69" s="203">
        <f t="shared" si="33"/>
        <v>0</v>
      </c>
      <c r="V69" s="203">
        <f t="shared" si="34"/>
        <v>0</v>
      </c>
      <c r="W69" s="207">
        <f t="shared" si="35"/>
        <v>0</v>
      </c>
      <c r="X69" s="9"/>
    </row>
    <row r="70" spans="3:24" ht="13.2" thickBot="1">
      <c r="C70" s="55">
        <v>4</v>
      </c>
      <c r="D70" s="131">
        <v>0</v>
      </c>
      <c r="E70" s="132">
        <v>0</v>
      </c>
      <c r="F70" s="133">
        <v>1</v>
      </c>
      <c r="G70" s="30">
        <f t="shared" si="26"/>
        <v>0</v>
      </c>
      <c r="H70" s="31">
        <f t="shared" si="27"/>
        <v>0</v>
      </c>
      <c r="I70" s="31"/>
      <c r="J70" s="27">
        <f t="shared" si="28"/>
        <v>0</v>
      </c>
      <c r="K70" s="27">
        <f t="shared" si="29"/>
        <v>0</v>
      </c>
      <c r="L70" s="28">
        <f t="shared" si="30"/>
        <v>0</v>
      </c>
      <c r="M70" s="31"/>
      <c r="N70" s="35">
        <f t="shared" si="31"/>
        <v>0</v>
      </c>
      <c r="O70" s="35">
        <f t="shared" si="32"/>
        <v>0</v>
      </c>
      <c r="P70" s="20" t="str">
        <f t="shared" si="36"/>
        <v>.</v>
      </c>
      <c r="Q70" s="78" t="s">
        <v>12</v>
      </c>
      <c r="R70" s="112">
        <f>ROUND(($R$68*52.18*3.74)/12,2)</f>
        <v>3745.32</v>
      </c>
      <c r="S70" s="34"/>
      <c r="T70" s="67"/>
      <c r="U70" s="203">
        <f t="shared" si="33"/>
        <v>0</v>
      </c>
      <c r="V70" s="203">
        <f t="shared" si="34"/>
        <v>0</v>
      </c>
      <c r="W70" s="207">
        <f t="shared" si="35"/>
        <v>0</v>
      </c>
      <c r="X70" s="9"/>
    </row>
    <row r="71" spans="3:24">
      <c r="C71" s="55">
        <v>5</v>
      </c>
      <c r="D71" s="131">
        <v>0</v>
      </c>
      <c r="E71" s="132">
        <v>0</v>
      </c>
      <c r="F71" s="133">
        <v>1</v>
      </c>
      <c r="G71" s="30">
        <f t="shared" si="26"/>
        <v>0</v>
      </c>
      <c r="H71" s="31">
        <f t="shared" si="27"/>
        <v>0</v>
      </c>
      <c r="I71" s="31"/>
      <c r="J71" s="27">
        <f t="shared" si="28"/>
        <v>0</v>
      </c>
      <c r="K71" s="27">
        <f t="shared" si="29"/>
        <v>0</v>
      </c>
      <c r="L71" s="28">
        <f t="shared" si="30"/>
        <v>0</v>
      </c>
      <c r="M71" s="31"/>
      <c r="N71" s="35">
        <f t="shared" si="31"/>
        <v>0</v>
      </c>
      <c r="O71" s="35">
        <f t="shared" si="32"/>
        <v>0</v>
      </c>
      <c r="P71" s="20" t="str">
        <f t="shared" si="36"/>
        <v>.</v>
      </c>
      <c r="Q71" s="9"/>
      <c r="R71" s="9"/>
      <c r="S71" s="38"/>
      <c r="T71" s="67"/>
      <c r="U71" s="203">
        <f t="shared" si="33"/>
        <v>0</v>
      </c>
      <c r="V71" s="203">
        <f t="shared" si="34"/>
        <v>0</v>
      </c>
      <c r="W71" s="207">
        <f t="shared" si="35"/>
        <v>0</v>
      </c>
      <c r="X71" s="9"/>
    </row>
    <row r="72" spans="3:24">
      <c r="C72" s="55">
        <v>6</v>
      </c>
      <c r="D72" s="131">
        <v>0</v>
      </c>
      <c r="E72" s="132">
        <v>0</v>
      </c>
      <c r="F72" s="133">
        <v>1</v>
      </c>
      <c r="G72" s="30">
        <f t="shared" si="26"/>
        <v>0</v>
      </c>
      <c r="H72" s="31">
        <f t="shared" si="27"/>
        <v>0</v>
      </c>
      <c r="I72" s="31"/>
      <c r="J72" s="27">
        <f t="shared" si="28"/>
        <v>0</v>
      </c>
      <c r="K72" s="27">
        <f t="shared" si="29"/>
        <v>0</v>
      </c>
      <c r="L72" s="28">
        <f t="shared" si="30"/>
        <v>0</v>
      </c>
      <c r="M72" s="31"/>
      <c r="N72" s="35">
        <f t="shared" si="31"/>
        <v>0</v>
      </c>
      <c r="O72" s="35">
        <f t="shared" si="32"/>
        <v>0</v>
      </c>
      <c r="P72" s="20" t="str">
        <f t="shared" si="36"/>
        <v>.</v>
      </c>
      <c r="Q72" s="9"/>
      <c r="R72" s="9"/>
      <c r="S72" s="38"/>
      <c r="T72" s="67"/>
      <c r="U72" s="203">
        <f t="shared" si="33"/>
        <v>0</v>
      </c>
      <c r="V72" s="203">
        <f t="shared" si="34"/>
        <v>0</v>
      </c>
      <c r="W72" s="207">
        <f t="shared" si="35"/>
        <v>0</v>
      </c>
      <c r="X72" s="9"/>
    </row>
    <row r="73" spans="3:24">
      <c r="C73" s="55">
        <v>7</v>
      </c>
      <c r="D73" s="131">
        <v>0</v>
      </c>
      <c r="E73" s="132">
        <v>0</v>
      </c>
      <c r="F73" s="133">
        <v>1</v>
      </c>
      <c r="G73" s="30">
        <f t="shared" si="26"/>
        <v>0</v>
      </c>
      <c r="H73" s="31">
        <f t="shared" si="27"/>
        <v>0</v>
      </c>
      <c r="I73" s="31"/>
      <c r="J73" s="27">
        <f t="shared" si="28"/>
        <v>0</v>
      </c>
      <c r="K73" s="27">
        <f t="shared" si="29"/>
        <v>0</v>
      </c>
      <c r="L73" s="28">
        <f t="shared" si="30"/>
        <v>0</v>
      </c>
      <c r="M73" s="31"/>
      <c r="N73" s="35">
        <f t="shared" si="31"/>
        <v>0</v>
      </c>
      <c r="O73" s="35">
        <f t="shared" si="32"/>
        <v>0</v>
      </c>
      <c r="P73" s="20" t="str">
        <f t="shared" si="36"/>
        <v>.</v>
      </c>
      <c r="Q73" s="9"/>
      <c r="R73" s="9"/>
      <c r="S73" s="38"/>
      <c r="T73" s="67"/>
      <c r="U73" s="203">
        <f t="shared" si="33"/>
        <v>0</v>
      </c>
      <c r="V73" s="203">
        <f t="shared" si="34"/>
        <v>0</v>
      </c>
      <c r="W73" s="207">
        <f t="shared" si="35"/>
        <v>0</v>
      </c>
      <c r="X73" s="9"/>
    </row>
    <row r="74" spans="3:24">
      <c r="C74" s="55">
        <v>8</v>
      </c>
      <c r="D74" s="131">
        <v>0</v>
      </c>
      <c r="E74" s="132">
        <v>0</v>
      </c>
      <c r="F74" s="133">
        <v>1</v>
      </c>
      <c r="G74" s="30">
        <f t="shared" si="26"/>
        <v>0</v>
      </c>
      <c r="H74" s="31">
        <f t="shared" si="27"/>
        <v>0</v>
      </c>
      <c r="I74" s="31"/>
      <c r="J74" s="27">
        <f t="shared" si="28"/>
        <v>0</v>
      </c>
      <c r="K74" s="27">
        <f t="shared" si="29"/>
        <v>0</v>
      </c>
      <c r="L74" s="28">
        <f t="shared" si="30"/>
        <v>0</v>
      </c>
      <c r="M74" s="31"/>
      <c r="N74" s="35">
        <f t="shared" si="31"/>
        <v>0</v>
      </c>
      <c r="O74" s="35">
        <f t="shared" si="32"/>
        <v>0</v>
      </c>
      <c r="P74" s="20" t="str">
        <f t="shared" si="36"/>
        <v>.</v>
      </c>
      <c r="Q74" s="9"/>
      <c r="R74" s="9"/>
      <c r="S74" s="38"/>
      <c r="T74" s="67"/>
      <c r="U74" s="203">
        <f t="shared" si="33"/>
        <v>0</v>
      </c>
      <c r="V74" s="203">
        <f t="shared" si="34"/>
        <v>0</v>
      </c>
      <c r="W74" s="207">
        <f t="shared" si="35"/>
        <v>0</v>
      </c>
      <c r="X74" s="9"/>
    </row>
    <row r="75" spans="3:24">
      <c r="C75" s="55">
        <v>9</v>
      </c>
      <c r="D75" s="131">
        <v>0</v>
      </c>
      <c r="E75" s="132">
        <v>0</v>
      </c>
      <c r="F75" s="133">
        <v>1</v>
      </c>
      <c r="G75" s="30">
        <f t="shared" si="26"/>
        <v>0</v>
      </c>
      <c r="H75" s="31">
        <f t="shared" si="27"/>
        <v>0</v>
      </c>
      <c r="I75" s="31"/>
      <c r="J75" s="27">
        <f t="shared" si="28"/>
        <v>0</v>
      </c>
      <c r="K75" s="27">
        <f t="shared" si="29"/>
        <v>0</v>
      </c>
      <c r="L75" s="28">
        <f t="shared" si="30"/>
        <v>0</v>
      </c>
      <c r="M75" s="31"/>
      <c r="N75" s="35">
        <f t="shared" si="31"/>
        <v>0</v>
      </c>
      <c r="O75" s="35">
        <f t="shared" si="32"/>
        <v>0</v>
      </c>
      <c r="P75" s="20" t="str">
        <f t="shared" si="36"/>
        <v>.</v>
      </c>
      <c r="Q75" s="9"/>
      <c r="R75" s="9"/>
      <c r="S75" s="38"/>
      <c r="T75" s="67"/>
      <c r="U75" s="203">
        <f t="shared" si="33"/>
        <v>0</v>
      </c>
      <c r="V75" s="203">
        <f t="shared" si="34"/>
        <v>0</v>
      </c>
      <c r="W75" s="207">
        <f t="shared" si="35"/>
        <v>0</v>
      </c>
      <c r="X75" s="9"/>
    </row>
    <row r="76" spans="3:24">
      <c r="C76" s="55">
        <v>10</v>
      </c>
      <c r="D76" s="131">
        <v>0</v>
      </c>
      <c r="E76" s="132">
        <v>0</v>
      </c>
      <c r="F76" s="133">
        <v>1</v>
      </c>
      <c r="G76" s="30">
        <f t="shared" si="26"/>
        <v>0</v>
      </c>
      <c r="H76" s="31">
        <f t="shared" si="27"/>
        <v>0</v>
      </c>
      <c r="I76" s="31"/>
      <c r="J76" s="27">
        <f t="shared" si="28"/>
        <v>0</v>
      </c>
      <c r="K76" s="27">
        <f t="shared" si="29"/>
        <v>0</v>
      </c>
      <c r="L76" s="28">
        <f t="shared" si="30"/>
        <v>0</v>
      </c>
      <c r="M76" s="31"/>
      <c r="N76" s="35">
        <f t="shared" si="31"/>
        <v>0</v>
      </c>
      <c r="O76" s="35">
        <f t="shared" si="32"/>
        <v>0</v>
      </c>
      <c r="P76" s="20" t="str">
        <f t="shared" si="36"/>
        <v>.</v>
      </c>
      <c r="Q76" s="9"/>
      <c r="R76" s="9"/>
      <c r="S76" s="38"/>
      <c r="T76" s="67"/>
      <c r="U76" s="203">
        <f t="shared" si="33"/>
        <v>0</v>
      </c>
      <c r="V76" s="203">
        <f t="shared" si="34"/>
        <v>0</v>
      </c>
      <c r="W76" s="207">
        <f t="shared" si="35"/>
        <v>0</v>
      </c>
      <c r="X76" s="9"/>
    </row>
    <row r="77" spans="3:24">
      <c r="C77" s="55">
        <v>11</v>
      </c>
      <c r="D77" s="131">
        <v>0</v>
      </c>
      <c r="E77" s="132">
        <v>0</v>
      </c>
      <c r="F77" s="133">
        <v>1</v>
      </c>
      <c r="G77" s="30">
        <f t="shared" si="26"/>
        <v>0</v>
      </c>
      <c r="H77" s="31">
        <f t="shared" si="27"/>
        <v>0</v>
      </c>
      <c r="I77" s="31"/>
      <c r="J77" s="27">
        <f t="shared" si="28"/>
        <v>0</v>
      </c>
      <c r="K77" s="27">
        <f t="shared" si="29"/>
        <v>0</v>
      </c>
      <c r="L77" s="28">
        <f t="shared" si="30"/>
        <v>0</v>
      </c>
      <c r="M77" s="31"/>
      <c r="N77" s="35">
        <f t="shared" si="31"/>
        <v>0</v>
      </c>
      <c r="O77" s="35">
        <f t="shared" si="32"/>
        <v>0</v>
      </c>
      <c r="P77" s="20" t="str">
        <f t="shared" si="36"/>
        <v>.</v>
      </c>
      <c r="Q77" s="9"/>
      <c r="R77" s="9"/>
      <c r="S77" s="38"/>
      <c r="T77" s="67"/>
      <c r="U77" s="203">
        <f t="shared" si="33"/>
        <v>0</v>
      </c>
      <c r="V77" s="203">
        <f t="shared" si="34"/>
        <v>0</v>
      </c>
      <c r="W77" s="207">
        <f t="shared" si="35"/>
        <v>0</v>
      </c>
      <c r="X77" s="9"/>
    </row>
    <row r="78" spans="3:24">
      <c r="C78" s="56">
        <v>12</v>
      </c>
      <c r="D78" s="131">
        <v>0</v>
      </c>
      <c r="E78" s="132">
        <v>0</v>
      </c>
      <c r="F78" s="133">
        <v>1</v>
      </c>
      <c r="G78" s="30">
        <f t="shared" si="26"/>
        <v>0</v>
      </c>
      <c r="H78" s="31">
        <f t="shared" si="27"/>
        <v>0</v>
      </c>
      <c r="I78" s="31"/>
      <c r="J78" s="27">
        <f t="shared" si="28"/>
        <v>0</v>
      </c>
      <c r="K78" s="27">
        <f t="shared" si="29"/>
        <v>0</v>
      </c>
      <c r="L78" s="28">
        <f t="shared" si="30"/>
        <v>0</v>
      </c>
      <c r="M78" s="31"/>
      <c r="N78" s="35">
        <f t="shared" si="31"/>
        <v>0</v>
      </c>
      <c r="O78" s="35">
        <f t="shared" si="32"/>
        <v>0</v>
      </c>
      <c r="P78" s="20" t="str">
        <f t="shared" si="36"/>
        <v>.</v>
      </c>
      <c r="Q78" s="9"/>
      <c r="R78" s="9"/>
      <c r="S78" s="38"/>
      <c r="T78" s="67"/>
      <c r="U78" s="203">
        <f t="shared" si="33"/>
        <v>0</v>
      </c>
      <c r="V78" s="203">
        <f t="shared" si="34"/>
        <v>0</v>
      </c>
      <c r="W78" s="207">
        <f t="shared" si="35"/>
        <v>0</v>
      </c>
      <c r="X78" s="9"/>
    </row>
    <row r="79" spans="3:24">
      <c r="C79" s="57"/>
      <c r="D79" s="32"/>
      <c r="E79" s="32"/>
      <c r="F79" s="150" t="s">
        <v>51</v>
      </c>
      <c r="G79" s="31">
        <f>SUM(G67:G78)</f>
        <v>0</v>
      </c>
      <c r="H79" s="31">
        <f>SUM(H67:H78)</f>
        <v>0</v>
      </c>
      <c r="I79" s="31"/>
      <c r="J79" s="27">
        <f>SUM(J67:J78)</f>
        <v>0</v>
      </c>
      <c r="K79" s="27">
        <f>SUM(K67:K78)</f>
        <v>0</v>
      </c>
      <c r="L79" s="28">
        <f>SUM(L67:L78)</f>
        <v>0</v>
      </c>
      <c r="M79" s="31"/>
      <c r="N79" s="29">
        <f>SUM(N67:N78)</f>
        <v>0</v>
      </c>
      <c r="O79" s="29">
        <f>SUM(O67:O78)</f>
        <v>0</v>
      </c>
      <c r="P79" s="20" t="str">
        <f t="shared" si="36"/>
        <v>.</v>
      </c>
      <c r="Q79" s="9"/>
      <c r="R79" s="9"/>
      <c r="S79" s="38"/>
      <c r="T79" s="67"/>
      <c r="U79" s="203">
        <f>SUM(U67:U78)</f>
        <v>0</v>
      </c>
      <c r="V79" s="203">
        <f>SUM(V67:V78)</f>
        <v>0</v>
      </c>
      <c r="W79" s="207">
        <f>SUM(W67:W78)</f>
        <v>0</v>
      </c>
      <c r="X79" s="9"/>
    </row>
    <row r="80" spans="3:24" ht="13.2" thickBot="1">
      <c r="C80" s="52"/>
      <c r="D80" s="9"/>
      <c r="E80" s="9"/>
      <c r="F80" s="9"/>
      <c r="G80" s="9"/>
      <c r="H80" s="9"/>
      <c r="I80" s="9"/>
      <c r="J80" s="9"/>
      <c r="K80" s="9"/>
      <c r="L80" s="9"/>
      <c r="M80" s="9"/>
      <c r="N80" s="9"/>
      <c r="O80" s="9"/>
      <c r="P80" s="20"/>
      <c r="Q80" s="9"/>
      <c r="R80" s="9"/>
      <c r="S80" s="38"/>
      <c r="T80" s="67"/>
      <c r="U80" s="202"/>
      <c r="V80" s="202"/>
      <c r="W80" s="206"/>
      <c r="X80" s="9"/>
    </row>
    <row r="81" spans="3:24" ht="52.5" customHeight="1">
      <c r="C81" s="52"/>
      <c r="D81" s="9"/>
      <c r="E81" s="9"/>
      <c r="F81" s="9"/>
      <c r="G81" s="9"/>
      <c r="H81" s="9"/>
      <c r="I81" s="9"/>
      <c r="J81" s="9"/>
      <c r="K81" s="359" t="s">
        <v>152</v>
      </c>
      <c r="L81" s="360"/>
      <c r="M81" s="11" t="s">
        <v>16</v>
      </c>
      <c r="N81" s="12" t="s">
        <v>8</v>
      </c>
      <c r="O81" s="13" t="s">
        <v>9</v>
      </c>
      <c r="P81" s="20"/>
      <c r="Q81" s="9"/>
      <c r="R81" s="9"/>
      <c r="S81" s="38"/>
      <c r="T81" s="67"/>
      <c r="U81" s="202"/>
      <c r="V81" s="202"/>
      <c r="W81" s="206"/>
      <c r="X81" s="9"/>
    </row>
    <row r="82" spans="3:24">
      <c r="C82" s="58"/>
      <c r="D82" s="38"/>
      <c r="E82" s="38"/>
      <c r="F82" s="38"/>
      <c r="G82" s="38"/>
      <c r="H82" s="38"/>
      <c r="I82" s="38"/>
      <c r="J82" s="9"/>
      <c r="K82" s="113" t="s">
        <v>15</v>
      </c>
      <c r="L82" s="48"/>
      <c r="M82" s="43">
        <v>0</v>
      </c>
      <c r="N82" s="31">
        <f>ROUND(N79*(1+M82),2)</f>
        <v>0</v>
      </c>
      <c r="O82" s="114">
        <f>ROUND(O79*(1+M82),2)</f>
        <v>0</v>
      </c>
      <c r="P82" s="59"/>
      <c r="Q82" s="38"/>
      <c r="R82" s="38"/>
      <c r="S82" s="38"/>
      <c r="T82" s="67"/>
      <c r="U82" s="202"/>
      <c r="V82" s="202"/>
      <c r="W82" s="206"/>
      <c r="X82" s="9"/>
    </row>
    <row r="83" spans="3:24">
      <c r="C83" s="58"/>
      <c r="D83" s="38"/>
      <c r="E83" s="38"/>
      <c r="F83" s="38"/>
      <c r="G83" s="38"/>
      <c r="H83" s="38"/>
      <c r="I83" s="38"/>
      <c r="J83" s="9"/>
      <c r="K83" s="113" t="s">
        <v>75</v>
      </c>
      <c r="L83" s="48"/>
      <c r="M83" s="43">
        <v>4.0000000000000001E-3</v>
      </c>
      <c r="N83" s="31">
        <f t="shared" ref="N83:N85" si="37">ROUND(N82*(1+M83),2)</f>
        <v>0</v>
      </c>
      <c r="O83" s="114">
        <f t="shared" ref="O83:O85" si="38">ROUND(O82*(1+M83),2)</f>
        <v>0</v>
      </c>
      <c r="P83" s="59"/>
      <c r="Q83" s="38"/>
      <c r="R83" s="38"/>
      <c r="S83" s="38"/>
      <c r="T83" s="67"/>
      <c r="U83" s="202"/>
      <c r="V83" s="202"/>
      <c r="W83" s="206"/>
      <c r="X83" s="9"/>
    </row>
    <row r="84" spans="3:24">
      <c r="C84" s="58"/>
      <c r="D84" s="38"/>
      <c r="E84" s="38"/>
      <c r="F84" s="38"/>
      <c r="G84" s="38"/>
      <c r="H84" s="38"/>
      <c r="I84" s="38"/>
      <c r="J84" s="38"/>
      <c r="K84" s="188" t="s">
        <v>96</v>
      </c>
      <c r="L84" s="187"/>
      <c r="M84" s="41">
        <v>7.0000000000000001E-3</v>
      </c>
      <c r="N84" s="42">
        <f t="shared" si="37"/>
        <v>0</v>
      </c>
      <c r="O84" s="45">
        <f t="shared" si="38"/>
        <v>0</v>
      </c>
      <c r="P84" s="59"/>
      <c r="Q84" s="38"/>
      <c r="R84" s="38"/>
      <c r="S84" s="38"/>
      <c r="T84" s="67"/>
      <c r="U84" s="202"/>
      <c r="V84" s="202"/>
      <c r="W84" s="206"/>
      <c r="X84" s="9"/>
    </row>
    <row r="85" spans="3:24" ht="13.05" customHeight="1">
      <c r="C85" s="58"/>
      <c r="D85" s="38"/>
      <c r="E85" s="38"/>
      <c r="F85" s="38"/>
      <c r="G85" s="38"/>
      <c r="H85" s="38"/>
      <c r="I85" s="38"/>
      <c r="J85" s="38"/>
      <c r="K85" s="188" t="s">
        <v>99</v>
      </c>
      <c r="L85" s="187"/>
      <c r="M85" s="41">
        <v>1.2999999999999999E-2</v>
      </c>
      <c r="N85" s="42">
        <f t="shared" si="37"/>
        <v>0</v>
      </c>
      <c r="O85" s="45">
        <f t="shared" si="38"/>
        <v>0</v>
      </c>
      <c r="P85" s="59"/>
      <c r="Q85" s="38"/>
      <c r="R85" s="38"/>
      <c r="S85" s="38"/>
      <c r="T85" s="67"/>
      <c r="U85" s="202"/>
      <c r="V85" s="202"/>
      <c r="W85" s="206"/>
      <c r="X85" s="9"/>
    </row>
    <row r="86" spans="3:24" ht="13.05" customHeight="1">
      <c r="C86" s="58"/>
      <c r="D86" s="38"/>
      <c r="E86" s="38"/>
      <c r="F86" s="38"/>
      <c r="G86" s="38"/>
      <c r="H86" s="38"/>
      <c r="I86" s="38"/>
      <c r="J86" s="38"/>
      <c r="K86" s="188" t="s">
        <v>112</v>
      </c>
      <c r="L86" s="187"/>
      <c r="M86" s="41">
        <v>0</v>
      </c>
      <c r="N86" s="42">
        <f>ROUND(N85*(1+M86),2)</f>
        <v>0</v>
      </c>
      <c r="O86" s="45">
        <f>ROUND(O85*(1+M86),2)</f>
        <v>0</v>
      </c>
      <c r="P86" s="59"/>
      <c r="Q86" s="38"/>
      <c r="R86" s="38"/>
      <c r="S86" s="38"/>
      <c r="T86" s="67"/>
      <c r="U86" s="202"/>
      <c r="V86" s="202"/>
      <c r="W86" s="206"/>
      <c r="X86" s="9"/>
    </row>
    <row r="87" spans="3:24" ht="13.05" customHeight="1" thickBot="1">
      <c r="C87" s="58"/>
      <c r="D87" s="38"/>
      <c r="E87" s="38"/>
      <c r="F87" s="38"/>
      <c r="G87" s="38"/>
      <c r="H87" s="38"/>
      <c r="I87" s="38"/>
      <c r="J87" s="38"/>
      <c r="K87" s="183" t="s">
        <v>117</v>
      </c>
      <c r="L87" s="184"/>
      <c r="M87" s="185">
        <v>5.5E-2</v>
      </c>
      <c r="N87" s="280">
        <f>ROUND(N86*(1+M87),2)</f>
        <v>0</v>
      </c>
      <c r="O87" s="281">
        <f>ROUND(O86*(1+M87),2)</f>
        <v>0</v>
      </c>
      <c r="P87" s="59"/>
      <c r="Q87" s="38"/>
      <c r="R87" s="38"/>
      <c r="S87" s="38"/>
      <c r="T87" s="67"/>
      <c r="U87" s="202"/>
      <c r="V87" s="202"/>
      <c r="W87" s="206"/>
      <c r="X87" s="9"/>
    </row>
    <row r="88" spans="3:24" ht="13.05" customHeight="1" thickBot="1">
      <c r="C88" s="58"/>
      <c r="D88" s="38"/>
      <c r="E88" s="38"/>
      <c r="F88" s="38"/>
      <c r="G88" s="38"/>
      <c r="H88" s="38"/>
      <c r="I88" s="38"/>
      <c r="J88" s="38"/>
      <c r="K88" s="282" t="s">
        <v>140</v>
      </c>
      <c r="L88" s="283"/>
      <c r="M88" s="284">
        <v>8.2000000000000003E-2</v>
      </c>
      <c r="N88" s="285">
        <f>ROUND(N87*(1+M88),2)</f>
        <v>0</v>
      </c>
      <c r="O88" s="286">
        <f>ROUND(O87*(1+M88),2)</f>
        <v>0</v>
      </c>
      <c r="P88" s="59"/>
      <c r="Q88" s="38"/>
      <c r="R88" s="38"/>
      <c r="S88" s="38"/>
      <c r="T88" s="67"/>
      <c r="U88" s="202"/>
      <c r="V88" s="202"/>
      <c r="W88" s="206"/>
      <c r="X88" s="9"/>
    </row>
    <row r="89" spans="3:24" ht="13.2" thickBot="1">
      <c r="C89" s="60"/>
      <c r="D89" s="39"/>
      <c r="E89" s="39"/>
      <c r="F89" s="39"/>
      <c r="G89" s="39"/>
      <c r="H89" s="39"/>
      <c r="I89" s="39"/>
      <c r="J89" s="39"/>
      <c r="K89" s="39"/>
      <c r="L89" s="39"/>
      <c r="M89" s="39"/>
      <c r="N89" s="39"/>
      <c r="O89" s="39"/>
      <c r="P89" s="103"/>
      <c r="Q89" s="72"/>
      <c r="R89" s="72"/>
      <c r="S89" s="72"/>
      <c r="T89" s="69"/>
      <c r="U89" s="208"/>
      <c r="V89" s="208"/>
      <c r="W89" s="209"/>
      <c r="X89" s="9"/>
    </row>
    <row r="90" spans="3:24" ht="13.8">
      <c r="C90" s="236">
        <v>2016</v>
      </c>
      <c r="D90" s="50"/>
      <c r="E90" s="50"/>
      <c r="F90" s="50"/>
      <c r="G90" s="50"/>
      <c r="H90" s="50"/>
      <c r="I90" s="50"/>
      <c r="J90" s="50"/>
      <c r="K90" s="50"/>
      <c r="L90" s="50"/>
      <c r="M90" s="50"/>
      <c r="N90" s="50"/>
      <c r="O90" s="50"/>
      <c r="P90" s="51"/>
      <c r="Q90" s="50"/>
      <c r="R90" s="50"/>
      <c r="S90" s="71"/>
      <c r="T90" s="68"/>
      <c r="U90" s="204"/>
      <c r="V90" s="204"/>
      <c r="W90" s="205"/>
    </row>
    <row r="91" spans="3:24" ht="13.2" thickBot="1">
      <c r="C91" s="52"/>
      <c r="D91" s="9"/>
      <c r="E91" s="9"/>
      <c r="F91" s="9"/>
      <c r="G91" s="9"/>
      <c r="H91" s="9"/>
      <c r="I91" s="9"/>
      <c r="J91" s="9"/>
      <c r="K91" s="9"/>
      <c r="L91" s="9"/>
      <c r="M91" s="9"/>
      <c r="N91" s="9"/>
      <c r="O91" s="9"/>
      <c r="P91" s="20"/>
      <c r="Q91" s="9"/>
      <c r="R91" s="9"/>
      <c r="S91" s="38"/>
      <c r="T91" s="67"/>
      <c r="U91" s="202"/>
      <c r="V91" s="202"/>
      <c r="W91" s="206"/>
    </row>
    <row r="92" spans="3:24">
      <c r="C92" s="53"/>
      <c r="D92" s="373" t="s">
        <v>1</v>
      </c>
      <c r="E92" s="374"/>
      <c r="F92" s="375"/>
      <c r="G92" s="5"/>
      <c r="H92" s="6"/>
      <c r="I92" s="6"/>
      <c r="J92" s="376" t="s">
        <v>2</v>
      </c>
      <c r="K92" s="377"/>
      <c r="L92" s="378"/>
      <c r="M92" s="7"/>
      <c r="N92" s="383" t="s">
        <v>3</v>
      </c>
      <c r="O92" s="383"/>
      <c r="P92" s="20"/>
      <c r="Q92" s="9"/>
      <c r="R92" s="9"/>
      <c r="S92" s="38"/>
      <c r="T92" s="67"/>
      <c r="U92" s="202"/>
      <c r="V92" s="202"/>
      <c r="W92" s="206"/>
    </row>
    <row r="93" spans="3:24" ht="51" thickBot="1">
      <c r="C93" s="54" t="s">
        <v>4</v>
      </c>
      <c r="D93" s="134" t="s">
        <v>65</v>
      </c>
      <c r="E93" s="135" t="s">
        <v>66</v>
      </c>
      <c r="F93" s="127" t="s">
        <v>28</v>
      </c>
      <c r="G93" s="14" t="s">
        <v>67</v>
      </c>
      <c r="H93" s="15" t="s">
        <v>68</v>
      </c>
      <c r="I93" s="15"/>
      <c r="J93" s="16" t="s">
        <v>43</v>
      </c>
      <c r="K93" s="16" t="s">
        <v>44</v>
      </c>
      <c r="L93" s="17" t="s">
        <v>7</v>
      </c>
      <c r="M93" s="15"/>
      <c r="N93" s="18" t="s">
        <v>8</v>
      </c>
      <c r="O93" s="18" t="s">
        <v>9</v>
      </c>
      <c r="P93" s="20"/>
      <c r="Q93" s="9"/>
      <c r="R93" s="9"/>
      <c r="S93" s="38"/>
      <c r="T93" s="67"/>
      <c r="U93" s="235" t="s">
        <v>103</v>
      </c>
      <c r="V93" s="235" t="s">
        <v>104</v>
      </c>
      <c r="W93" s="240" t="s">
        <v>18</v>
      </c>
      <c r="X93" s="9"/>
    </row>
    <row r="94" spans="3:24">
      <c r="C94" s="55">
        <v>1</v>
      </c>
      <c r="D94" s="131">
        <v>0</v>
      </c>
      <c r="E94" s="132">
        <v>0</v>
      </c>
      <c r="F94" s="133">
        <v>1</v>
      </c>
      <c r="G94" s="30">
        <f t="shared" ref="G94:G105" si="39">D94+E94</f>
        <v>0</v>
      </c>
      <c r="H94" s="31">
        <f t="shared" ref="H94:H105" si="40">ROUND((G94/F94),2)</f>
        <v>0</v>
      </c>
      <c r="I94" s="31"/>
      <c r="J94" s="27">
        <f t="shared" ref="J94:J105" si="41">ROUND((H94*3%)*F94,2)</f>
        <v>0</v>
      </c>
      <c r="K94" s="27">
        <f t="shared" ref="K94:K105" si="42">ROUND((IF(H94-$R$96&lt;0,0,(H94-$R$96))*3.5%)*F94,2)</f>
        <v>0</v>
      </c>
      <c r="L94" s="28">
        <f t="shared" ref="L94:L105" si="43">J94+K94</f>
        <v>0</v>
      </c>
      <c r="M94" s="31"/>
      <c r="N94" s="35">
        <f t="shared" ref="N94:N105" si="44">((MIN(H94,$R$97)*0.58%)+IF(H94&gt;$R$97,(H94-$R$97)*1.25%,0))*F94</f>
        <v>0</v>
      </c>
      <c r="O94" s="35">
        <f t="shared" ref="O94:O105" si="45">(H94*3.75%)*F94</f>
        <v>0</v>
      </c>
      <c r="P94" s="20" t="str">
        <f>IF(W94&lt;&gt;0, "Error - review!",".")</f>
        <v>.</v>
      </c>
      <c r="Q94" s="381" t="s">
        <v>21</v>
      </c>
      <c r="R94" s="382"/>
      <c r="S94" s="38"/>
      <c r="T94" s="67"/>
      <c r="U94" s="203">
        <f t="shared" ref="U94:U105" si="46">((MIN(H94,$R$97)*0.58%))*F94</f>
        <v>0</v>
      </c>
      <c r="V94" s="203">
        <f t="shared" ref="V94:V105" si="47">(IF(H94&gt;$R$97,(H94-$R$97)*1.25%,0))*F94</f>
        <v>0</v>
      </c>
      <c r="W94" s="207">
        <f t="shared" ref="W94:W105" si="48">(U94+V94)-N94</f>
        <v>0</v>
      </c>
    </row>
    <row r="95" spans="3:24">
      <c r="C95" s="55">
        <v>2</v>
      </c>
      <c r="D95" s="131">
        <v>0</v>
      </c>
      <c r="E95" s="132">
        <v>0</v>
      </c>
      <c r="F95" s="133">
        <v>1</v>
      </c>
      <c r="G95" s="30">
        <f t="shared" si="39"/>
        <v>0</v>
      </c>
      <c r="H95" s="31">
        <f t="shared" si="40"/>
        <v>0</v>
      </c>
      <c r="I95" s="31"/>
      <c r="J95" s="27">
        <f t="shared" si="41"/>
        <v>0</v>
      </c>
      <c r="K95" s="27">
        <f t="shared" si="42"/>
        <v>0</v>
      </c>
      <c r="L95" s="28">
        <f t="shared" si="43"/>
        <v>0</v>
      </c>
      <c r="M95" s="31"/>
      <c r="N95" s="35">
        <f t="shared" si="44"/>
        <v>0</v>
      </c>
      <c r="O95" s="35">
        <f t="shared" si="45"/>
        <v>0</v>
      </c>
      <c r="P95" s="20" t="str">
        <f t="shared" ref="P95:P106" si="49">IF(W95&lt;&gt;0, "Error - review!",".")</f>
        <v>.</v>
      </c>
      <c r="Q95" s="77" t="s">
        <v>11</v>
      </c>
      <c r="R95" s="76">
        <v>233.3</v>
      </c>
      <c r="S95" s="34"/>
      <c r="T95" s="67"/>
      <c r="U95" s="203">
        <f t="shared" si="46"/>
        <v>0</v>
      </c>
      <c r="V95" s="203">
        <f t="shared" si="47"/>
        <v>0</v>
      </c>
      <c r="W95" s="207">
        <f t="shared" si="48"/>
        <v>0</v>
      </c>
    </row>
    <row r="96" spans="3:24">
      <c r="C96" s="55">
        <v>3</v>
      </c>
      <c r="D96" s="131">
        <v>0</v>
      </c>
      <c r="E96" s="132">
        <v>0</v>
      </c>
      <c r="F96" s="133">
        <v>1</v>
      </c>
      <c r="G96" s="30">
        <f t="shared" si="39"/>
        <v>0</v>
      </c>
      <c r="H96" s="31">
        <f t="shared" si="40"/>
        <v>0</v>
      </c>
      <c r="I96" s="31"/>
      <c r="J96" s="27">
        <f t="shared" si="41"/>
        <v>0</v>
      </c>
      <c r="K96" s="27">
        <f t="shared" si="42"/>
        <v>0</v>
      </c>
      <c r="L96" s="28">
        <f t="shared" si="43"/>
        <v>0</v>
      </c>
      <c r="M96" s="31"/>
      <c r="N96" s="35">
        <f t="shared" si="44"/>
        <v>0</v>
      </c>
      <c r="O96" s="35">
        <f t="shared" si="45"/>
        <v>0</v>
      </c>
      <c r="P96" s="20" t="str">
        <f t="shared" si="49"/>
        <v>.</v>
      </c>
      <c r="Q96" s="77" t="s">
        <v>61</v>
      </c>
      <c r="R96" s="76">
        <f>ROUND(($R$95*52.18*2)/12,2)</f>
        <v>2028.93</v>
      </c>
      <c r="S96" s="34"/>
      <c r="T96" s="67"/>
      <c r="U96" s="203">
        <f t="shared" si="46"/>
        <v>0</v>
      </c>
      <c r="V96" s="203">
        <f t="shared" si="47"/>
        <v>0</v>
      </c>
      <c r="W96" s="207">
        <f t="shared" si="48"/>
        <v>0</v>
      </c>
    </row>
    <row r="97" spans="3:23" ht="13.2" thickBot="1">
      <c r="C97" s="55">
        <v>4</v>
      </c>
      <c r="D97" s="131">
        <v>0</v>
      </c>
      <c r="E97" s="132">
        <v>0</v>
      </c>
      <c r="F97" s="133">
        <v>1</v>
      </c>
      <c r="G97" s="30">
        <f t="shared" si="39"/>
        <v>0</v>
      </c>
      <c r="H97" s="31">
        <f t="shared" si="40"/>
        <v>0</v>
      </c>
      <c r="I97" s="31"/>
      <c r="J97" s="27">
        <f t="shared" si="41"/>
        <v>0</v>
      </c>
      <c r="K97" s="27">
        <f t="shared" si="42"/>
        <v>0</v>
      </c>
      <c r="L97" s="28">
        <f t="shared" si="43"/>
        <v>0</v>
      </c>
      <c r="M97" s="31"/>
      <c r="N97" s="35">
        <f t="shared" si="44"/>
        <v>0</v>
      </c>
      <c r="O97" s="35">
        <f t="shared" si="45"/>
        <v>0</v>
      </c>
      <c r="P97" s="20" t="str">
        <f t="shared" si="49"/>
        <v>.</v>
      </c>
      <c r="Q97" s="78" t="s">
        <v>12</v>
      </c>
      <c r="R97" s="79">
        <f>ROUND(($R$95*52.18*3.74)/12,2)</f>
        <v>3794.1</v>
      </c>
      <c r="S97" s="34"/>
      <c r="T97" s="67"/>
      <c r="U97" s="203">
        <f t="shared" si="46"/>
        <v>0</v>
      </c>
      <c r="V97" s="203">
        <f t="shared" si="47"/>
        <v>0</v>
      </c>
      <c r="W97" s="207">
        <f t="shared" si="48"/>
        <v>0</v>
      </c>
    </row>
    <row r="98" spans="3:23">
      <c r="C98" s="55">
        <v>5</v>
      </c>
      <c r="D98" s="131">
        <v>0</v>
      </c>
      <c r="E98" s="132">
        <v>0</v>
      </c>
      <c r="F98" s="133">
        <v>1</v>
      </c>
      <c r="G98" s="30">
        <f t="shared" si="39"/>
        <v>0</v>
      </c>
      <c r="H98" s="31">
        <f t="shared" si="40"/>
        <v>0</v>
      </c>
      <c r="I98" s="31"/>
      <c r="J98" s="27">
        <f t="shared" si="41"/>
        <v>0</v>
      </c>
      <c r="K98" s="27">
        <f t="shared" si="42"/>
        <v>0</v>
      </c>
      <c r="L98" s="28">
        <f t="shared" si="43"/>
        <v>0</v>
      </c>
      <c r="M98" s="31"/>
      <c r="N98" s="35">
        <f t="shared" si="44"/>
        <v>0</v>
      </c>
      <c r="O98" s="35">
        <f t="shared" si="45"/>
        <v>0</v>
      </c>
      <c r="P98" s="20" t="str">
        <f t="shared" si="49"/>
        <v>.</v>
      </c>
      <c r="Q98" s="9"/>
      <c r="R98" s="9"/>
      <c r="S98" s="38"/>
      <c r="T98" s="67"/>
      <c r="U98" s="203">
        <f t="shared" si="46"/>
        <v>0</v>
      </c>
      <c r="V98" s="203">
        <f t="shared" si="47"/>
        <v>0</v>
      </c>
      <c r="W98" s="207">
        <f t="shared" si="48"/>
        <v>0</v>
      </c>
    </row>
    <row r="99" spans="3:23">
      <c r="C99" s="55">
        <v>6</v>
      </c>
      <c r="D99" s="131">
        <v>0</v>
      </c>
      <c r="E99" s="132">
        <v>0</v>
      </c>
      <c r="F99" s="133">
        <v>1</v>
      </c>
      <c r="G99" s="30">
        <f t="shared" si="39"/>
        <v>0</v>
      </c>
      <c r="H99" s="31">
        <f t="shared" si="40"/>
        <v>0</v>
      </c>
      <c r="I99" s="31"/>
      <c r="J99" s="27">
        <f t="shared" si="41"/>
        <v>0</v>
      </c>
      <c r="K99" s="27">
        <f t="shared" si="42"/>
        <v>0</v>
      </c>
      <c r="L99" s="28">
        <f t="shared" si="43"/>
        <v>0</v>
      </c>
      <c r="M99" s="31"/>
      <c r="N99" s="35">
        <f t="shared" si="44"/>
        <v>0</v>
      </c>
      <c r="O99" s="35">
        <f t="shared" si="45"/>
        <v>0</v>
      </c>
      <c r="P99" s="20" t="str">
        <f t="shared" si="49"/>
        <v>.</v>
      </c>
      <c r="Q99" s="9"/>
      <c r="R99" s="9"/>
      <c r="S99" s="38"/>
      <c r="T99" s="67"/>
      <c r="U99" s="203">
        <f t="shared" si="46"/>
        <v>0</v>
      </c>
      <c r="V99" s="203">
        <f t="shared" si="47"/>
        <v>0</v>
      </c>
      <c r="W99" s="207">
        <f t="shared" si="48"/>
        <v>0</v>
      </c>
    </row>
    <row r="100" spans="3:23">
      <c r="C100" s="55">
        <v>7</v>
      </c>
      <c r="D100" s="131">
        <v>0</v>
      </c>
      <c r="E100" s="132">
        <v>0</v>
      </c>
      <c r="F100" s="133">
        <v>1</v>
      </c>
      <c r="G100" s="30">
        <f t="shared" si="39"/>
        <v>0</v>
      </c>
      <c r="H100" s="31">
        <f t="shared" si="40"/>
        <v>0</v>
      </c>
      <c r="I100" s="31"/>
      <c r="J100" s="27">
        <f t="shared" si="41"/>
        <v>0</v>
      </c>
      <c r="K100" s="27">
        <f t="shared" si="42"/>
        <v>0</v>
      </c>
      <c r="L100" s="28">
        <f t="shared" si="43"/>
        <v>0</v>
      </c>
      <c r="M100" s="31"/>
      <c r="N100" s="35">
        <f t="shared" si="44"/>
        <v>0</v>
      </c>
      <c r="O100" s="35">
        <f t="shared" si="45"/>
        <v>0</v>
      </c>
      <c r="P100" s="20" t="str">
        <f t="shared" si="49"/>
        <v>.</v>
      </c>
      <c r="Q100" s="9"/>
      <c r="R100" s="9"/>
      <c r="S100" s="38"/>
      <c r="T100" s="67"/>
      <c r="U100" s="203">
        <f t="shared" si="46"/>
        <v>0</v>
      </c>
      <c r="V100" s="203">
        <f t="shared" si="47"/>
        <v>0</v>
      </c>
      <c r="W100" s="207">
        <f t="shared" si="48"/>
        <v>0</v>
      </c>
    </row>
    <row r="101" spans="3:23">
      <c r="C101" s="55">
        <v>8</v>
      </c>
      <c r="D101" s="131">
        <v>0</v>
      </c>
      <c r="E101" s="132">
        <v>0</v>
      </c>
      <c r="F101" s="133">
        <v>1</v>
      </c>
      <c r="G101" s="30">
        <f t="shared" si="39"/>
        <v>0</v>
      </c>
      <c r="H101" s="31">
        <f t="shared" si="40"/>
        <v>0</v>
      </c>
      <c r="I101" s="31"/>
      <c r="J101" s="27">
        <f t="shared" si="41"/>
        <v>0</v>
      </c>
      <c r="K101" s="27">
        <f t="shared" si="42"/>
        <v>0</v>
      </c>
      <c r="L101" s="28">
        <f t="shared" si="43"/>
        <v>0</v>
      </c>
      <c r="M101" s="31"/>
      <c r="N101" s="35">
        <f t="shared" si="44"/>
        <v>0</v>
      </c>
      <c r="O101" s="35">
        <f t="shared" si="45"/>
        <v>0</v>
      </c>
      <c r="P101" s="20" t="str">
        <f t="shared" si="49"/>
        <v>.</v>
      </c>
      <c r="Q101" s="9"/>
      <c r="R101" s="9"/>
      <c r="S101" s="38"/>
      <c r="T101" s="67"/>
      <c r="U101" s="203">
        <f t="shared" si="46"/>
        <v>0</v>
      </c>
      <c r="V101" s="203">
        <f t="shared" si="47"/>
        <v>0</v>
      </c>
      <c r="W101" s="207">
        <f t="shared" si="48"/>
        <v>0</v>
      </c>
    </row>
    <row r="102" spans="3:23">
      <c r="C102" s="55">
        <v>9</v>
      </c>
      <c r="D102" s="131">
        <v>0</v>
      </c>
      <c r="E102" s="132">
        <v>0</v>
      </c>
      <c r="F102" s="133">
        <v>1</v>
      </c>
      <c r="G102" s="30">
        <f t="shared" si="39"/>
        <v>0</v>
      </c>
      <c r="H102" s="31">
        <f t="shared" si="40"/>
        <v>0</v>
      </c>
      <c r="I102" s="31"/>
      <c r="J102" s="27">
        <f t="shared" si="41"/>
        <v>0</v>
      </c>
      <c r="K102" s="27">
        <f t="shared" si="42"/>
        <v>0</v>
      </c>
      <c r="L102" s="28">
        <f t="shared" si="43"/>
        <v>0</v>
      </c>
      <c r="M102" s="31"/>
      <c r="N102" s="35">
        <f t="shared" si="44"/>
        <v>0</v>
      </c>
      <c r="O102" s="35">
        <f t="shared" si="45"/>
        <v>0</v>
      </c>
      <c r="P102" s="20" t="str">
        <f t="shared" si="49"/>
        <v>.</v>
      </c>
      <c r="Q102" s="9"/>
      <c r="R102" s="9"/>
      <c r="S102" s="38"/>
      <c r="T102" s="67"/>
      <c r="U102" s="203">
        <f t="shared" si="46"/>
        <v>0</v>
      </c>
      <c r="V102" s="203">
        <f t="shared" si="47"/>
        <v>0</v>
      </c>
      <c r="W102" s="207">
        <f t="shared" si="48"/>
        <v>0</v>
      </c>
    </row>
    <row r="103" spans="3:23">
      <c r="C103" s="55">
        <v>10</v>
      </c>
      <c r="D103" s="131">
        <v>0</v>
      </c>
      <c r="E103" s="132">
        <v>0</v>
      </c>
      <c r="F103" s="133">
        <v>1</v>
      </c>
      <c r="G103" s="30">
        <f t="shared" si="39"/>
        <v>0</v>
      </c>
      <c r="H103" s="31">
        <f t="shared" si="40"/>
        <v>0</v>
      </c>
      <c r="I103" s="31"/>
      <c r="J103" s="27">
        <f t="shared" si="41"/>
        <v>0</v>
      </c>
      <c r="K103" s="27">
        <f t="shared" si="42"/>
        <v>0</v>
      </c>
      <c r="L103" s="28">
        <f t="shared" si="43"/>
        <v>0</v>
      </c>
      <c r="M103" s="31"/>
      <c r="N103" s="35">
        <f t="shared" si="44"/>
        <v>0</v>
      </c>
      <c r="O103" s="35">
        <f t="shared" si="45"/>
        <v>0</v>
      </c>
      <c r="P103" s="20" t="str">
        <f t="shared" si="49"/>
        <v>.</v>
      </c>
      <c r="Q103" s="9"/>
      <c r="R103" s="9"/>
      <c r="S103" s="38"/>
      <c r="T103" s="67"/>
      <c r="U103" s="203">
        <f t="shared" si="46"/>
        <v>0</v>
      </c>
      <c r="V103" s="203">
        <f t="shared" si="47"/>
        <v>0</v>
      </c>
      <c r="W103" s="207">
        <f t="shared" si="48"/>
        <v>0</v>
      </c>
    </row>
    <row r="104" spans="3:23">
      <c r="C104" s="55">
        <v>11</v>
      </c>
      <c r="D104" s="131">
        <v>0</v>
      </c>
      <c r="E104" s="132">
        <v>0</v>
      </c>
      <c r="F104" s="133">
        <v>1</v>
      </c>
      <c r="G104" s="30">
        <f t="shared" si="39"/>
        <v>0</v>
      </c>
      <c r="H104" s="31">
        <f t="shared" si="40"/>
        <v>0</v>
      </c>
      <c r="I104" s="31"/>
      <c r="J104" s="27">
        <f t="shared" si="41"/>
        <v>0</v>
      </c>
      <c r="K104" s="27">
        <f t="shared" si="42"/>
        <v>0</v>
      </c>
      <c r="L104" s="28">
        <f t="shared" si="43"/>
        <v>0</v>
      </c>
      <c r="M104" s="31"/>
      <c r="N104" s="35">
        <f t="shared" si="44"/>
        <v>0</v>
      </c>
      <c r="O104" s="35">
        <f t="shared" si="45"/>
        <v>0</v>
      </c>
      <c r="P104" s="20" t="str">
        <f t="shared" si="49"/>
        <v>.</v>
      </c>
      <c r="Q104" s="9"/>
      <c r="R104" s="9"/>
      <c r="S104" s="38"/>
      <c r="T104" s="67"/>
      <c r="U104" s="203">
        <f t="shared" si="46"/>
        <v>0</v>
      </c>
      <c r="V104" s="203">
        <f t="shared" si="47"/>
        <v>0</v>
      </c>
      <c r="W104" s="207">
        <f t="shared" si="48"/>
        <v>0</v>
      </c>
    </row>
    <row r="105" spans="3:23">
      <c r="C105" s="56">
        <v>12</v>
      </c>
      <c r="D105" s="131">
        <v>0</v>
      </c>
      <c r="E105" s="132">
        <v>0</v>
      </c>
      <c r="F105" s="133">
        <v>1</v>
      </c>
      <c r="G105" s="30">
        <f t="shared" si="39"/>
        <v>0</v>
      </c>
      <c r="H105" s="31">
        <f t="shared" si="40"/>
        <v>0</v>
      </c>
      <c r="I105" s="31"/>
      <c r="J105" s="27">
        <f t="shared" si="41"/>
        <v>0</v>
      </c>
      <c r="K105" s="27">
        <f t="shared" si="42"/>
        <v>0</v>
      </c>
      <c r="L105" s="28">
        <f t="shared" si="43"/>
        <v>0</v>
      </c>
      <c r="M105" s="31"/>
      <c r="N105" s="35">
        <f t="shared" si="44"/>
        <v>0</v>
      </c>
      <c r="O105" s="35">
        <f t="shared" si="45"/>
        <v>0</v>
      </c>
      <c r="P105" s="20" t="str">
        <f t="shared" si="49"/>
        <v>.</v>
      </c>
      <c r="Q105" s="9"/>
      <c r="R105" s="9"/>
      <c r="S105" s="38"/>
      <c r="T105" s="67"/>
      <c r="U105" s="203">
        <f t="shared" si="46"/>
        <v>0</v>
      </c>
      <c r="V105" s="203">
        <f t="shared" si="47"/>
        <v>0</v>
      </c>
      <c r="W105" s="207">
        <f t="shared" si="48"/>
        <v>0</v>
      </c>
    </row>
    <row r="106" spans="3:23">
      <c r="C106" s="57"/>
      <c r="D106" s="32"/>
      <c r="E106" s="32"/>
      <c r="F106" s="150" t="s">
        <v>51</v>
      </c>
      <c r="G106" s="31">
        <f>SUM(G94:G105)</f>
        <v>0</v>
      </c>
      <c r="H106" s="31">
        <f>SUM(H94:H105)</f>
        <v>0</v>
      </c>
      <c r="I106" s="31"/>
      <c r="J106" s="27">
        <f>SUM(J94:J105)</f>
        <v>0</v>
      </c>
      <c r="K106" s="27">
        <f>SUM(K94:K105)</f>
        <v>0</v>
      </c>
      <c r="L106" s="28">
        <f>SUM(L94:L105)</f>
        <v>0</v>
      </c>
      <c r="M106" s="31"/>
      <c r="N106" s="29">
        <f>SUM(N94:N105)</f>
        <v>0</v>
      </c>
      <c r="O106" s="29">
        <f>SUM(O94:O105)</f>
        <v>0</v>
      </c>
      <c r="P106" s="20" t="str">
        <f t="shared" si="49"/>
        <v>.</v>
      </c>
      <c r="Q106" s="9"/>
      <c r="R106" s="9"/>
      <c r="S106" s="38"/>
      <c r="T106" s="67"/>
      <c r="U106" s="228">
        <f>SUM(U94:U105)</f>
        <v>0</v>
      </c>
      <c r="V106" s="228">
        <f>SUM(V94:V105)</f>
        <v>0</v>
      </c>
      <c r="W106" s="229">
        <f>SUM(W94:W105)</f>
        <v>0</v>
      </c>
    </row>
    <row r="107" spans="3:23" ht="13.2" thickBot="1">
      <c r="C107" s="52"/>
      <c r="D107" s="33"/>
      <c r="E107" s="33"/>
      <c r="F107" s="33"/>
      <c r="G107" s="33"/>
      <c r="H107" s="33"/>
      <c r="I107" s="33"/>
      <c r="J107" s="34"/>
      <c r="K107" s="34"/>
      <c r="L107" s="49"/>
      <c r="M107" s="34"/>
      <c r="N107" s="49"/>
      <c r="O107" s="49"/>
      <c r="P107" s="20"/>
      <c r="Q107" s="9"/>
      <c r="R107" s="9"/>
      <c r="S107" s="38"/>
      <c r="T107" s="67"/>
      <c r="U107" s="203"/>
      <c r="V107" s="203"/>
      <c r="W107" s="207"/>
    </row>
    <row r="108" spans="3:23" ht="62.55" customHeight="1">
      <c r="C108" s="52"/>
      <c r="D108" s="33"/>
      <c r="E108" s="33"/>
      <c r="F108" s="33"/>
      <c r="G108" s="33"/>
      <c r="H108" s="33"/>
      <c r="I108" s="33"/>
      <c r="J108" s="9"/>
      <c r="K108" s="359" t="s">
        <v>153</v>
      </c>
      <c r="L108" s="360"/>
      <c r="M108" s="11" t="s">
        <v>16</v>
      </c>
      <c r="N108" s="12" t="s">
        <v>8</v>
      </c>
      <c r="O108" s="13" t="s">
        <v>9</v>
      </c>
      <c r="P108" s="20"/>
      <c r="Q108" s="9"/>
      <c r="R108" s="9"/>
      <c r="S108" s="38"/>
      <c r="T108" s="67"/>
      <c r="U108" s="203"/>
      <c r="V108" s="203"/>
      <c r="W108" s="207"/>
    </row>
    <row r="109" spans="3:23">
      <c r="C109" s="52"/>
      <c r="D109" s="33"/>
      <c r="E109" s="33"/>
      <c r="F109" s="33"/>
      <c r="G109" s="33"/>
      <c r="H109" s="33"/>
      <c r="I109" s="33"/>
      <c r="J109" s="9"/>
      <c r="K109" s="113" t="s">
        <v>75</v>
      </c>
      <c r="L109" s="48"/>
      <c r="M109" s="43">
        <v>4.0000000000000001E-3</v>
      </c>
      <c r="N109" s="31">
        <f>ROUND(N106*(1+M109),2)</f>
        <v>0</v>
      </c>
      <c r="O109" s="114">
        <f>ROUND(O106*(1+M109),2)</f>
        <v>0</v>
      </c>
      <c r="P109" s="20"/>
      <c r="Q109" s="9"/>
      <c r="R109" s="9"/>
      <c r="S109" s="38"/>
      <c r="T109" s="67"/>
      <c r="U109" s="203"/>
      <c r="V109" s="203"/>
      <c r="W109" s="207"/>
    </row>
    <row r="110" spans="3:23">
      <c r="C110" s="52"/>
      <c r="D110" s="33"/>
      <c r="E110" s="33"/>
      <c r="F110" s="33"/>
      <c r="G110" s="33"/>
      <c r="H110" s="33"/>
      <c r="I110" s="33"/>
      <c r="J110" s="9"/>
      <c r="K110" s="188" t="s">
        <v>96</v>
      </c>
      <c r="L110" s="187"/>
      <c r="M110" s="41">
        <v>7.0000000000000001E-3</v>
      </c>
      <c r="N110" s="42">
        <f>ROUND(N109*(1+M110),2)</f>
        <v>0</v>
      </c>
      <c r="O110" s="45">
        <f>ROUND(O109*(1+M110),2)</f>
        <v>0</v>
      </c>
      <c r="P110" s="20"/>
      <c r="Q110" s="9"/>
      <c r="R110" s="9"/>
      <c r="S110" s="38"/>
      <c r="T110" s="67"/>
      <c r="U110" s="203"/>
      <c r="V110" s="203"/>
      <c r="W110" s="207"/>
    </row>
    <row r="111" spans="3:23">
      <c r="C111" s="52"/>
      <c r="D111" s="33"/>
      <c r="E111" s="33"/>
      <c r="F111" s="33"/>
      <c r="G111" s="33"/>
      <c r="H111" s="33"/>
      <c r="I111" s="33"/>
      <c r="J111" s="9"/>
      <c r="K111" s="188" t="s">
        <v>99</v>
      </c>
      <c r="L111" s="187"/>
      <c r="M111" s="41">
        <v>1.2999999999999999E-2</v>
      </c>
      <c r="N111" s="42">
        <f>ROUND(N110*(1+M111),2)</f>
        <v>0</v>
      </c>
      <c r="O111" s="45">
        <f>ROUND(O110*(1+M111),2)</f>
        <v>0</v>
      </c>
      <c r="P111" s="20"/>
      <c r="Q111" s="9"/>
      <c r="R111" s="9"/>
      <c r="S111" s="38"/>
      <c r="T111" s="67"/>
      <c r="U111" s="203"/>
      <c r="V111" s="203"/>
      <c r="W111" s="207"/>
    </row>
    <row r="112" spans="3:23">
      <c r="C112" s="52"/>
      <c r="D112" s="33"/>
      <c r="E112" s="33"/>
      <c r="F112" s="33"/>
      <c r="G112" s="33"/>
      <c r="H112" s="33"/>
      <c r="I112" s="33"/>
      <c r="J112" s="9"/>
      <c r="K112" s="188" t="s">
        <v>112</v>
      </c>
      <c r="L112" s="187"/>
      <c r="M112" s="41">
        <v>0</v>
      </c>
      <c r="N112" s="42">
        <f>ROUND(N111*(1+M112),2)</f>
        <v>0</v>
      </c>
      <c r="O112" s="45">
        <f>ROUND(O111*(1+M112),2)</f>
        <v>0</v>
      </c>
      <c r="P112" s="20"/>
      <c r="Q112" s="9"/>
      <c r="R112" s="9"/>
      <c r="S112" s="38"/>
      <c r="T112" s="67"/>
      <c r="U112" s="203"/>
      <c r="V112" s="203"/>
      <c r="W112" s="207"/>
    </row>
    <row r="113" spans="3:24" ht="13.2" thickBot="1">
      <c r="C113" s="52"/>
      <c r="D113" s="33"/>
      <c r="E113" s="33"/>
      <c r="F113" s="33"/>
      <c r="G113" s="33"/>
      <c r="H113" s="33"/>
      <c r="I113" s="33"/>
      <c r="J113" s="9"/>
      <c r="K113" s="183" t="s">
        <v>117</v>
      </c>
      <c r="L113" s="184"/>
      <c r="M113" s="185">
        <v>5.5E-2</v>
      </c>
      <c r="N113" s="280">
        <f>ROUND(N112*(1+M113),2)</f>
        <v>0</v>
      </c>
      <c r="O113" s="281">
        <f>ROUND(O112*(1+M113),2)</f>
        <v>0</v>
      </c>
      <c r="P113" s="20"/>
      <c r="Q113" s="9"/>
      <c r="R113" s="9"/>
      <c r="S113" s="38"/>
      <c r="T113" s="67"/>
      <c r="U113" s="203"/>
      <c r="V113" s="203"/>
      <c r="W113" s="207"/>
    </row>
    <row r="114" spans="3:24" ht="13.2" thickBot="1">
      <c r="C114" s="52"/>
      <c r="D114" s="33"/>
      <c r="E114" s="33"/>
      <c r="F114" s="33"/>
      <c r="G114" s="33"/>
      <c r="H114" s="33"/>
      <c r="I114" s="33"/>
      <c r="J114" s="9"/>
      <c r="K114" s="282" t="s">
        <v>140</v>
      </c>
      <c r="L114" s="283"/>
      <c r="M114" s="284">
        <v>8.2000000000000003E-2</v>
      </c>
      <c r="N114" s="285">
        <f>ROUND(N113*(1+M114),2)</f>
        <v>0</v>
      </c>
      <c r="O114" s="286">
        <f>ROUND(O113*(1+M114),2)</f>
        <v>0</v>
      </c>
      <c r="P114" s="20"/>
      <c r="Q114" s="9"/>
      <c r="R114" s="9"/>
      <c r="S114" s="38"/>
      <c r="T114" s="67"/>
      <c r="U114" s="203"/>
      <c r="V114" s="203"/>
      <c r="W114" s="207"/>
    </row>
    <row r="115" spans="3:24" ht="13.2" thickBot="1">
      <c r="C115" s="60"/>
      <c r="D115" s="242"/>
      <c r="E115" s="242"/>
      <c r="F115" s="242"/>
      <c r="G115" s="242"/>
      <c r="H115" s="242"/>
      <c r="I115" s="242"/>
      <c r="J115" s="39"/>
      <c r="K115" s="221"/>
      <c r="L115" s="221"/>
      <c r="M115" s="243"/>
      <c r="N115" s="223"/>
      <c r="O115" s="223"/>
      <c r="P115" s="61"/>
      <c r="Q115" s="39"/>
      <c r="R115" s="39"/>
      <c r="S115" s="72"/>
      <c r="T115" s="69"/>
      <c r="U115" s="210"/>
      <c r="V115" s="210"/>
      <c r="W115" s="211"/>
    </row>
    <row r="116" spans="3:24" ht="13.8">
      <c r="C116" s="236">
        <v>2017</v>
      </c>
      <c r="D116" s="50"/>
      <c r="E116" s="50"/>
      <c r="F116" s="50"/>
      <c r="G116" s="50"/>
      <c r="H116" s="50"/>
      <c r="I116" s="50"/>
      <c r="J116" s="50"/>
      <c r="K116" s="50"/>
      <c r="L116" s="50"/>
      <c r="M116" s="50"/>
      <c r="N116" s="50"/>
      <c r="O116" s="50"/>
      <c r="P116" s="51"/>
      <c r="Q116" s="50"/>
      <c r="R116" s="50"/>
      <c r="S116" s="71"/>
      <c r="T116" s="68"/>
      <c r="U116" s="204"/>
      <c r="V116" s="204"/>
      <c r="W116" s="205"/>
    </row>
    <row r="117" spans="3:24" ht="13.2" thickBot="1">
      <c r="C117" s="52"/>
      <c r="D117" s="9"/>
      <c r="E117" s="9"/>
      <c r="F117" s="9"/>
      <c r="G117" s="9"/>
      <c r="H117" s="9"/>
      <c r="I117" s="9"/>
      <c r="J117" s="9"/>
      <c r="K117" s="9"/>
      <c r="L117" s="9"/>
      <c r="M117" s="9"/>
      <c r="N117" s="9"/>
      <c r="O117" s="9"/>
      <c r="P117" s="20"/>
      <c r="Q117" s="9"/>
      <c r="R117" s="9"/>
      <c r="S117" s="38"/>
      <c r="T117" s="67"/>
      <c r="U117" s="202"/>
      <c r="V117" s="202"/>
      <c r="W117" s="206"/>
    </row>
    <row r="118" spans="3:24" ht="13.2" thickBot="1">
      <c r="C118" s="53"/>
      <c r="D118" s="373" t="s">
        <v>1</v>
      </c>
      <c r="E118" s="374"/>
      <c r="F118" s="375"/>
      <c r="G118" s="5"/>
      <c r="H118" s="6"/>
      <c r="I118" s="6"/>
      <c r="J118" s="376" t="s">
        <v>2</v>
      </c>
      <c r="K118" s="377"/>
      <c r="L118" s="378"/>
      <c r="M118" s="7"/>
      <c r="N118" s="379" t="s">
        <v>3</v>
      </c>
      <c r="O118" s="380"/>
      <c r="P118" s="20"/>
      <c r="Q118" s="9"/>
      <c r="R118" s="9"/>
      <c r="S118" s="38"/>
      <c r="T118" s="67"/>
      <c r="U118" s="202"/>
      <c r="V118" s="202"/>
      <c r="W118" s="206"/>
    </row>
    <row r="119" spans="3:24" ht="61.5" customHeight="1">
      <c r="C119" s="54" t="s">
        <v>4</v>
      </c>
      <c r="D119" s="134" t="s">
        <v>65</v>
      </c>
      <c r="E119" s="135" t="s">
        <v>66</v>
      </c>
      <c r="F119" s="127" t="s">
        <v>28</v>
      </c>
      <c r="G119" s="14" t="s">
        <v>67</v>
      </c>
      <c r="H119" s="15" t="s">
        <v>68</v>
      </c>
      <c r="I119" s="15"/>
      <c r="J119" s="16" t="s">
        <v>43</v>
      </c>
      <c r="K119" s="16" t="s">
        <v>44</v>
      </c>
      <c r="L119" s="17" t="s">
        <v>7</v>
      </c>
      <c r="M119" s="15"/>
      <c r="N119" s="18" t="s">
        <v>8</v>
      </c>
      <c r="O119" s="18" t="s">
        <v>9</v>
      </c>
      <c r="P119" s="20"/>
      <c r="Q119" s="357" t="s">
        <v>47</v>
      </c>
      <c r="R119" s="358"/>
      <c r="S119" s="102"/>
      <c r="T119" s="67"/>
      <c r="U119" s="235" t="s">
        <v>103</v>
      </c>
      <c r="V119" s="235" t="s">
        <v>104</v>
      </c>
      <c r="W119" s="240" t="s">
        <v>18</v>
      </c>
      <c r="X119" s="9"/>
    </row>
    <row r="120" spans="3:24" ht="12.75" customHeight="1">
      <c r="C120" s="55">
        <v>1</v>
      </c>
      <c r="D120" s="131">
        <v>0</v>
      </c>
      <c r="E120" s="132">
        <v>0</v>
      </c>
      <c r="F120" s="133">
        <v>1</v>
      </c>
      <c r="G120" s="30">
        <f t="shared" ref="G120:G131" si="50">D120+E120</f>
        <v>0</v>
      </c>
      <c r="H120" s="31">
        <f t="shared" ref="H120:H131" si="51">ROUND((G120/F120),2)</f>
        <v>0</v>
      </c>
      <c r="I120" s="31"/>
      <c r="J120" s="27">
        <f t="shared" ref="J120:J121" si="52">ROUND((H120*3%)*F120,2)</f>
        <v>0</v>
      </c>
      <c r="K120" s="27">
        <f>ROUND((IF(H120-$R$122&lt;0,0,(H120-$R$122))*3.5%)*F120,2)</f>
        <v>0</v>
      </c>
      <c r="L120" s="28">
        <f t="shared" ref="L120:L131" si="53">J120+K120</f>
        <v>0</v>
      </c>
      <c r="M120" s="31"/>
      <c r="N120" s="35">
        <f>((MIN(H120,$R$123)*0.58%)+IF(H120&gt;$R$123,(H120-$R$123)*1.25%,0))*F120</f>
        <v>0</v>
      </c>
      <c r="O120" s="35">
        <f t="shared" ref="O120:O131" si="54">(H120*3.75%)*F120</f>
        <v>0</v>
      </c>
      <c r="P120" s="20" t="str">
        <f>IF(W120&lt;&gt;0, "Error - review!",".")</f>
        <v>.</v>
      </c>
      <c r="Q120" s="75" t="s">
        <v>31</v>
      </c>
      <c r="R120" s="76"/>
      <c r="S120" s="38"/>
      <c r="T120" s="67"/>
      <c r="U120" s="203">
        <f>((MIN(H120,$R$123)*0.58%))*F120</f>
        <v>0</v>
      </c>
      <c r="V120" s="203">
        <f>(IF(H120&gt;$R$123,(H120-$R$123)*1.25%,0))*F120</f>
        <v>0</v>
      </c>
      <c r="W120" s="207">
        <f t="shared" ref="W120:W131" si="55">(U120+V120)-N120</f>
        <v>0</v>
      </c>
    </row>
    <row r="121" spans="3:24">
      <c r="C121" s="55">
        <v>2</v>
      </c>
      <c r="D121" s="131">
        <v>0</v>
      </c>
      <c r="E121" s="132">
        <v>0</v>
      </c>
      <c r="F121" s="133">
        <v>1</v>
      </c>
      <c r="G121" s="30">
        <f t="shared" si="50"/>
        <v>0</v>
      </c>
      <c r="H121" s="31">
        <f t="shared" si="51"/>
        <v>0</v>
      </c>
      <c r="I121" s="31"/>
      <c r="J121" s="27">
        <f t="shared" si="52"/>
        <v>0</v>
      </c>
      <c r="K121" s="27">
        <f>ROUND((IF(H121-$R$122&lt;0,0,(H121-$R$122))*3.5%)*F121,2)</f>
        <v>0</v>
      </c>
      <c r="L121" s="28">
        <f t="shared" si="53"/>
        <v>0</v>
      </c>
      <c r="M121" s="31"/>
      <c r="N121" s="35">
        <f>((MIN(H121,$R$123)*0.58%)+IF(H121&gt;$R$123,(H121-$R$123)*1.25%,0))*F121</f>
        <v>0</v>
      </c>
      <c r="O121" s="35">
        <f t="shared" si="54"/>
        <v>0</v>
      </c>
      <c r="P121" s="20" t="str">
        <f t="shared" ref="P121:P132" si="56">IF(W121&lt;&gt;0, "Error - review!",".")</f>
        <v>.</v>
      </c>
      <c r="Q121" s="77" t="s">
        <v>11</v>
      </c>
      <c r="R121" s="111">
        <v>233.3</v>
      </c>
      <c r="S121" s="38"/>
      <c r="T121" s="67"/>
      <c r="U121" s="203">
        <f>((MIN(H121,$R$123)*0.58%))*F121</f>
        <v>0</v>
      </c>
      <c r="V121" s="203">
        <f>(IF(H121&gt;$R$123,(H121-$R$123)*1.25%,0))*F121</f>
        <v>0</v>
      </c>
      <c r="W121" s="207">
        <f t="shared" si="55"/>
        <v>0</v>
      </c>
    </row>
    <row r="122" spans="3:24">
      <c r="C122" s="55">
        <v>3</v>
      </c>
      <c r="D122" s="131">
        <v>0</v>
      </c>
      <c r="E122" s="132">
        <v>0</v>
      </c>
      <c r="F122" s="133">
        <v>1</v>
      </c>
      <c r="G122" s="30">
        <f t="shared" si="50"/>
        <v>0</v>
      </c>
      <c r="H122" s="31">
        <f>ROUND((G122/F122),2)</f>
        <v>0</v>
      </c>
      <c r="I122" s="31"/>
      <c r="J122" s="27">
        <f>ROUND((H122*3%)*F122,2)</f>
        <v>0</v>
      </c>
      <c r="K122" s="27">
        <f>ROUND((IF(H122-$R$127&lt;0,0,(H122-R127))*3.5%)*F122,2)</f>
        <v>0</v>
      </c>
      <c r="L122" s="28">
        <f t="shared" si="53"/>
        <v>0</v>
      </c>
      <c r="M122" s="31"/>
      <c r="N122" s="35">
        <f>((MIN(H122,$R$128)*0.58%)+IF(H122&gt;$R$128,(H122-$R$128)*1.25%,0))*F122</f>
        <v>0</v>
      </c>
      <c r="O122" s="35">
        <f>(H122*3.75%)*F122</f>
        <v>0</v>
      </c>
      <c r="P122" s="20" t="str">
        <f t="shared" si="56"/>
        <v>.</v>
      </c>
      <c r="Q122" s="77" t="s">
        <v>61</v>
      </c>
      <c r="R122" s="111">
        <f>ROUND(($R$121*52.18*2)/12,2)</f>
        <v>2028.93</v>
      </c>
      <c r="S122" s="38"/>
      <c r="T122" s="67"/>
      <c r="U122" s="203">
        <f>((MIN(H122,$R$128)*0.58%))*F122</f>
        <v>0</v>
      </c>
      <c r="V122" s="203">
        <f>(IF(H122&gt;$R$128,(H122-$R$128)*1.25%,0))*F122</f>
        <v>0</v>
      </c>
      <c r="W122" s="207">
        <f t="shared" si="55"/>
        <v>0</v>
      </c>
    </row>
    <row r="123" spans="3:24">
      <c r="C123" s="55">
        <v>4</v>
      </c>
      <c r="D123" s="131">
        <v>0</v>
      </c>
      <c r="E123" s="132">
        <v>0</v>
      </c>
      <c r="F123" s="133">
        <v>1</v>
      </c>
      <c r="G123" s="30">
        <f t="shared" si="50"/>
        <v>0</v>
      </c>
      <c r="H123" s="31">
        <f t="shared" si="51"/>
        <v>0</v>
      </c>
      <c r="I123" s="31"/>
      <c r="J123" s="27">
        <f t="shared" ref="J123:J131" si="57">ROUND((H123*3%)*F123,2)</f>
        <v>0</v>
      </c>
      <c r="K123" s="27">
        <f t="shared" ref="K123:K131" si="58">ROUND((IF(H123-$R$131&lt;0,0,(H123-$R$131))*3.5%)*F123,2)</f>
        <v>0</v>
      </c>
      <c r="L123" s="28">
        <f t="shared" si="53"/>
        <v>0</v>
      </c>
      <c r="M123" s="31"/>
      <c r="N123" s="35">
        <f t="shared" ref="N123:N131" si="59">((MIN(H123,$R$132)*0.58%)+IF(H123&gt;$R$132,(H123-$R$132)*1.25%,0))*F123</f>
        <v>0</v>
      </c>
      <c r="O123" s="35">
        <f t="shared" si="54"/>
        <v>0</v>
      </c>
      <c r="P123" s="20" t="str">
        <f t="shared" si="56"/>
        <v>.</v>
      </c>
      <c r="Q123" s="77" t="s">
        <v>30</v>
      </c>
      <c r="R123" s="111">
        <f>ROUND(($R$121*52.18*3.74)/12,2)</f>
        <v>3794.1</v>
      </c>
      <c r="S123" s="38"/>
      <c r="T123" s="67"/>
      <c r="U123" s="203">
        <f t="shared" ref="U123:U131" si="60">((MIN(H123,$R$132)*0.58%))*F123</f>
        <v>0</v>
      </c>
      <c r="V123" s="203">
        <f>(IF(H123&gt;$R$132,(H123-$R$132)*1.25%,0))*F123</f>
        <v>0</v>
      </c>
      <c r="W123" s="207">
        <f t="shared" si="55"/>
        <v>0</v>
      </c>
    </row>
    <row r="124" spans="3:24">
      <c r="C124" s="55">
        <v>5</v>
      </c>
      <c r="D124" s="131">
        <v>0</v>
      </c>
      <c r="E124" s="132">
        <v>0</v>
      </c>
      <c r="F124" s="133">
        <v>1</v>
      </c>
      <c r="G124" s="30">
        <f t="shared" si="50"/>
        <v>0</v>
      </c>
      <c r="H124" s="31">
        <f t="shared" si="51"/>
        <v>0</v>
      </c>
      <c r="I124" s="31"/>
      <c r="J124" s="27">
        <f t="shared" si="57"/>
        <v>0</v>
      </c>
      <c r="K124" s="27">
        <f t="shared" si="58"/>
        <v>0</v>
      </c>
      <c r="L124" s="28">
        <f t="shared" si="53"/>
        <v>0</v>
      </c>
      <c r="M124" s="31"/>
      <c r="N124" s="35">
        <f t="shared" si="59"/>
        <v>0</v>
      </c>
      <c r="O124" s="35">
        <f t="shared" si="54"/>
        <v>0</v>
      </c>
      <c r="P124" s="20" t="str">
        <f t="shared" si="56"/>
        <v>.</v>
      </c>
      <c r="Q124" s="156">
        <v>42795</v>
      </c>
      <c r="R124" s="111"/>
      <c r="S124" s="38"/>
      <c r="T124" s="67"/>
      <c r="U124" s="203">
        <f t="shared" si="60"/>
        <v>0</v>
      </c>
      <c r="V124" s="203">
        <f t="shared" ref="V124:V131" si="61">(IF(H124&gt;$R$132,(H124-$R$132)*1.25%,0))*F124</f>
        <v>0</v>
      </c>
      <c r="W124" s="207">
        <f t="shared" si="55"/>
        <v>0</v>
      </c>
    </row>
    <row r="125" spans="3:24">
      <c r="C125" s="55">
        <v>6</v>
      </c>
      <c r="D125" s="131">
        <v>0</v>
      </c>
      <c r="E125" s="132">
        <v>0</v>
      </c>
      <c r="F125" s="133">
        <v>1</v>
      </c>
      <c r="G125" s="30">
        <f t="shared" si="50"/>
        <v>0</v>
      </c>
      <c r="H125" s="31">
        <f t="shared" si="51"/>
        <v>0</v>
      </c>
      <c r="I125" s="31"/>
      <c r="J125" s="27">
        <f t="shared" si="57"/>
        <v>0</v>
      </c>
      <c r="K125" s="27">
        <f t="shared" si="58"/>
        <v>0</v>
      </c>
      <c r="L125" s="28">
        <f t="shared" si="53"/>
        <v>0</v>
      </c>
      <c r="M125" s="31"/>
      <c r="N125" s="35">
        <f t="shared" si="59"/>
        <v>0</v>
      </c>
      <c r="O125" s="35">
        <f t="shared" si="54"/>
        <v>0</v>
      </c>
      <c r="P125" s="20" t="str">
        <f t="shared" si="56"/>
        <v>.</v>
      </c>
      <c r="Q125" s="77" t="s">
        <v>33</v>
      </c>
      <c r="R125" s="111">
        <f>R121</f>
        <v>233.3</v>
      </c>
      <c r="S125" s="38"/>
      <c r="T125" s="67"/>
      <c r="U125" s="203">
        <f t="shared" si="60"/>
        <v>0</v>
      </c>
      <c r="V125" s="203">
        <f t="shared" si="61"/>
        <v>0</v>
      </c>
      <c r="W125" s="207">
        <f t="shared" si="55"/>
        <v>0</v>
      </c>
    </row>
    <row r="126" spans="3:24">
      <c r="C126" s="55">
        <v>7</v>
      </c>
      <c r="D126" s="131">
        <v>0</v>
      </c>
      <c r="E126" s="132">
        <v>0</v>
      </c>
      <c r="F126" s="133">
        <v>1</v>
      </c>
      <c r="G126" s="30">
        <f t="shared" si="50"/>
        <v>0</v>
      </c>
      <c r="H126" s="31">
        <f t="shared" si="51"/>
        <v>0</v>
      </c>
      <c r="I126" s="31"/>
      <c r="J126" s="27">
        <f t="shared" si="57"/>
        <v>0</v>
      </c>
      <c r="K126" s="27">
        <f t="shared" si="58"/>
        <v>0</v>
      </c>
      <c r="L126" s="28">
        <f t="shared" si="53"/>
        <v>0</v>
      </c>
      <c r="M126" s="31"/>
      <c r="N126" s="35">
        <f t="shared" si="59"/>
        <v>0</v>
      </c>
      <c r="O126" s="35">
        <f t="shared" si="54"/>
        <v>0</v>
      </c>
      <c r="P126" s="20" t="str">
        <f t="shared" si="56"/>
        <v>.</v>
      </c>
      <c r="Q126" s="77" t="s">
        <v>34</v>
      </c>
      <c r="R126" s="111">
        <v>238.3</v>
      </c>
      <c r="S126" s="38"/>
      <c r="T126" s="67"/>
      <c r="U126" s="203">
        <f t="shared" si="60"/>
        <v>0</v>
      </c>
      <c r="V126" s="203">
        <f t="shared" si="61"/>
        <v>0</v>
      </c>
      <c r="W126" s="207">
        <f t="shared" si="55"/>
        <v>0</v>
      </c>
    </row>
    <row r="127" spans="3:24">
      <c r="C127" s="55">
        <v>8</v>
      </c>
      <c r="D127" s="131">
        <v>0</v>
      </c>
      <c r="E127" s="132">
        <v>0</v>
      </c>
      <c r="F127" s="133">
        <v>1</v>
      </c>
      <c r="G127" s="30">
        <f t="shared" si="50"/>
        <v>0</v>
      </c>
      <c r="H127" s="31">
        <f t="shared" si="51"/>
        <v>0</v>
      </c>
      <c r="I127" s="31"/>
      <c r="J127" s="27">
        <f t="shared" si="57"/>
        <v>0</v>
      </c>
      <c r="K127" s="27">
        <f t="shared" si="58"/>
        <v>0</v>
      </c>
      <c r="L127" s="28">
        <f t="shared" si="53"/>
        <v>0</v>
      </c>
      <c r="M127" s="31"/>
      <c r="N127" s="35">
        <f t="shared" si="59"/>
        <v>0</v>
      </c>
      <c r="O127" s="35">
        <f t="shared" si="54"/>
        <v>0</v>
      </c>
      <c r="P127" s="20" t="str">
        <f t="shared" si="56"/>
        <v>.</v>
      </c>
      <c r="Q127" s="77" t="s">
        <v>35</v>
      </c>
      <c r="R127" s="111">
        <f>ROUND(((((($R$125*(9/31))+($R$126*(22/31)))*52.18)/12)*2),2)</f>
        <v>2059.79</v>
      </c>
      <c r="S127" s="38"/>
      <c r="T127" s="67"/>
      <c r="U127" s="203">
        <f t="shared" si="60"/>
        <v>0</v>
      </c>
      <c r="V127" s="203">
        <f t="shared" si="61"/>
        <v>0</v>
      </c>
      <c r="W127" s="207">
        <f t="shared" si="55"/>
        <v>0</v>
      </c>
    </row>
    <row r="128" spans="3:24">
      <c r="C128" s="55">
        <v>9</v>
      </c>
      <c r="D128" s="131">
        <v>0</v>
      </c>
      <c r="E128" s="132">
        <v>0</v>
      </c>
      <c r="F128" s="133">
        <v>1</v>
      </c>
      <c r="G128" s="30">
        <f t="shared" si="50"/>
        <v>0</v>
      </c>
      <c r="H128" s="31">
        <f t="shared" si="51"/>
        <v>0</v>
      </c>
      <c r="I128" s="31"/>
      <c r="J128" s="27">
        <f t="shared" si="57"/>
        <v>0</v>
      </c>
      <c r="K128" s="27">
        <f t="shared" si="58"/>
        <v>0</v>
      </c>
      <c r="L128" s="28">
        <f t="shared" si="53"/>
        <v>0</v>
      </c>
      <c r="M128" s="31"/>
      <c r="N128" s="35">
        <f t="shared" si="59"/>
        <v>0</v>
      </c>
      <c r="O128" s="35">
        <f t="shared" si="54"/>
        <v>0</v>
      </c>
      <c r="P128" s="20" t="str">
        <f t="shared" si="56"/>
        <v>.</v>
      </c>
      <c r="Q128" s="77" t="s">
        <v>36</v>
      </c>
      <c r="R128" s="111">
        <f>ROUND(((((($R$125*(9/31))+($R$126*(22/31)))*52.18)/12)*3.74),2)</f>
        <v>3851.81</v>
      </c>
      <c r="S128" s="38"/>
      <c r="T128" s="67"/>
      <c r="U128" s="203">
        <f t="shared" si="60"/>
        <v>0</v>
      </c>
      <c r="V128" s="203">
        <f t="shared" si="61"/>
        <v>0</v>
      </c>
      <c r="W128" s="207">
        <f t="shared" si="55"/>
        <v>0</v>
      </c>
    </row>
    <row r="129" spans="3:24">
      <c r="C129" s="55">
        <v>10</v>
      </c>
      <c r="D129" s="131">
        <v>0</v>
      </c>
      <c r="E129" s="132">
        <v>0</v>
      </c>
      <c r="F129" s="133">
        <v>1</v>
      </c>
      <c r="G129" s="30">
        <f t="shared" si="50"/>
        <v>0</v>
      </c>
      <c r="H129" s="31">
        <f t="shared" si="51"/>
        <v>0</v>
      </c>
      <c r="I129" s="31"/>
      <c r="J129" s="27">
        <f t="shared" si="57"/>
        <v>0</v>
      </c>
      <c r="K129" s="27">
        <f t="shared" si="58"/>
        <v>0</v>
      </c>
      <c r="L129" s="28">
        <f t="shared" si="53"/>
        <v>0</v>
      </c>
      <c r="M129" s="31"/>
      <c r="N129" s="35">
        <f t="shared" si="59"/>
        <v>0</v>
      </c>
      <c r="O129" s="35">
        <f t="shared" si="54"/>
        <v>0</v>
      </c>
      <c r="P129" s="20" t="str">
        <f t="shared" si="56"/>
        <v>.</v>
      </c>
      <c r="Q129" s="75" t="s">
        <v>32</v>
      </c>
      <c r="R129" s="111"/>
      <c r="S129" s="38"/>
      <c r="T129" s="67"/>
      <c r="U129" s="203">
        <f t="shared" si="60"/>
        <v>0</v>
      </c>
      <c r="V129" s="203">
        <f t="shared" si="61"/>
        <v>0</v>
      </c>
      <c r="W129" s="207">
        <f t="shared" si="55"/>
        <v>0</v>
      </c>
    </row>
    <row r="130" spans="3:24">
      <c r="C130" s="55">
        <v>11</v>
      </c>
      <c r="D130" s="131">
        <v>0</v>
      </c>
      <c r="E130" s="132">
        <v>0</v>
      </c>
      <c r="F130" s="133">
        <v>1</v>
      </c>
      <c r="G130" s="30">
        <f t="shared" si="50"/>
        <v>0</v>
      </c>
      <c r="H130" s="31">
        <f t="shared" si="51"/>
        <v>0</v>
      </c>
      <c r="I130" s="31"/>
      <c r="J130" s="27">
        <f t="shared" si="57"/>
        <v>0</v>
      </c>
      <c r="K130" s="27">
        <f t="shared" si="58"/>
        <v>0</v>
      </c>
      <c r="L130" s="28">
        <f t="shared" si="53"/>
        <v>0</v>
      </c>
      <c r="M130" s="31"/>
      <c r="N130" s="35">
        <f t="shared" si="59"/>
        <v>0</v>
      </c>
      <c r="O130" s="35">
        <f t="shared" si="54"/>
        <v>0</v>
      </c>
      <c r="P130" s="20" t="str">
        <f t="shared" si="56"/>
        <v>.</v>
      </c>
      <c r="Q130" s="77" t="s">
        <v>34</v>
      </c>
      <c r="R130" s="111">
        <v>238.3</v>
      </c>
      <c r="S130" s="38"/>
      <c r="T130" s="67"/>
      <c r="U130" s="203">
        <f t="shared" si="60"/>
        <v>0</v>
      </c>
      <c r="V130" s="203">
        <f t="shared" si="61"/>
        <v>0</v>
      </c>
      <c r="W130" s="207">
        <f t="shared" si="55"/>
        <v>0</v>
      </c>
    </row>
    <row r="131" spans="3:24">
      <c r="C131" s="56">
        <v>12</v>
      </c>
      <c r="D131" s="131">
        <v>0</v>
      </c>
      <c r="E131" s="132">
        <v>0</v>
      </c>
      <c r="F131" s="133">
        <v>1</v>
      </c>
      <c r="G131" s="30">
        <f t="shared" si="50"/>
        <v>0</v>
      </c>
      <c r="H131" s="31">
        <f t="shared" si="51"/>
        <v>0</v>
      </c>
      <c r="I131" s="31"/>
      <c r="J131" s="27">
        <f t="shared" si="57"/>
        <v>0</v>
      </c>
      <c r="K131" s="27">
        <f t="shared" si="58"/>
        <v>0</v>
      </c>
      <c r="L131" s="28">
        <f t="shared" si="53"/>
        <v>0</v>
      </c>
      <c r="M131" s="31"/>
      <c r="N131" s="35">
        <f t="shared" si="59"/>
        <v>0</v>
      </c>
      <c r="O131" s="35">
        <f t="shared" si="54"/>
        <v>0</v>
      </c>
      <c r="P131" s="20" t="str">
        <f t="shared" si="56"/>
        <v>.</v>
      </c>
      <c r="Q131" s="77" t="s">
        <v>62</v>
      </c>
      <c r="R131" s="111">
        <f>ROUND(($R$130*52.18*2)/12,2)</f>
        <v>2072.42</v>
      </c>
      <c r="S131" s="38"/>
      <c r="T131" s="67"/>
      <c r="U131" s="203">
        <f t="shared" si="60"/>
        <v>0</v>
      </c>
      <c r="V131" s="203">
        <f t="shared" si="61"/>
        <v>0</v>
      </c>
      <c r="W131" s="207">
        <f t="shared" si="55"/>
        <v>0</v>
      </c>
    </row>
    <row r="132" spans="3:24" ht="13.2" thickBot="1">
      <c r="C132" s="57"/>
      <c r="D132" s="32"/>
      <c r="E132" s="32"/>
      <c r="F132" s="150" t="s">
        <v>51</v>
      </c>
      <c r="G132" s="31">
        <f>SUM(G120:G131)</f>
        <v>0</v>
      </c>
      <c r="H132" s="31">
        <f>SUM(H120:H131)</f>
        <v>0</v>
      </c>
      <c r="I132" s="31"/>
      <c r="J132" s="27">
        <f>SUM(J120:J131)</f>
        <v>0</v>
      </c>
      <c r="K132" s="27">
        <f>SUM(K120:K131)</f>
        <v>0</v>
      </c>
      <c r="L132" s="28">
        <f>SUM(L120:L131)</f>
        <v>0</v>
      </c>
      <c r="M132" s="31"/>
      <c r="N132" s="29">
        <f>SUM(N120:N131)</f>
        <v>0</v>
      </c>
      <c r="O132" s="29">
        <f>SUM(O120:O131)</f>
        <v>0</v>
      </c>
      <c r="P132" s="20" t="str">
        <f t="shared" si="56"/>
        <v>.</v>
      </c>
      <c r="Q132" s="78" t="s">
        <v>26</v>
      </c>
      <c r="R132" s="112">
        <f>ROUND(($R$130*52.18*3.74)/12,2)</f>
        <v>3875.42</v>
      </c>
      <c r="S132" s="38"/>
      <c r="T132" s="67"/>
      <c r="U132" s="228">
        <f>SUM(U120:U131)</f>
        <v>0</v>
      </c>
      <c r="V132" s="228">
        <f>SUM(V120:V131)</f>
        <v>0</v>
      </c>
      <c r="W132" s="229">
        <f>SUM(W120:W131)</f>
        <v>0</v>
      </c>
    </row>
    <row r="133" spans="3:24" ht="13.2" thickBot="1">
      <c r="C133" s="52"/>
      <c r="D133" s="33"/>
      <c r="E133" s="33"/>
      <c r="F133" s="33"/>
      <c r="G133" s="33"/>
      <c r="H133" s="33"/>
      <c r="I133" s="33"/>
      <c r="J133" s="9"/>
      <c r="K133" s="124"/>
      <c r="L133" s="124"/>
      <c r="M133" s="125"/>
      <c r="N133" s="126"/>
      <c r="O133" s="126"/>
      <c r="P133" s="20"/>
      <c r="Q133" s="9"/>
      <c r="R133" s="9"/>
      <c r="S133" s="38"/>
      <c r="T133" s="67"/>
      <c r="U133" s="203"/>
      <c r="V133" s="203"/>
      <c r="W133" s="207"/>
    </row>
    <row r="134" spans="3:24" ht="56.25" customHeight="1">
      <c r="C134" s="52"/>
      <c r="D134" s="33"/>
      <c r="E134" s="33"/>
      <c r="F134" s="33"/>
      <c r="G134" s="33"/>
      <c r="H134" s="33"/>
      <c r="I134" s="33"/>
      <c r="J134" s="9"/>
      <c r="K134" s="359" t="s">
        <v>154</v>
      </c>
      <c r="L134" s="360"/>
      <c r="M134" s="11" t="s">
        <v>16</v>
      </c>
      <c r="N134" s="12" t="s">
        <v>8</v>
      </c>
      <c r="O134" s="13" t="s">
        <v>9</v>
      </c>
      <c r="P134" s="20"/>
      <c r="Q134" s="9"/>
      <c r="R134" s="9"/>
      <c r="S134" s="38"/>
      <c r="T134" s="67"/>
      <c r="U134" s="203"/>
      <c r="V134" s="203"/>
      <c r="W134" s="207"/>
    </row>
    <row r="135" spans="3:24">
      <c r="C135" s="52"/>
      <c r="D135" s="33"/>
      <c r="E135" s="33"/>
      <c r="F135" s="33"/>
      <c r="G135" s="33"/>
      <c r="H135" s="33"/>
      <c r="I135" s="33"/>
      <c r="J135" s="9"/>
      <c r="K135" s="188" t="s">
        <v>96</v>
      </c>
      <c r="L135" s="187"/>
      <c r="M135" s="189">
        <v>7.0000000000000001E-3</v>
      </c>
      <c r="N135" s="42">
        <f>ROUND(N132*(1+M135),2)</f>
        <v>0</v>
      </c>
      <c r="O135" s="45">
        <f>ROUND(O132*(1+M135),2)</f>
        <v>0</v>
      </c>
      <c r="P135" s="20"/>
      <c r="Q135" s="9"/>
      <c r="R135" s="9"/>
      <c r="S135" s="38"/>
      <c r="T135" s="67"/>
      <c r="U135" s="203"/>
      <c r="V135" s="203"/>
      <c r="W135" s="207"/>
    </row>
    <row r="136" spans="3:24">
      <c r="C136" s="52"/>
      <c r="D136" s="33"/>
      <c r="E136" s="33"/>
      <c r="F136" s="33"/>
      <c r="G136" s="33"/>
      <c r="H136" s="33"/>
      <c r="I136" s="33"/>
      <c r="J136" s="9"/>
      <c r="K136" s="188" t="s">
        <v>99</v>
      </c>
      <c r="L136" s="187"/>
      <c r="M136" s="189">
        <v>1.2999999999999999E-2</v>
      </c>
      <c r="N136" s="42">
        <f>ROUND(N135*(1+M136),2)</f>
        <v>0</v>
      </c>
      <c r="O136" s="45">
        <f>ROUND(O135*(1+M136),2)</f>
        <v>0</v>
      </c>
      <c r="P136" s="20"/>
      <c r="Q136" s="9"/>
      <c r="R136" s="9"/>
      <c r="S136" s="38"/>
      <c r="T136" s="67"/>
      <c r="U136" s="203"/>
      <c r="V136" s="203"/>
      <c r="W136" s="207"/>
    </row>
    <row r="137" spans="3:24">
      <c r="C137" s="52"/>
      <c r="D137" s="33"/>
      <c r="E137" s="33"/>
      <c r="F137" s="33"/>
      <c r="G137" s="33"/>
      <c r="H137" s="33"/>
      <c r="I137" s="33"/>
      <c r="J137" s="9"/>
      <c r="K137" s="188" t="s">
        <v>112</v>
      </c>
      <c r="L137" s="187"/>
      <c r="M137" s="189">
        <v>0</v>
      </c>
      <c r="N137" s="42">
        <f>ROUND(N136*(1+M137),2)</f>
        <v>0</v>
      </c>
      <c r="O137" s="45">
        <f>ROUND(O136*(1+M137),2)</f>
        <v>0</v>
      </c>
      <c r="P137" s="20"/>
      <c r="Q137" s="9"/>
      <c r="R137" s="9"/>
      <c r="S137" s="38"/>
      <c r="T137" s="67"/>
      <c r="U137" s="203"/>
      <c r="V137" s="203"/>
      <c r="W137" s="207"/>
    </row>
    <row r="138" spans="3:24" ht="13.2" thickBot="1">
      <c r="C138" s="52"/>
      <c r="D138" s="33"/>
      <c r="E138" s="33"/>
      <c r="F138" s="33"/>
      <c r="G138" s="33"/>
      <c r="H138" s="33"/>
      <c r="I138" s="33"/>
      <c r="J138" s="9"/>
      <c r="K138" s="183" t="s">
        <v>117</v>
      </c>
      <c r="L138" s="184"/>
      <c r="M138" s="190">
        <v>5.5E-2</v>
      </c>
      <c r="N138" s="280">
        <f>ROUND(N137*(1+M138),2)</f>
        <v>0</v>
      </c>
      <c r="O138" s="281">
        <f>ROUND(O137*(1+M138),2)</f>
        <v>0</v>
      </c>
      <c r="P138" s="20"/>
      <c r="Q138" s="9"/>
      <c r="R138" s="9"/>
      <c r="S138" s="38"/>
      <c r="T138" s="67"/>
      <c r="U138" s="203"/>
      <c r="V138" s="203"/>
      <c r="W138" s="207"/>
    </row>
    <row r="139" spans="3:24" ht="13.2" thickBot="1">
      <c r="C139" s="52"/>
      <c r="D139" s="33"/>
      <c r="E139" s="33"/>
      <c r="F139" s="33"/>
      <c r="G139" s="33"/>
      <c r="H139" s="33"/>
      <c r="I139" s="33"/>
      <c r="J139" s="9"/>
      <c r="K139" s="282" t="s">
        <v>140</v>
      </c>
      <c r="L139" s="283"/>
      <c r="M139" s="297">
        <v>8.2000000000000003E-2</v>
      </c>
      <c r="N139" s="285">
        <f>ROUND(N138*(1+M139),2)</f>
        <v>0</v>
      </c>
      <c r="O139" s="286">
        <f>ROUND(O138*(1+M139),2)</f>
        <v>0</v>
      </c>
      <c r="P139" s="20"/>
      <c r="Q139" s="9"/>
      <c r="R139" s="9"/>
      <c r="S139" s="38"/>
      <c r="T139" s="67"/>
      <c r="U139" s="203"/>
      <c r="V139" s="203"/>
      <c r="W139" s="207"/>
    </row>
    <row r="140" spans="3:24" ht="13.2" thickBot="1">
      <c r="C140" s="60"/>
      <c r="D140" s="242"/>
      <c r="E140" s="242"/>
      <c r="F140" s="242"/>
      <c r="G140" s="242"/>
      <c r="H140" s="242"/>
      <c r="I140" s="242"/>
      <c r="J140" s="39"/>
      <c r="K140" s="221"/>
      <c r="L140" s="221"/>
      <c r="M140" s="243"/>
      <c r="N140" s="223"/>
      <c r="O140" s="223"/>
      <c r="P140" s="61"/>
      <c r="Q140" s="39"/>
      <c r="R140" s="39"/>
      <c r="S140" s="72"/>
      <c r="T140" s="69"/>
      <c r="U140" s="210"/>
      <c r="V140" s="210"/>
      <c r="W140" s="211"/>
    </row>
    <row r="141" spans="3:24" ht="13.8">
      <c r="C141" s="236">
        <v>2018</v>
      </c>
      <c r="D141" s="50"/>
      <c r="E141" s="50"/>
      <c r="F141" s="50"/>
      <c r="G141" s="50"/>
      <c r="H141" s="50"/>
      <c r="I141" s="50"/>
      <c r="J141" s="50"/>
      <c r="K141" s="50"/>
      <c r="L141" s="50"/>
      <c r="M141" s="50"/>
      <c r="N141" s="50"/>
      <c r="O141" s="50"/>
      <c r="P141" s="51"/>
      <c r="Q141" s="50"/>
      <c r="R141" s="50"/>
      <c r="S141" s="71"/>
      <c r="T141" s="68"/>
      <c r="U141" s="204"/>
      <c r="V141" s="204"/>
      <c r="W141" s="205"/>
    </row>
    <row r="142" spans="3:24">
      <c r="C142" s="52"/>
      <c r="D142" s="9"/>
      <c r="E142" s="9"/>
      <c r="F142" s="9"/>
      <c r="G142" s="9"/>
      <c r="H142" s="9"/>
      <c r="I142" s="9"/>
      <c r="J142" s="9"/>
      <c r="K142" s="9"/>
      <c r="L142" s="9"/>
      <c r="M142" s="9"/>
      <c r="N142" s="9"/>
      <c r="O142" s="9"/>
      <c r="P142" s="20"/>
      <c r="Q142" s="9"/>
      <c r="R142" s="9"/>
      <c r="S142" s="38"/>
      <c r="T142" s="67"/>
      <c r="U142" s="202"/>
      <c r="V142" s="202"/>
      <c r="W142" s="206"/>
    </row>
    <row r="143" spans="3:24" ht="13.2" thickBot="1">
      <c r="C143" s="57"/>
      <c r="D143" s="392" t="s">
        <v>1</v>
      </c>
      <c r="E143" s="392"/>
      <c r="F143" s="392"/>
      <c r="G143" s="6"/>
      <c r="H143" s="6"/>
      <c r="I143" s="6"/>
      <c r="J143" s="376" t="s">
        <v>2</v>
      </c>
      <c r="K143" s="377"/>
      <c r="L143" s="378"/>
      <c r="M143" s="7"/>
      <c r="N143" s="383" t="s">
        <v>3</v>
      </c>
      <c r="O143" s="383"/>
      <c r="P143" s="20"/>
      <c r="Q143" s="9"/>
      <c r="R143" s="9"/>
      <c r="S143" s="38"/>
      <c r="T143" s="67"/>
      <c r="U143" s="202"/>
      <c r="V143" s="202"/>
      <c r="W143" s="206"/>
    </row>
    <row r="144" spans="3:24" ht="61.5" customHeight="1">
      <c r="C144" s="244" t="s">
        <v>4</v>
      </c>
      <c r="D144" s="135" t="s">
        <v>65</v>
      </c>
      <c r="E144" s="135" t="s">
        <v>66</v>
      </c>
      <c r="F144" s="135" t="s">
        <v>28</v>
      </c>
      <c r="G144" s="15" t="s">
        <v>67</v>
      </c>
      <c r="H144" s="15" t="s">
        <v>68</v>
      </c>
      <c r="I144" s="15"/>
      <c r="J144" s="16" t="s">
        <v>43</v>
      </c>
      <c r="K144" s="16" t="s">
        <v>44</v>
      </c>
      <c r="L144" s="17" t="s">
        <v>7</v>
      </c>
      <c r="M144" s="15"/>
      <c r="N144" s="18" t="s">
        <v>8</v>
      </c>
      <c r="O144" s="18" t="s">
        <v>9</v>
      </c>
      <c r="P144" s="20"/>
      <c r="Q144" s="357" t="s">
        <v>77</v>
      </c>
      <c r="R144" s="358"/>
      <c r="S144" s="102"/>
      <c r="T144" s="67"/>
      <c r="U144" s="235" t="s">
        <v>103</v>
      </c>
      <c r="V144" s="235" t="s">
        <v>104</v>
      </c>
      <c r="W144" s="240" t="s">
        <v>18</v>
      </c>
      <c r="X144" s="9"/>
    </row>
    <row r="145" spans="3:23" ht="12.75" customHeight="1">
      <c r="C145" s="245">
        <v>1</v>
      </c>
      <c r="D145" s="131">
        <v>0</v>
      </c>
      <c r="E145" s="132">
        <v>0</v>
      </c>
      <c r="F145" s="132">
        <v>1</v>
      </c>
      <c r="G145" s="31">
        <f t="shared" ref="G145:G156" si="62">D145+E145</f>
        <v>0</v>
      </c>
      <c r="H145" s="31">
        <f>ROUND((G145/F145),2)</f>
        <v>0</v>
      </c>
      <c r="I145" s="31"/>
      <c r="J145" s="27">
        <f>ROUND((H145*3%)*F145,2)</f>
        <v>0</v>
      </c>
      <c r="K145" s="27">
        <f>ROUND((IF(H145-$R$147&lt;0,0,(H145-$R$147))*3.5%)*F145,2)</f>
        <v>0</v>
      </c>
      <c r="L145" s="28">
        <f t="shared" ref="L145:L156" si="63">J145+K145</f>
        <v>0</v>
      </c>
      <c r="M145" s="31"/>
      <c r="N145" s="35">
        <f>((MIN(H145,$R$148)*0.58%)+IF(H145&gt;$R$148,(H145-$R$148)*1.25%,0))*F145</f>
        <v>0</v>
      </c>
      <c r="O145" s="35">
        <f t="shared" ref="O145:O156" si="64">(H145*3.75%)*F145</f>
        <v>0</v>
      </c>
      <c r="P145" s="20" t="str">
        <f>IF(W145&lt;&gt;0, "Error - review!",".")</f>
        <v>.</v>
      </c>
      <c r="Q145" s="75" t="s">
        <v>73</v>
      </c>
      <c r="R145" s="76"/>
      <c r="S145" s="38"/>
      <c r="T145" s="67"/>
      <c r="U145" s="203">
        <f>((MIN(H145,$R$148)*0.58%))*F145</f>
        <v>0</v>
      </c>
      <c r="V145" s="203">
        <f>(IF(H145&gt;$R$148,(H145-$R$148)*1.25%,0))*F145</f>
        <v>0</v>
      </c>
      <c r="W145" s="207">
        <f t="shared" ref="W145:W156" si="65">(U145+V145)-N145</f>
        <v>0</v>
      </c>
    </row>
    <row r="146" spans="3:23">
      <c r="C146" s="245">
        <v>2</v>
      </c>
      <c r="D146" s="131">
        <v>0</v>
      </c>
      <c r="E146" s="132">
        <v>0</v>
      </c>
      <c r="F146" s="132">
        <v>1</v>
      </c>
      <c r="G146" s="31">
        <f t="shared" si="62"/>
        <v>0</v>
      </c>
      <c r="H146" s="31">
        <f t="shared" ref="H146:H156" si="66">ROUND((G146/F146),2)</f>
        <v>0</v>
      </c>
      <c r="I146" s="31"/>
      <c r="J146" s="27">
        <f t="shared" ref="J146" si="67">ROUND((H146*3%)*F146,2)</f>
        <v>0</v>
      </c>
      <c r="K146" s="27">
        <f>ROUND((IF(H146-$R$147&lt;0,0,(H146-$R$147))*3.5%)*F146,2)</f>
        <v>0</v>
      </c>
      <c r="L146" s="28">
        <f t="shared" si="63"/>
        <v>0</v>
      </c>
      <c r="M146" s="31"/>
      <c r="N146" s="35">
        <f>((MIN(H146,$R$148)*0.58%)+IF(H146&gt;$R$148,(H146-$R$148)*1.25%,0))*F146</f>
        <v>0</v>
      </c>
      <c r="O146" s="35">
        <f t="shared" si="64"/>
        <v>0</v>
      </c>
      <c r="P146" s="20" t="str">
        <f t="shared" ref="P146:P157" si="68">IF(W146&lt;&gt;0, "Error - review!",".")</f>
        <v>.</v>
      </c>
      <c r="Q146" s="77" t="s">
        <v>11</v>
      </c>
      <c r="R146" s="111">
        <v>238.3</v>
      </c>
      <c r="S146" s="38"/>
      <c r="T146" s="67"/>
      <c r="U146" s="203">
        <f>((MIN(H146,$R$148)*0.58%))*F146</f>
        <v>0</v>
      </c>
      <c r="V146" s="203">
        <f>(IF(H146&gt;$R$148,(H146-$R$148)*1.25%,0))*F146</f>
        <v>0</v>
      </c>
      <c r="W146" s="207">
        <f t="shared" si="65"/>
        <v>0</v>
      </c>
    </row>
    <row r="147" spans="3:23">
      <c r="C147" s="246">
        <v>3</v>
      </c>
      <c r="D147" s="131">
        <v>0</v>
      </c>
      <c r="E147" s="132">
        <v>0</v>
      </c>
      <c r="F147" s="132">
        <v>1</v>
      </c>
      <c r="G147" s="31">
        <f t="shared" si="62"/>
        <v>0</v>
      </c>
      <c r="H147" s="31">
        <f t="shared" si="66"/>
        <v>0</v>
      </c>
      <c r="I147" s="31"/>
      <c r="J147" s="27">
        <f>ROUND((H147*3%)*F147,2)</f>
        <v>0</v>
      </c>
      <c r="K147" s="27">
        <f>ROUND((IF(H147-$R$152&lt;0,0,(H147-R152))*3.5%)*F147,2)</f>
        <v>0</v>
      </c>
      <c r="L147" s="28">
        <f t="shared" si="63"/>
        <v>0</v>
      </c>
      <c r="M147" s="31"/>
      <c r="N147" s="35">
        <f>((MIN(H147,$R$153)*0.58%)+IF(H147&gt;$R$153,(H147-$R$153)*1.25%,0))*F147</f>
        <v>0</v>
      </c>
      <c r="O147" s="35">
        <f t="shared" si="64"/>
        <v>0</v>
      </c>
      <c r="P147" s="20" t="str">
        <f t="shared" si="68"/>
        <v>.</v>
      </c>
      <c r="Q147" s="77" t="s">
        <v>61</v>
      </c>
      <c r="R147" s="111">
        <f>ROUND(($R$146*52.18*2)/12,2)</f>
        <v>2072.42</v>
      </c>
      <c r="S147" s="38"/>
      <c r="T147" s="67"/>
      <c r="U147" s="203">
        <f>((MIN(H147,$R$153)*0.58%))*F147</f>
        <v>0</v>
      </c>
      <c r="V147" s="203">
        <f>(IF(H147&gt;$R$153,(H147-$R$153)*1.25%,0))*F147</f>
        <v>0</v>
      </c>
      <c r="W147" s="207">
        <f t="shared" si="65"/>
        <v>0</v>
      </c>
    </row>
    <row r="148" spans="3:23">
      <c r="C148" s="245">
        <v>4</v>
      </c>
      <c r="D148" s="131">
        <v>0</v>
      </c>
      <c r="E148" s="132">
        <v>0</v>
      </c>
      <c r="F148" s="132">
        <v>1</v>
      </c>
      <c r="G148" s="31">
        <f t="shared" si="62"/>
        <v>0</v>
      </c>
      <c r="H148" s="31">
        <f t="shared" si="66"/>
        <v>0</v>
      </c>
      <c r="I148" s="31"/>
      <c r="J148" s="27">
        <f t="shared" ref="J148:J156" si="69">ROUND((H148*3%)*F148,2)</f>
        <v>0</v>
      </c>
      <c r="K148" s="27">
        <f t="shared" ref="K148:K156" si="70">ROUND((IF(H148-$R$156&lt;0,0,(H148-$R$156))*3.5%)*F148,2)</f>
        <v>0</v>
      </c>
      <c r="L148" s="28">
        <f t="shared" si="63"/>
        <v>0</v>
      </c>
      <c r="M148" s="31"/>
      <c r="N148" s="35">
        <f t="shared" ref="N148:N156" si="71">((MIN(H148,$R$157)*0.58%)+IF(H148&gt;$R$157,(H148-$R$157)*1.25%,0))*F148</f>
        <v>0</v>
      </c>
      <c r="O148" s="35">
        <f t="shared" si="64"/>
        <v>0</v>
      </c>
      <c r="P148" s="20" t="str">
        <f t="shared" si="68"/>
        <v>.</v>
      </c>
      <c r="Q148" s="77" t="s">
        <v>30</v>
      </c>
      <c r="R148" s="111">
        <f>ROUND(($R$146*52.18*3.74)/12,2)</f>
        <v>3875.42</v>
      </c>
      <c r="S148" s="38"/>
      <c r="T148" s="67"/>
      <c r="U148" s="203">
        <f t="shared" ref="U148:U156" si="72">((MIN(H148,$R$157)*0.58%))*F148</f>
        <v>0</v>
      </c>
      <c r="V148" s="203">
        <f>(IF(H148&gt;$R$157,(H148-$R$157)*1.25%,0))*F148</f>
        <v>0</v>
      </c>
      <c r="W148" s="207">
        <f t="shared" si="65"/>
        <v>0</v>
      </c>
    </row>
    <row r="149" spans="3:23">
      <c r="C149" s="245">
        <v>5</v>
      </c>
      <c r="D149" s="131">
        <v>0</v>
      </c>
      <c r="E149" s="132">
        <v>0</v>
      </c>
      <c r="F149" s="132">
        <v>1</v>
      </c>
      <c r="G149" s="31">
        <f t="shared" si="62"/>
        <v>0</v>
      </c>
      <c r="H149" s="31">
        <f t="shared" si="66"/>
        <v>0</v>
      </c>
      <c r="I149" s="31"/>
      <c r="J149" s="27">
        <f t="shared" si="69"/>
        <v>0</v>
      </c>
      <c r="K149" s="27">
        <f t="shared" si="70"/>
        <v>0</v>
      </c>
      <c r="L149" s="28">
        <f t="shared" si="63"/>
        <v>0</v>
      </c>
      <c r="M149" s="31"/>
      <c r="N149" s="35">
        <f t="shared" si="71"/>
        <v>0</v>
      </c>
      <c r="O149" s="35">
        <f t="shared" si="64"/>
        <v>0</v>
      </c>
      <c r="P149" s="20" t="str">
        <f t="shared" si="68"/>
        <v>.</v>
      </c>
      <c r="Q149" s="156">
        <v>43160</v>
      </c>
      <c r="R149" s="111"/>
      <c r="S149" s="38"/>
      <c r="T149" s="67"/>
      <c r="U149" s="203">
        <f t="shared" si="72"/>
        <v>0</v>
      </c>
      <c r="V149" s="203">
        <f t="shared" ref="V149:V156" si="73">(IF(H149&gt;$R$157,(H149-$R$157)*1.25%,0))*F149</f>
        <v>0</v>
      </c>
      <c r="W149" s="207">
        <f t="shared" si="65"/>
        <v>0</v>
      </c>
    </row>
    <row r="150" spans="3:23">
      <c r="C150" s="245">
        <v>6</v>
      </c>
      <c r="D150" s="131">
        <v>0</v>
      </c>
      <c r="E150" s="132">
        <v>0</v>
      </c>
      <c r="F150" s="132">
        <v>1</v>
      </c>
      <c r="G150" s="31">
        <f t="shared" si="62"/>
        <v>0</v>
      </c>
      <c r="H150" s="31">
        <f t="shared" si="66"/>
        <v>0</v>
      </c>
      <c r="I150" s="31"/>
      <c r="J150" s="27">
        <f t="shared" si="69"/>
        <v>0</v>
      </c>
      <c r="K150" s="27">
        <f t="shared" si="70"/>
        <v>0</v>
      </c>
      <c r="L150" s="28">
        <f t="shared" si="63"/>
        <v>0</v>
      </c>
      <c r="M150" s="31"/>
      <c r="N150" s="35">
        <f t="shared" si="71"/>
        <v>0</v>
      </c>
      <c r="O150" s="35">
        <f t="shared" si="64"/>
        <v>0</v>
      </c>
      <c r="P150" s="20" t="str">
        <f t="shared" si="68"/>
        <v>.</v>
      </c>
      <c r="Q150" s="77" t="s">
        <v>71</v>
      </c>
      <c r="R150" s="111">
        <f>R146</f>
        <v>238.3</v>
      </c>
      <c r="S150" s="38"/>
      <c r="T150" s="67"/>
      <c r="U150" s="203">
        <f t="shared" si="72"/>
        <v>0</v>
      </c>
      <c r="V150" s="203">
        <f t="shared" si="73"/>
        <v>0</v>
      </c>
      <c r="W150" s="207">
        <f t="shared" si="65"/>
        <v>0</v>
      </c>
    </row>
    <row r="151" spans="3:23">
      <c r="C151" s="245">
        <v>7</v>
      </c>
      <c r="D151" s="131">
        <v>0</v>
      </c>
      <c r="E151" s="132">
        <v>0</v>
      </c>
      <c r="F151" s="132">
        <v>1</v>
      </c>
      <c r="G151" s="31">
        <f t="shared" si="62"/>
        <v>0</v>
      </c>
      <c r="H151" s="31">
        <f t="shared" si="66"/>
        <v>0</v>
      </c>
      <c r="I151" s="31"/>
      <c r="J151" s="27">
        <f t="shared" si="69"/>
        <v>0</v>
      </c>
      <c r="K151" s="27">
        <f t="shared" si="70"/>
        <v>0</v>
      </c>
      <c r="L151" s="28">
        <f t="shared" si="63"/>
        <v>0</v>
      </c>
      <c r="M151" s="31"/>
      <c r="N151" s="35">
        <f t="shared" si="71"/>
        <v>0</v>
      </c>
      <c r="O151" s="35">
        <f t="shared" si="64"/>
        <v>0</v>
      </c>
      <c r="P151" s="20" t="str">
        <f t="shared" si="68"/>
        <v>.</v>
      </c>
      <c r="Q151" s="77" t="s">
        <v>72</v>
      </c>
      <c r="R151" s="111">
        <v>243.3</v>
      </c>
      <c r="S151" s="38"/>
      <c r="T151" s="67"/>
      <c r="U151" s="203">
        <f t="shared" si="72"/>
        <v>0</v>
      </c>
      <c r="V151" s="203">
        <f t="shared" si="73"/>
        <v>0</v>
      </c>
      <c r="W151" s="207">
        <f t="shared" si="65"/>
        <v>0</v>
      </c>
    </row>
    <row r="152" spans="3:23">
      <c r="C152" s="245">
        <v>8</v>
      </c>
      <c r="D152" s="131">
        <v>0</v>
      </c>
      <c r="E152" s="132">
        <v>0</v>
      </c>
      <c r="F152" s="132">
        <v>1</v>
      </c>
      <c r="G152" s="31">
        <f t="shared" si="62"/>
        <v>0</v>
      </c>
      <c r="H152" s="31">
        <f t="shared" si="66"/>
        <v>0</v>
      </c>
      <c r="I152" s="31"/>
      <c r="J152" s="27">
        <f t="shared" si="69"/>
        <v>0</v>
      </c>
      <c r="K152" s="27">
        <f t="shared" si="70"/>
        <v>0</v>
      </c>
      <c r="L152" s="28">
        <f t="shared" si="63"/>
        <v>0</v>
      </c>
      <c r="M152" s="31"/>
      <c r="N152" s="35">
        <f t="shared" si="71"/>
        <v>0</v>
      </c>
      <c r="O152" s="35">
        <f t="shared" si="64"/>
        <v>0</v>
      </c>
      <c r="P152" s="20" t="str">
        <f t="shared" si="68"/>
        <v>.</v>
      </c>
      <c r="Q152" s="77" t="s">
        <v>35</v>
      </c>
      <c r="R152" s="111">
        <f>ROUND(((((($R$150*(25/31))+($R$151*(6/31)))*52.18)/12)*2),2)</f>
        <v>2080.83</v>
      </c>
      <c r="S152" s="38"/>
      <c r="T152" s="67"/>
      <c r="U152" s="203">
        <f t="shared" si="72"/>
        <v>0</v>
      </c>
      <c r="V152" s="203">
        <f t="shared" si="73"/>
        <v>0</v>
      </c>
      <c r="W152" s="207">
        <f t="shared" si="65"/>
        <v>0</v>
      </c>
    </row>
    <row r="153" spans="3:23">
      <c r="C153" s="245">
        <v>9</v>
      </c>
      <c r="D153" s="131">
        <v>0</v>
      </c>
      <c r="E153" s="132">
        <v>0</v>
      </c>
      <c r="F153" s="132">
        <v>1</v>
      </c>
      <c r="G153" s="31">
        <f t="shared" si="62"/>
        <v>0</v>
      </c>
      <c r="H153" s="31">
        <f t="shared" si="66"/>
        <v>0</v>
      </c>
      <c r="I153" s="31"/>
      <c r="J153" s="27">
        <f t="shared" si="69"/>
        <v>0</v>
      </c>
      <c r="K153" s="27">
        <f t="shared" si="70"/>
        <v>0</v>
      </c>
      <c r="L153" s="28">
        <f t="shared" si="63"/>
        <v>0</v>
      </c>
      <c r="M153" s="31"/>
      <c r="N153" s="35">
        <f t="shared" si="71"/>
        <v>0</v>
      </c>
      <c r="O153" s="35">
        <f t="shared" si="64"/>
        <v>0</v>
      </c>
      <c r="P153" s="20" t="str">
        <f t="shared" si="68"/>
        <v>.</v>
      </c>
      <c r="Q153" s="77" t="s">
        <v>36</v>
      </c>
      <c r="R153" s="111">
        <f>ROUND(((((($R$150*(25/31))+($R$151*(6/31)))*52.18)/12)*3.74),2)</f>
        <v>3891.16</v>
      </c>
      <c r="S153" s="38"/>
      <c r="T153" s="67"/>
      <c r="U153" s="203">
        <f t="shared" si="72"/>
        <v>0</v>
      </c>
      <c r="V153" s="203">
        <f t="shared" si="73"/>
        <v>0</v>
      </c>
      <c r="W153" s="207">
        <f t="shared" si="65"/>
        <v>0</v>
      </c>
    </row>
    <row r="154" spans="3:23">
      <c r="C154" s="245">
        <v>10</v>
      </c>
      <c r="D154" s="131">
        <v>0</v>
      </c>
      <c r="E154" s="132">
        <v>0</v>
      </c>
      <c r="F154" s="132">
        <v>1</v>
      </c>
      <c r="G154" s="31">
        <f t="shared" si="62"/>
        <v>0</v>
      </c>
      <c r="H154" s="31">
        <f t="shared" si="66"/>
        <v>0</v>
      </c>
      <c r="I154" s="31"/>
      <c r="J154" s="27">
        <f t="shared" si="69"/>
        <v>0</v>
      </c>
      <c r="K154" s="27">
        <f t="shared" si="70"/>
        <v>0</v>
      </c>
      <c r="L154" s="28">
        <f t="shared" si="63"/>
        <v>0</v>
      </c>
      <c r="M154" s="31"/>
      <c r="N154" s="35">
        <f t="shared" si="71"/>
        <v>0</v>
      </c>
      <c r="O154" s="35">
        <f t="shared" si="64"/>
        <v>0</v>
      </c>
      <c r="P154" s="20" t="str">
        <f t="shared" si="68"/>
        <v>.</v>
      </c>
      <c r="Q154" s="75" t="s">
        <v>74</v>
      </c>
      <c r="R154" s="111"/>
      <c r="S154" s="38"/>
      <c r="T154" s="67"/>
      <c r="U154" s="203">
        <f t="shared" si="72"/>
        <v>0</v>
      </c>
      <c r="V154" s="203">
        <f t="shared" si="73"/>
        <v>0</v>
      </c>
      <c r="W154" s="207">
        <f t="shared" si="65"/>
        <v>0</v>
      </c>
    </row>
    <row r="155" spans="3:23">
      <c r="C155" s="245">
        <v>11</v>
      </c>
      <c r="D155" s="131">
        <v>0</v>
      </c>
      <c r="E155" s="132">
        <v>0</v>
      </c>
      <c r="F155" s="132">
        <v>1</v>
      </c>
      <c r="G155" s="31">
        <f t="shared" si="62"/>
        <v>0</v>
      </c>
      <c r="H155" s="31">
        <f t="shared" si="66"/>
        <v>0</v>
      </c>
      <c r="I155" s="31"/>
      <c r="J155" s="27">
        <f t="shared" si="69"/>
        <v>0</v>
      </c>
      <c r="K155" s="27">
        <f t="shared" si="70"/>
        <v>0</v>
      </c>
      <c r="L155" s="28">
        <f t="shared" si="63"/>
        <v>0</v>
      </c>
      <c r="M155" s="31"/>
      <c r="N155" s="35">
        <f t="shared" si="71"/>
        <v>0</v>
      </c>
      <c r="O155" s="35">
        <f t="shared" si="64"/>
        <v>0</v>
      </c>
      <c r="P155" s="20" t="str">
        <f t="shared" si="68"/>
        <v>.</v>
      </c>
      <c r="Q155" s="77" t="s">
        <v>72</v>
      </c>
      <c r="R155" s="111">
        <v>243.3</v>
      </c>
      <c r="S155" s="38"/>
      <c r="T155" s="67"/>
      <c r="U155" s="203">
        <f t="shared" si="72"/>
        <v>0</v>
      </c>
      <c r="V155" s="203">
        <f t="shared" si="73"/>
        <v>0</v>
      </c>
      <c r="W155" s="207">
        <f t="shared" si="65"/>
        <v>0</v>
      </c>
    </row>
    <row r="156" spans="3:23">
      <c r="C156" s="245">
        <v>12</v>
      </c>
      <c r="D156" s="131">
        <v>0</v>
      </c>
      <c r="E156" s="132">
        <v>0</v>
      </c>
      <c r="F156" s="132">
        <v>1</v>
      </c>
      <c r="G156" s="31">
        <f t="shared" si="62"/>
        <v>0</v>
      </c>
      <c r="H156" s="31">
        <f t="shared" si="66"/>
        <v>0</v>
      </c>
      <c r="I156" s="31"/>
      <c r="J156" s="27">
        <f t="shared" si="69"/>
        <v>0</v>
      </c>
      <c r="K156" s="27">
        <f t="shared" si="70"/>
        <v>0</v>
      </c>
      <c r="L156" s="28">
        <f t="shared" si="63"/>
        <v>0</v>
      </c>
      <c r="M156" s="31"/>
      <c r="N156" s="35">
        <f t="shared" si="71"/>
        <v>0</v>
      </c>
      <c r="O156" s="35">
        <f t="shared" si="64"/>
        <v>0</v>
      </c>
      <c r="P156" s="20" t="str">
        <f t="shared" si="68"/>
        <v>.</v>
      </c>
      <c r="Q156" s="77" t="s">
        <v>62</v>
      </c>
      <c r="R156" s="111">
        <f>ROUND(($R$155*52.18*2)/12,2)</f>
        <v>2115.9</v>
      </c>
      <c r="S156" s="38"/>
      <c r="T156" s="67"/>
      <c r="U156" s="203">
        <f t="shared" si="72"/>
        <v>0</v>
      </c>
      <c r="V156" s="203">
        <f t="shared" si="73"/>
        <v>0</v>
      </c>
      <c r="W156" s="207">
        <f t="shared" si="65"/>
        <v>0</v>
      </c>
    </row>
    <row r="157" spans="3:23" ht="13.2" thickBot="1">
      <c r="C157" s="57"/>
      <c r="D157" s="31"/>
      <c r="E157" s="31"/>
      <c r="F157" s="158" t="s">
        <v>51</v>
      </c>
      <c r="G157" s="31">
        <f>SUM(G145:G156)</f>
        <v>0</v>
      </c>
      <c r="H157" s="31">
        <f>SUM(H145:H156)</f>
        <v>0</v>
      </c>
      <c r="I157" s="31"/>
      <c r="J157" s="27">
        <f>SUM(J145:J156)</f>
        <v>0</v>
      </c>
      <c r="K157" s="27">
        <f>SUM(K145:K156)</f>
        <v>0</v>
      </c>
      <c r="L157" s="28">
        <f>SUM(L145:L156)</f>
        <v>0</v>
      </c>
      <c r="M157" s="31"/>
      <c r="N157" s="29">
        <f>SUM(N145:N156)</f>
        <v>0</v>
      </c>
      <c r="O157" s="29">
        <f>SUM(O145:O156)</f>
        <v>0</v>
      </c>
      <c r="P157" s="20" t="str">
        <f t="shared" si="68"/>
        <v>.</v>
      </c>
      <c r="Q157" s="78" t="s">
        <v>26</v>
      </c>
      <c r="R157" s="112">
        <f>ROUND(($R$155*52.18*3.74)/12,2)</f>
        <v>3956.73</v>
      </c>
      <c r="S157" s="38"/>
      <c r="T157" s="67"/>
      <c r="U157" s="228">
        <f>SUM(U145:U156)</f>
        <v>0</v>
      </c>
      <c r="V157" s="228">
        <f>SUM(V145:V156)</f>
        <v>0</v>
      </c>
      <c r="W157" s="229">
        <f>SUM(W145:W156)</f>
        <v>0</v>
      </c>
    </row>
    <row r="158" spans="3:23" ht="13.2" thickBot="1">
      <c r="C158" s="52"/>
      <c r="D158" s="33"/>
      <c r="E158" s="33"/>
      <c r="F158" s="169"/>
      <c r="G158" s="33"/>
      <c r="H158" s="33"/>
      <c r="I158" s="33"/>
      <c r="J158" s="34"/>
      <c r="K158" s="34"/>
      <c r="L158" s="49"/>
      <c r="M158" s="34"/>
      <c r="N158" s="49"/>
      <c r="O158" s="49"/>
      <c r="P158" s="20"/>
      <c r="Q158" s="38"/>
      <c r="R158" s="23"/>
      <c r="S158" s="38"/>
      <c r="T158" s="67"/>
      <c r="U158" s="203"/>
      <c r="V158" s="203"/>
      <c r="W158" s="207"/>
    </row>
    <row r="159" spans="3:23" ht="55.5" customHeight="1">
      <c r="C159" s="52"/>
      <c r="D159" s="33"/>
      <c r="E159" s="33"/>
      <c r="F159" s="33"/>
      <c r="G159" s="33"/>
      <c r="H159" s="33"/>
      <c r="I159" s="33"/>
      <c r="J159" s="9"/>
      <c r="K159" s="388" t="s">
        <v>155</v>
      </c>
      <c r="L159" s="389"/>
      <c r="M159" s="11" t="s">
        <v>16</v>
      </c>
      <c r="N159" s="12" t="s">
        <v>8</v>
      </c>
      <c r="O159" s="13" t="s">
        <v>9</v>
      </c>
      <c r="P159" s="20"/>
      <c r="Q159" s="9"/>
      <c r="R159" s="9"/>
      <c r="S159" s="38"/>
      <c r="T159" s="67"/>
      <c r="U159" s="203"/>
      <c r="V159" s="203"/>
      <c r="W159" s="207"/>
    </row>
    <row r="160" spans="3:23">
      <c r="C160" s="58"/>
      <c r="D160" s="34"/>
      <c r="E160" s="34"/>
      <c r="F160" s="34"/>
      <c r="G160" s="34"/>
      <c r="H160" s="34"/>
      <c r="I160" s="34"/>
      <c r="J160" s="34"/>
      <c r="K160" s="113" t="s">
        <v>99</v>
      </c>
      <c r="L160" s="48"/>
      <c r="M160" s="227">
        <v>1.2999999999999999E-2</v>
      </c>
      <c r="N160" s="31">
        <f>ROUND(N157*(1+M160),2)</f>
        <v>0</v>
      </c>
      <c r="O160" s="114">
        <f>ROUND(O157*(1+M160),2)</f>
        <v>0</v>
      </c>
      <c r="P160" s="59"/>
      <c r="Q160" s="9"/>
      <c r="R160" s="9"/>
      <c r="S160" s="34"/>
      <c r="T160" s="67"/>
      <c r="U160" s="203"/>
      <c r="V160" s="203"/>
      <c r="W160" s="207"/>
    </row>
    <row r="161" spans="3:24">
      <c r="C161" s="58"/>
      <c r="D161" s="34"/>
      <c r="E161" s="34"/>
      <c r="F161" s="34"/>
      <c r="G161" s="34"/>
      <c r="H161" s="34"/>
      <c r="I161" s="34"/>
      <c r="J161" s="34"/>
      <c r="K161" s="113" t="s">
        <v>112</v>
      </c>
      <c r="L161" s="48"/>
      <c r="M161" s="227">
        <v>0</v>
      </c>
      <c r="N161" s="31">
        <f>ROUND(N160*(1+M161),2)</f>
        <v>0</v>
      </c>
      <c r="O161" s="114">
        <f>ROUND(O160*(1+M161),2)</f>
        <v>0</v>
      </c>
      <c r="P161" s="59"/>
      <c r="Q161" s="9"/>
      <c r="R161" s="9"/>
      <c r="S161" s="34"/>
      <c r="T161" s="67"/>
      <c r="U161" s="203"/>
      <c r="V161" s="203"/>
      <c r="W161" s="207"/>
    </row>
    <row r="162" spans="3:24" ht="13.2" thickBot="1">
      <c r="C162" s="58"/>
      <c r="D162" s="34"/>
      <c r="E162" s="34"/>
      <c r="F162" s="34"/>
      <c r="G162" s="34"/>
      <c r="H162" s="34"/>
      <c r="I162" s="34"/>
      <c r="J162" s="34"/>
      <c r="K162" s="115" t="s">
        <v>117</v>
      </c>
      <c r="L162" s="116"/>
      <c r="M162" s="220">
        <v>5.5E-2</v>
      </c>
      <c r="N162" s="299">
        <f>ROUND(N161*(1+M162),2)</f>
        <v>0</v>
      </c>
      <c r="O162" s="300">
        <f>ROUND(O161*(1+M162),2)</f>
        <v>0</v>
      </c>
      <c r="P162" s="59"/>
      <c r="Q162" s="9"/>
      <c r="R162" s="9"/>
      <c r="S162" s="34"/>
      <c r="T162" s="67"/>
      <c r="U162" s="203"/>
      <c r="V162" s="203"/>
      <c r="W162" s="207"/>
    </row>
    <row r="163" spans="3:24" ht="13.2" thickBot="1">
      <c r="C163" s="58"/>
      <c r="D163" s="34"/>
      <c r="E163" s="34"/>
      <c r="F163" s="34"/>
      <c r="G163" s="34"/>
      <c r="H163" s="34"/>
      <c r="I163" s="34"/>
      <c r="J163" s="34"/>
      <c r="K163" s="292" t="s">
        <v>140</v>
      </c>
      <c r="L163" s="293"/>
      <c r="M163" s="298">
        <v>8.2000000000000003E-2</v>
      </c>
      <c r="N163" s="285">
        <f>ROUND(N162*(1+M163),2)</f>
        <v>0</v>
      </c>
      <c r="O163" s="286">
        <f>ROUND(O162*(1+M163),2)</f>
        <v>0</v>
      </c>
      <c r="P163" s="59"/>
      <c r="Q163" s="9"/>
      <c r="R163" s="9"/>
      <c r="S163" s="34"/>
      <c r="T163" s="67"/>
      <c r="U163" s="203"/>
      <c r="V163" s="203"/>
      <c r="W163" s="207"/>
    </row>
    <row r="164" spans="3:24" ht="13.2" thickBot="1">
      <c r="C164" s="74"/>
      <c r="D164" s="62"/>
      <c r="E164" s="62"/>
      <c r="F164" s="62"/>
      <c r="G164" s="62"/>
      <c r="H164" s="62"/>
      <c r="I164" s="62"/>
      <c r="J164" s="62"/>
      <c r="K164" s="62"/>
      <c r="L164" s="63"/>
      <c r="M164" s="62"/>
      <c r="N164" s="63"/>
      <c r="O164" s="63"/>
      <c r="P164" s="103"/>
      <c r="Q164" s="72"/>
      <c r="R164" s="62"/>
      <c r="S164" s="62"/>
      <c r="T164" s="69"/>
      <c r="U164" s="210"/>
      <c r="V164" s="210"/>
      <c r="W164" s="211"/>
    </row>
    <row r="165" spans="3:24" ht="13.8">
      <c r="C165" s="236">
        <v>2019</v>
      </c>
      <c r="D165" s="50"/>
      <c r="E165" s="50"/>
      <c r="F165" s="50"/>
      <c r="G165" s="50"/>
      <c r="H165" s="50"/>
      <c r="I165" s="50"/>
      <c r="J165" s="50"/>
      <c r="K165" s="50"/>
      <c r="L165" s="50"/>
      <c r="M165" s="50"/>
      <c r="N165" s="50"/>
      <c r="O165" s="50"/>
      <c r="P165" s="51"/>
      <c r="Q165" s="50"/>
      <c r="R165" s="50"/>
      <c r="S165" s="71"/>
      <c r="T165" s="68"/>
      <c r="U165" s="204"/>
      <c r="V165" s="204"/>
      <c r="W165" s="205"/>
      <c r="X165" s="9"/>
    </row>
    <row r="166" spans="3:24" ht="13.2" thickBot="1">
      <c r="C166" s="52"/>
      <c r="D166" s="9"/>
      <c r="E166" s="9"/>
      <c r="F166" s="9"/>
      <c r="G166" s="9"/>
      <c r="H166" s="9"/>
      <c r="I166" s="9"/>
      <c r="J166" s="9"/>
      <c r="K166" s="9"/>
      <c r="L166" s="9"/>
      <c r="M166" s="9"/>
      <c r="N166" s="9"/>
      <c r="O166" s="9"/>
      <c r="P166" s="20"/>
      <c r="Q166" s="9"/>
      <c r="R166" s="9"/>
      <c r="S166" s="38"/>
      <c r="T166" s="67"/>
      <c r="U166" s="202"/>
      <c r="V166" s="202"/>
      <c r="W166" s="206"/>
      <c r="X166" s="9"/>
    </row>
    <row r="167" spans="3:24" ht="13.2" thickBot="1">
      <c r="C167" s="53"/>
      <c r="D167" s="373" t="s">
        <v>1</v>
      </c>
      <c r="E167" s="374"/>
      <c r="F167" s="375"/>
      <c r="G167" s="5"/>
      <c r="H167" s="6"/>
      <c r="I167" s="6"/>
      <c r="J167" s="376" t="s">
        <v>2</v>
      </c>
      <c r="K167" s="377"/>
      <c r="L167" s="378"/>
      <c r="M167" s="7"/>
      <c r="N167" s="379" t="s">
        <v>3</v>
      </c>
      <c r="O167" s="380"/>
      <c r="P167" s="20"/>
      <c r="Q167" s="9"/>
      <c r="R167" s="9"/>
      <c r="S167" s="38"/>
      <c r="T167" s="67"/>
      <c r="U167" s="202"/>
      <c r="V167" s="202"/>
      <c r="W167" s="206"/>
      <c r="X167" s="9"/>
    </row>
    <row r="168" spans="3:24" ht="61.5" customHeight="1">
      <c r="C168" s="54" t="s">
        <v>4</v>
      </c>
      <c r="D168" s="134" t="s">
        <v>65</v>
      </c>
      <c r="E168" s="135" t="s">
        <v>66</v>
      </c>
      <c r="F168" s="127" t="s">
        <v>28</v>
      </c>
      <c r="G168" s="14" t="s">
        <v>67</v>
      </c>
      <c r="H168" s="15" t="s">
        <v>68</v>
      </c>
      <c r="I168" s="15"/>
      <c r="J168" s="16" t="s">
        <v>43</v>
      </c>
      <c r="K168" s="16" t="s">
        <v>44</v>
      </c>
      <c r="L168" s="17" t="s">
        <v>7</v>
      </c>
      <c r="M168" s="15"/>
      <c r="N168" s="18" t="s">
        <v>8</v>
      </c>
      <c r="O168" s="18" t="s">
        <v>9</v>
      </c>
      <c r="P168" s="20"/>
      <c r="Q168" s="357" t="s">
        <v>98</v>
      </c>
      <c r="R168" s="358"/>
      <c r="S168" s="102"/>
      <c r="T168" s="67"/>
      <c r="U168" s="235" t="s">
        <v>103</v>
      </c>
      <c r="V168" s="235" t="s">
        <v>104</v>
      </c>
      <c r="W168" s="240" t="s">
        <v>18</v>
      </c>
      <c r="X168" s="9"/>
    </row>
    <row r="169" spans="3:24" ht="12.75" customHeight="1">
      <c r="C169" s="55">
        <v>1</v>
      </c>
      <c r="D169" s="131">
        <v>0</v>
      </c>
      <c r="E169" s="132">
        <v>0</v>
      </c>
      <c r="F169" s="133">
        <v>1</v>
      </c>
      <c r="G169" s="30">
        <f t="shared" ref="G169:G180" si="74">D169+E169</f>
        <v>0</v>
      </c>
      <c r="H169" s="31">
        <f t="shared" ref="H169:H180" si="75">ROUND((G169/F169),2)</f>
        <v>0</v>
      </c>
      <c r="I169" s="31"/>
      <c r="J169" s="27">
        <f>ROUND((H169*3%)*F169,2)</f>
        <v>0</v>
      </c>
      <c r="K169" s="27">
        <f>ROUND((IF(H169-$R$171&lt;0,0,(H169-$R$171))*3.5%)*F169,2)</f>
        <v>0</v>
      </c>
      <c r="L169" s="28">
        <f t="shared" ref="L169:L180" si="76">J169+K169</f>
        <v>0</v>
      </c>
      <c r="M169" s="31"/>
      <c r="N169" s="35">
        <f>((MIN(H169,$R$172)*0.58%)+IF(H169&gt;$R$172,(H169-$R$172)*1.25%,0))*F169</f>
        <v>0</v>
      </c>
      <c r="O169" s="35">
        <f t="shared" ref="O169:O180" si="77">(H169*3.75%)*F169</f>
        <v>0</v>
      </c>
      <c r="P169" s="20" t="str">
        <f>IF(W169&lt;&gt;0, "Error - review!",".")</f>
        <v>.</v>
      </c>
      <c r="Q169" s="75" t="s">
        <v>93</v>
      </c>
      <c r="R169" s="76"/>
      <c r="S169" s="38"/>
      <c r="T169" s="67"/>
      <c r="U169" s="203">
        <f>((MIN(H169,$R$172)*0.58%))*F169</f>
        <v>0</v>
      </c>
      <c r="V169" s="203">
        <f>(IF(H169&gt;$R$172,(H169-$R$172)*1.25%,0))*F169</f>
        <v>0</v>
      </c>
      <c r="W169" s="207">
        <f t="shared" ref="W169:W180" si="78">(U169+V169)-N169</f>
        <v>0</v>
      </c>
      <c r="X169" s="9"/>
    </row>
    <row r="170" spans="3:24">
      <c r="C170" s="55">
        <v>2</v>
      </c>
      <c r="D170" s="131">
        <v>0</v>
      </c>
      <c r="E170" s="132">
        <v>0</v>
      </c>
      <c r="F170" s="133">
        <v>1</v>
      </c>
      <c r="G170" s="30">
        <f t="shared" si="74"/>
        <v>0</v>
      </c>
      <c r="H170" s="31">
        <f t="shared" si="75"/>
        <v>0</v>
      </c>
      <c r="I170" s="31"/>
      <c r="J170" s="27">
        <f t="shared" ref="J170" si="79">ROUND((H170*3%)*F170,2)</f>
        <v>0</v>
      </c>
      <c r="K170" s="27">
        <f>ROUND((IF(H170-$R$171&lt;0,0,(H170-$R$171))*3.5%)*F170,2)</f>
        <v>0</v>
      </c>
      <c r="L170" s="28">
        <f t="shared" si="76"/>
        <v>0</v>
      </c>
      <c r="M170" s="31"/>
      <c r="N170" s="35">
        <f>((MIN(H170,$R$172)*0.58%)+IF(H170&gt;$R$172,(H170-$R$172)*1.25%,0))*F170</f>
        <v>0</v>
      </c>
      <c r="O170" s="35">
        <f t="shared" si="77"/>
        <v>0</v>
      </c>
      <c r="P170" s="20" t="str">
        <f t="shared" ref="P170:P181" si="80">IF(W170&lt;&gt;0, "Error - review!",".")</f>
        <v>.</v>
      </c>
      <c r="Q170" s="77" t="s">
        <v>11</v>
      </c>
      <c r="R170" s="111">
        <v>243.3</v>
      </c>
      <c r="S170" s="38"/>
      <c r="T170" s="67"/>
      <c r="U170" s="203">
        <f>((MIN(H170,$R$172)*0.58%))*F170</f>
        <v>0</v>
      </c>
      <c r="V170" s="203">
        <f>(IF(H170&gt;$R$172,(H170-$R$172)*1.25%,0))*F170</f>
        <v>0</v>
      </c>
      <c r="W170" s="207">
        <f t="shared" si="78"/>
        <v>0</v>
      </c>
      <c r="X170" s="9"/>
    </row>
    <row r="171" spans="3:24">
      <c r="C171" s="160">
        <v>3</v>
      </c>
      <c r="D171" s="131">
        <v>0</v>
      </c>
      <c r="E171" s="132">
        <v>0</v>
      </c>
      <c r="F171" s="133">
        <v>1</v>
      </c>
      <c r="G171" s="30">
        <f t="shared" si="74"/>
        <v>0</v>
      </c>
      <c r="H171" s="31">
        <f t="shared" si="75"/>
        <v>0</v>
      </c>
      <c r="I171" s="31"/>
      <c r="J171" s="27">
        <f>ROUND((H171*3%)*F171,2)</f>
        <v>0</v>
      </c>
      <c r="K171" s="27">
        <f>ROUND((IF(H171-$R$176&lt;0,0,(H171-R176))*3.5%)*F171,2)</f>
        <v>0</v>
      </c>
      <c r="L171" s="28">
        <f t="shared" si="76"/>
        <v>0</v>
      </c>
      <c r="M171" s="31"/>
      <c r="N171" s="35">
        <f>((MIN(H171,$R$177)*0.58%)+IF(H171&gt;$R$177,(H171-$R$177)*1.25%,0))*F171</f>
        <v>0</v>
      </c>
      <c r="O171" s="35">
        <f t="shared" si="77"/>
        <v>0</v>
      </c>
      <c r="P171" s="20" t="str">
        <f t="shared" si="80"/>
        <v>.</v>
      </c>
      <c r="Q171" s="77" t="s">
        <v>61</v>
      </c>
      <c r="R171" s="111">
        <f>ROUND(($R$170*52.18*2)/12,2)</f>
        <v>2115.9</v>
      </c>
      <c r="S171" s="38"/>
      <c r="T171" s="67"/>
      <c r="U171" s="203">
        <f>((MIN(H171,$R$177)*0.58%))*F171</f>
        <v>0</v>
      </c>
      <c r="V171" s="203">
        <f>(IF(H171&gt;$R$177,(H171-$R$177)*1.25%,0))*F171</f>
        <v>0</v>
      </c>
      <c r="W171" s="207">
        <f t="shared" si="78"/>
        <v>0</v>
      </c>
      <c r="X171" s="9"/>
    </row>
    <row r="172" spans="3:24">
      <c r="C172" s="55">
        <v>4</v>
      </c>
      <c r="D172" s="131">
        <v>0</v>
      </c>
      <c r="E172" s="132">
        <v>0</v>
      </c>
      <c r="F172" s="133">
        <v>1</v>
      </c>
      <c r="G172" s="30">
        <f t="shared" si="74"/>
        <v>0</v>
      </c>
      <c r="H172" s="31">
        <f t="shared" si="75"/>
        <v>0</v>
      </c>
      <c r="I172" s="31"/>
      <c r="J172" s="27">
        <f t="shared" ref="J172:J180" si="81">ROUND((H172*3%)*F172,2)</f>
        <v>0</v>
      </c>
      <c r="K172" s="27">
        <f>ROUND((IF(H172-$R$180&lt;0,0,(H172-$R$180))*3.5%)*F172,2)</f>
        <v>0</v>
      </c>
      <c r="L172" s="28">
        <f t="shared" si="76"/>
        <v>0</v>
      </c>
      <c r="M172" s="31"/>
      <c r="N172" s="35">
        <f t="shared" ref="N172:N180" si="82">((MIN(H172,$R$181)*0.58%)+IF(H172&gt;$R$181,(H172-$R$181)*1.25%,0))*F172</f>
        <v>0</v>
      </c>
      <c r="O172" s="35">
        <f t="shared" si="77"/>
        <v>0</v>
      </c>
      <c r="P172" s="20" t="str">
        <f t="shared" si="80"/>
        <v>.</v>
      </c>
      <c r="Q172" s="77" t="s">
        <v>30</v>
      </c>
      <c r="R172" s="111">
        <f>ROUND(($R$170*52.18*3.74)/12,2)</f>
        <v>3956.73</v>
      </c>
      <c r="S172" s="38"/>
      <c r="T172" s="67"/>
      <c r="U172" s="203">
        <f>((MIN(H172,$R$181)*0.58%))*F172</f>
        <v>0</v>
      </c>
      <c r="V172" s="203">
        <f>(IF(H172&gt;$R$181,(H172-$R$181)*1.25%,0))*F172</f>
        <v>0</v>
      </c>
      <c r="W172" s="207">
        <f t="shared" si="78"/>
        <v>0</v>
      </c>
      <c r="X172" s="9"/>
    </row>
    <row r="173" spans="3:24">
      <c r="C173" s="55">
        <v>5</v>
      </c>
      <c r="D173" s="131">
        <v>0</v>
      </c>
      <c r="E173" s="132">
        <v>0</v>
      </c>
      <c r="F173" s="133">
        <v>1</v>
      </c>
      <c r="G173" s="30">
        <f t="shared" si="74"/>
        <v>0</v>
      </c>
      <c r="H173" s="31">
        <f t="shared" si="75"/>
        <v>0</v>
      </c>
      <c r="I173" s="31"/>
      <c r="J173" s="27">
        <f t="shared" si="81"/>
        <v>0</v>
      </c>
      <c r="K173" s="27">
        <f>ROUND((IF(H173-$R$180&lt;0,0,(H173-$R$180))*3.5%)*F173,2)</f>
        <v>0</v>
      </c>
      <c r="L173" s="28">
        <f t="shared" si="76"/>
        <v>0</v>
      </c>
      <c r="M173" s="31"/>
      <c r="N173" s="35">
        <f t="shared" si="82"/>
        <v>0</v>
      </c>
      <c r="O173" s="35">
        <f t="shared" si="77"/>
        <v>0</v>
      </c>
      <c r="P173" s="20" t="str">
        <f t="shared" si="80"/>
        <v>.</v>
      </c>
      <c r="Q173" s="156">
        <v>43525</v>
      </c>
      <c r="R173" s="111"/>
      <c r="S173" s="38"/>
      <c r="T173" s="67"/>
      <c r="U173" s="203">
        <f t="shared" ref="U173:U180" si="83">((MIN(H173,$R$181)*0.58%))*F173</f>
        <v>0</v>
      </c>
      <c r="V173" s="203">
        <f t="shared" ref="V173:V180" si="84">(IF(H173&gt;$R$181,(H173-$R$181)*1.25%,0))*F173</f>
        <v>0</v>
      </c>
      <c r="W173" s="207">
        <f t="shared" si="78"/>
        <v>0</v>
      </c>
      <c r="X173" s="9"/>
    </row>
    <row r="174" spans="3:24">
      <c r="C174" s="55">
        <v>6</v>
      </c>
      <c r="D174" s="131">
        <v>0</v>
      </c>
      <c r="E174" s="132">
        <v>0</v>
      </c>
      <c r="F174" s="133">
        <v>1</v>
      </c>
      <c r="G174" s="30">
        <f t="shared" si="74"/>
        <v>0</v>
      </c>
      <c r="H174" s="31">
        <f t="shared" si="75"/>
        <v>0</v>
      </c>
      <c r="I174" s="31"/>
      <c r="J174" s="27">
        <f t="shared" si="81"/>
        <v>0</v>
      </c>
      <c r="K174" s="27">
        <f t="shared" ref="K174:K180" si="85">ROUND((IF(H174-$R$180&lt;0,0,(H174-$R$180))*3.5%)*F174,2)</f>
        <v>0</v>
      </c>
      <c r="L174" s="28">
        <f t="shared" si="76"/>
        <v>0</v>
      </c>
      <c r="M174" s="31"/>
      <c r="N174" s="35">
        <f t="shared" si="82"/>
        <v>0</v>
      </c>
      <c r="O174" s="35">
        <f t="shared" si="77"/>
        <v>0</v>
      </c>
      <c r="P174" s="20" t="str">
        <f t="shared" si="80"/>
        <v>.</v>
      </c>
      <c r="Q174" s="77" t="s">
        <v>94</v>
      </c>
      <c r="R174" s="111">
        <f>R170</f>
        <v>243.3</v>
      </c>
      <c r="S174" s="38"/>
      <c r="T174" s="67"/>
      <c r="U174" s="203">
        <f t="shared" si="83"/>
        <v>0</v>
      </c>
      <c r="V174" s="203">
        <f t="shared" si="84"/>
        <v>0</v>
      </c>
      <c r="W174" s="207">
        <f t="shared" si="78"/>
        <v>0</v>
      </c>
      <c r="X174" s="9"/>
    </row>
    <row r="175" spans="3:24">
      <c r="C175" s="55">
        <v>7</v>
      </c>
      <c r="D175" s="131">
        <v>0</v>
      </c>
      <c r="E175" s="132">
        <v>0</v>
      </c>
      <c r="F175" s="133">
        <v>1</v>
      </c>
      <c r="G175" s="30">
        <f t="shared" si="74"/>
        <v>0</v>
      </c>
      <c r="H175" s="31">
        <f t="shared" si="75"/>
        <v>0</v>
      </c>
      <c r="I175" s="31"/>
      <c r="J175" s="27">
        <f t="shared" si="81"/>
        <v>0</v>
      </c>
      <c r="K175" s="27">
        <f t="shared" si="85"/>
        <v>0</v>
      </c>
      <c r="L175" s="28">
        <f t="shared" si="76"/>
        <v>0</v>
      </c>
      <c r="M175" s="31"/>
      <c r="N175" s="35">
        <f t="shared" si="82"/>
        <v>0</v>
      </c>
      <c r="O175" s="35">
        <f t="shared" si="77"/>
        <v>0</v>
      </c>
      <c r="P175" s="20" t="str">
        <f t="shared" si="80"/>
        <v>.</v>
      </c>
      <c r="Q175" s="77" t="s">
        <v>95</v>
      </c>
      <c r="R175" s="111">
        <v>248.3</v>
      </c>
      <c r="S175" s="38"/>
      <c r="T175" s="67"/>
      <c r="U175" s="203">
        <f t="shared" si="83"/>
        <v>0</v>
      </c>
      <c r="V175" s="203">
        <f t="shared" si="84"/>
        <v>0</v>
      </c>
      <c r="W175" s="207">
        <f t="shared" si="78"/>
        <v>0</v>
      </c>
      <c r="X175" s="9"/>
    </row>
    <row r="176" spans="3:24">
      <c r="C176" s="55">
        <v>8</v>
      </c>
      <c r="D176" s="131">
        <v>0</v>
      </c>
      <c r="E176" s="132">
        <v>0</v>
      </c>
      <c r="F176" s="133">
        <v>1</v>
      </c>
      <c r="G176" s="30">
        <f t="shared" si="74"/>
        <v>0</v>
      </c>
      <c r="H176" s="31">
        <f t="shared" si="75"/>
        <v>0</v>
      </c>
      <c r="I176" s="31"/>
      <c r="J176" s="27">
        <f t="shared" si="81"/>
        <v>0</v>
      </c>
      <c r="K176" s="27">
        <f t="shared" si="85"/>
        <v>0</v>
      </c>
      <c r="L176" s="28">
        <f t="shared" si="76"/>
        <v>0</v>
      </c>
      <c r="M176" s="31"/>
      <c r="N176" s="35">
        <f t="shared" si="82"/>
        <v>0</v>
      </c>
      <c r="O176" s="35">
        <f t="shared" si="77"/>
        <v>0</v>
      </c>
      <c r="P176" s="20" t="str">
        <f t="shared" si="80"/>
        <v>.</v>
      </c>
      <c r="Q176" s="77" t="s">
        <v>35</v>
      </c>
      <c r="R176" s="111">
        <f>ROUND(((((($R$174*(24/31))+($R$175*(7/31)))*52.18)/12)*2),2)</f>
        <v>2125.7199999999998</v>
      </c>
      <c r="S176" s="38"/>
      <c r="T176" s="67"/>
      <c r="U176" s="203">
        <f t="shared" si="83"/>
        <v>0</v>
      </c>
      <c r="V176" s="203">
        <f t="shared" si="84"/>
        <v>0</v>
      </c>
      <c r="W176" s="207">
        <f t="shared" si="78"/>
        <v>0</v>
      </c>
      <c r="X176" s="9"/>
    </row>
    <row r="177" spans="3:24">
      <c r="C177" s="55">
        <v>9</v>
      </c>
      <c r="D177" s="131">
        <v>0</v>
      </c>
      <c r="E177" s="132">
        <v>0</v>
      </c>
      <c r="F177" s="133">
        <v>1</v>
      </c>
      <c r="G177" s="30">
        <f t="shared" si="74"/>
        <v>0</v>
      </c>
      <c r="H177" s="31">
        <f t="shared" si="75"/>
        <v>0</v>
      </c>
      <c r="I177" s="31"/>
      <c r="J177" s="27">
        <f t="shared" si="81"/>
        <v>0</v>
      </c>
      <c r="K177" s="27">
        <f t="shared" si="85"/>
        <v>0</v>
      </c>
      <c r="L177" s="28">
        <f t="shared" si="76"/>
        <v>0</v>
      </c>
      <c r="M177" s="31"/>
      <c r="N177" s="35">
        <f t="shared" si="82"/>
        <v>0</v>
      </c>
      <c r="O177" s="35">
        <f t="shared" si="77"/>
        <v>0</v>
      </c>
      <c r="P177" s="20" t="str">
        <f t="shared" si="80"/>
        <v>.</v>
      </c>
      <c r="Q177" s="77" t="s">
        <v>36</v>
      </c>
      <c r="R177" s="111">
        <f>ROUND(((((($R$174*(24/31))+($R$175*(7/31)))*52.18)/12)*3.74),2)</f>
        <v>3975.09</v>
      </c>
      <c r="S177" s="38"/>
      <c r="T177" s="67"/>
      <c r="U177" s="203">
        <f t="shared" si="83"/>
        <v>0</v>
      </c>
      <c r="V177" s="203">
        <f t="shared" si="84"/>
        <v>0</v>
      </c>
      <c r="W177" s="207">
        <f t="shared" si="78"/>
        <v>0</v>
      </c>
      <c r="X177" s="9"/>
    </row>
    <row r="178" spans="3:24">
      <c r="C178" s="55">
        <v>10</v>
      </c>
      <c r="D178" s="131">
        <v>0</v>
      </c>
      <c r="E178" s="132">
        <v>0</v>
      </c>
      <c r="F178" s="133">
        <v>1</v>
      </c>
      <c r="G178" s="30">
        <f t="shared" si="74"/>
        <v>0</v>
      </c>
      <c r="H178" s="31">
        <f t="shared" si="75"/>
        <v>0</v>
      </c>
      <c r="I178" s="31"/>
      <c r="J178" s="27">
        <f t="shared" si="81"/>
        <v>0</v>
      </c>
      <c r="K178" s="27">
        <f t="shared" si="85"/>
        <v>0</v>
      </c>
      <c r="L178" s="28">
        <f t="shared" si="76"/>
        <v>0</v>
      </c>
      <c r="M178" s="31"/>
      <c r="N178" s="35">
        <f t="shared" si="82"/>
        <v>0</v>
      </c>
      <c r="O178" s="35">
        <f t="shared" si="77"/>
        <v>0</v>
      </c>
      <c r="P178" s="20" t="str">
        <f t="shared" si="80"/>
        <v>.</v>
      </c>
      <c r="Q178" s="75" t="s">
        <v>97</v>
      </c>
      <c r="R178" s="111"/>
      <c r="S178" s="38"/>
      <c r="T178" s="67"/>
      <c r="U178" s="203">
        <f t="shared" si="83"/>
        <v>0</v>
      </c>
      <c r="V178" s="203">
        <f t="shared" si="84"/>
        <v>0</v>
      </c>
      <c r="W178" s="207">
        <f t="shared" si="78"/>
        <v>0</v>
      </c>
      <c r="X178" s="9"/>
    </row>
    <row r="179" spans="3:24">
      <c r="C179" s="55">
        <v>11</v>
      </c>
      <c r="D179" s="131">
        <v>0</v>
      </c>
      <c r="E179" s="132">
        <v>0</v>
      </c>
      <c r="F179" s="133">
        <v>1</v>
      </c>
      <c r="G179" s="30">
        <f t="shared" si="74"/>
        <v>0</v>
      </c>
      <c r="H179" s="31">
        <f t="shared" si="75"/>
        <v>0</v>
      </c>
      <c r="I179" s="31"/>
      <c r="J179" s="27">
        <f t="shared" si="81"/>
        <v>0</v>
      </c>
      <c r="K179" s="27">
        <f t="shared" si="85"/>
        <v>0</v>
      </c>
      <c r="L179" s="28">
        <f t="shared" si="76"/>
        <v>0</v>
      </c>
      <c r="M179" s="31"/>
      <c r="N179" s="35">
        <f t="shared" si="82"/>
        <v>0</v>
      </c>
      <c r="O179" s="35">
        <f t="shared" si="77"/>
        <v>0</v>
      </c>
      <c r="P179" s="20" t="str">
        <f t="shared" si="80"/>
        <v>.</v>
      </c>
      <c r="Q179" s="77" t="s">
        <v>72</v>
      </c>
      <c r="R179" s="111">
        <v>248.3</v>
      </c>
      <c r="S179" s="38"/>
      <c r="T179" s="67"/>
      <c r="U179" s="203">
        <f t="shared" si="83"/>
        <v>0</v>
      </c>
      <c r="V179" s="203">
        <f t="shared" si="84"/>
        <v>0</v>
      </c>
      <c r="W179" s="207">
        <f t="shared" si="78"/>
        <v>0</v>
      </c>
      <c r="X179" s="9"/>
    </row>
    <row r="180" spans="3:24">
      <c r="C180" s="56">
        <v>12</v>
      </c>
      <c r="D180" s="131">
        <v>0</v>
      </c>
      <c r="E180" s="132">
        <v>0</v>
      </c>
      <c r="F180" s="133">
        <v>1</v>
      </c>
      <c r="G180" s="30">
        <f t="shared" si="74"/>
        <v>0</v>
      </c>
      <c r="H180" s="31">
        <f t="shared" si="75"/>
        <v>0</v>
      </c>
      <c r="I180" s="31"/>
      <c r="J180" s="27">
        <f t="shared" si="81"/>
        <v>0</v>
      </c>
      <c r="K180" s="27">
        <f t="shared" si="85"/>
        <v>0</v>
      </c>
      <c r="L180" s="28">
        <f t="shared" si="76"/>
        <v>0</v>
      </c>
      <c r="M180" s="31"/>
      <c r="N180" s="35">
        <f t="shared" si="82"/>
        <v>0</v>
      </c>
      <c r="O180" s="35">
        <f t="shared" si="77"/>
        <v>0</v>
      </c>
      <c r="P180" s="20" t="str">
        <f t="shared" si="80"/>
        <v>.</v>
      </c>
      <c r="Q180" s="77" t="s">
        <v>62</v>
      </c>
      <c r="R180" s="111">
        <f>ROUND(($R$179*52.18*2)/12,2)</f>
        <v>2159.38</v>
      </c>
      <c r="S180" s="38"/>
      <c r="T180" s="67"/>
      <c r="U180" s="203">
        <f t="shared" si="83"/>
        <v>0</v>
      </c>
      <c r="V180" s="203">
        <f t="shared" si="84"/>
        <v>0</v>
      </c>
      <c r="W180" s="207">
        <f t="shared" si="78"/>
        <v>0</v>
      </c>
      <c r="X180" s="9"/>
    </row>
    <row r="181" spans="3:24" ht="13.2" thickBot="1">
      <c r="C181" s="57"/>
      <c r="D181" s="32"/>
      <c r="E181" s="32"/>
      <c r="F181" s="150" t="s">
        <v>51</v>
      </c>
      <c r="G181" s="31">
        <f>SUM(G169:G180)</f>
        <v>0</v>
      </c>
      <c r="H181" s="31">
        <f>SUM(H169:H180)</f>
        <v>0</v>
      </c>
      <c r="I181" s="31"/>
      <c r="J181" s="27">
        <f>SUM(J169:J180)</f>
        <v>0</v>
      </c>
      <c r="K181" s="27">
        <f>SUM(K169:K180)</f>
        <v>0</v>
      </c>
      <c r="L181" s="28">
        <f>SUM(L169:L180)</f>
        <v>0</v>
      </c>
      <c r="M181" s="31"/>
      <c r="N181" s="29">
        <f>SUM(N169:N180)</f>
        <v>0</v>
      </c>
      <c r="O181" s="29">
        <f>SUM(O169:O180)</f>
        <v>0</v>
      </c>
      <c r="P181" s="20" t="str">
        <f t="shared" si="80"/>
        <v>.</v>
      </c>
      <c r="Q181" s="78" t="s">
        <v>26</v>
      </c>
      <c r="R181" s="112">
        <f>ROUND(($R$179*52.18*3.74)/12,2)</f>
        <v>4038.04</v>
      </c>
      <c r="S181" s="38"/>
      <c r="T181" s="67"/>
      <c r="U181" s="228">
        <f>SUM(U169:U180)</f>
        <v>0</v>
      </c>
      <c r="V181" s="228">
        <f>SUM(V169:V180)</f>
        <v>0</v>
      </c>
      <c r="W181" s="229">
        <f>SUM(W169:W180)</f>
        <v>0</v>
      </c>
      <c r="X181" s="9"/>
    </row>
    <row r="182" spans="3:24" ht="13.2" thickBot="1">
      <c r="C182" s="58"/>
      <c r="D182" s="34"/>
      <c r="E182" s="34"/>
      <c r="F182" s="34"/>
      <c r="G182" s="34"/>
      <c r="H182" s="34"/>
      <c r="I182" s="34"/>
      <c r="J182" s="34"/>
      <c r="K182" s="34"/>
      <c r="L182" s="49"/>
      <c r="M182" s="34"/>
      <c r="N182" s="49"/>
      <c r="O182" s="49"/>
      <c r="P182" s="59"/>
      <c r="Q182" s="9"/>
      <c r="R182" s="9" t="s">
        <v>102</v>
      </c>
      <c r="S182" s="34"/>
      <c r="T182" s="67"/>
      <c r="U182" s="203"/>
      <c r="V182" s="203"/>
      <c r="W182" s="207"/>
      <c r="X182" s="9"/>
    </row>
    <row r="183" spans="3:24" ht="53.1" customHeight="1">
      <c r="C183" s="58"/>
      <c r="D183" s="34"/>
      <c r="E183" s="34"/>
      <c r="F183" s="34"/>
      <c r="G183" s="34"/>
      <c r="H183" s="34"/>
      <c r="I183" s="34"/>
      <c r="J183" s="34"/>
      <c r="K183" s="359" t="s">
        <v>156</v>
      </c>
      <c r="L183" s="360"/>
      <c r="M183" s="11" t="s">
        <v>16</v>
      </c>
      <c r="N183" s="12" t="s">
        <v>8</v>
      </c>
      <c r="O183" s="13" t="s">
        <v>9</v>
      </c>
      <c r="P183" s="59"/>
      <c r="Q183" s="9"/>
      <c r="R183" s="9"/>
      <c r="S183" s="34"/>
      <c r="T183" s="67"/>
      <c r="U183" s="203"/>
      <c r="V183" s="203"/>
      <c r="W183" s="207"/>
      <c r="X183" s="9"/>
    </row>
    <row r="184" spans="3:24">
      <c r="C184" s="58"/>
      <c r="D184" s="34"/>
      <c r="E184" s="34"/>
      <c r="F184" s="34"/>
      <c r="G184" s="34"/>
      <c r="H184" s="34"/>
      <c r="I184" s="34"/>
      <c r="J184" s="34"/>
      <c r="K184" s="287" t="s">
        <v>112</v>
      </c>
      <c r="L184" s="288"/>
      <c r="M184" s="289">
        <v>0</v>
      </c>
      <c r="N184" s="290">
        <f>ROUND(N181*(1+M184),2)</f>
        <v>0</v>
      </c>
      <c r="O184" s="291">
        <f>ROUND(O181*(1+M184),2)</f>
        <v>0</v>
      </c>
      <c r="P184" s="59"/>
      <c r="Q184" s="9"/>
      <c r="R184" s="9"/>
      <c r="S184" s="34"/>
      <c r="T184" s="67"/>
      <c r="U184" s="203"/>
      <c r="V184" s="203"/>
      <c r="W184" s="207"/>
      <c r="X184" s="9"/>
    </row>
    <row r="185" spans="3:24" ht="13.2" thickBot="1">
      <c r="C185" s="58"/>
      <c r="D185" s="34"/>
      <c r="E185" s="34"/>
      <c r="F185" s="34"/>
      <c r="G185" s="34"/>
      <c r="H185" s="34"/>
      <c r="I185" s="34"/>
      <c r="J185" s="34"/>
      <c r="K185" s="115" t="s">
        <v>117</v>
      </c>
      <c r="L185" s="116"/>
      <c r="M185" s="159">
        <v>5.5E-2</v>
      </c>
      <c r="N185" s="280">
        <f>ROUND(N184*(1+M185),2)</f>
        <v>0</v>
      </c>
      <c r="O185" s="281">
        <f>ROUND(O184*(1+M185),2)</f>
        <v>0</v>
      </c>
      <c r="P185" s="59"/>
      <c r="Q185" s="9"/>
      <c r="R185" s="9"/>
      <c r="S185" s="34"/>
      <c r="T185" s="67"/>
      <c r="U185" s="203"/>
      <c r="V185" s="203"/>
      <c r="W185" s="207"/>
      <c r="X185" s="9"/>
    </row>
    <row r="186" spans="3:24" ht="13.2" thickBot="1">
      <c r="C186" s="58"/>
      <c r="D186" s="34"/>
      <c r="E186" s="34"/>
      <c r="F186" s="34"/>
      <c r="G186" s="34"/>
      <c r="H186" s="34"/>
      <c r="I186" s="34"/>
      <c r="J186" s="34"/>
      <c r="K186" s="292" t="s">
        <v>140</v>
      </c>
      <c r="L186" s="293"/>
      <c r="M186" s="294">
        <v>8.2000000000000003E-2</v>
      </c>
      <c r="N186" s="285">
        <f>ROUND(N185*(1+M186),2)</f>
        <v>0</v>
      </c>
      <c r="O186" s="286">
        <f>ROUND(O185*(1+M186),2)</f>
        <v>0</v>
      </c>
      <c r="P186" s="59"/>
      <c r="Q186" s="9"/>
      <c r="R186" s="9"/>
      <c r="S186" s="34"/>
      <c r="T186" s="67"/>
      <c r="U186" s="203"/>
      <c r="V186" s="203"/>
      <c r="W186" s="207"/>
      <c r="X186" s="9"/>
    </row>
    <row r="187" spans="3:24" ht="13.2" thickBot="1">
      <c r="C187" s="74"/>
      <c r="D187" s="62"/>
      <c r="E187" s="62"/>
      <c r="F187" s="62"/>
      <c r="G187" s="62"/>
      <c r="H187" s="62"/>
      <c r="I187" s="62"/>
      <c r="J187" s="62"/>
      <c r="K187" s="221"/>
      <c r="L187" s="221"/>
      <c r="M187" s="222"/>
      <c r="N187" s="223"/>
      <c r="O187" s="223"/>
      <c r="P187" s="103"/>
      <c r="Q187" s="39"/>
      <c r="R187" s="39"/>
      <c r="S187" s="62"/>
      <c r="T187" s="69"/>
      <c r="U187" s="210"/>
      <c r="V187" s="210"/>
      <c r="W187" s="211"/>
      <c r="X187" s="9"/>
    </row>
    <row r="188" spans="3:24" ht="13.8">
      <c r="C188" s="236">
        <v>2020</v>
      </c>
      <c r="D188" s="50"/>
      <c r="E188" s="50"/>
      <c r="F188" s="50"/>
      <c r="G188" s="50"/>
      <c r="H188" s="50"/>
      <c r="I188" s="50"/>
      <c r="J188" s="50"/>
      <c r="K188" s="50"/>
      <c r="L188" s="50"/>
      <c r="M188" s="50"/>
      <c r="N188" s="50"/>
      <c r="O188" s="50"/>
      <c r="P188" s="51"/>
      <c r="Q188" s="50"/>
      <c r="R188" s="50"/>
      <c r="S188" s="71"/>
      <c r="T188" s="68"/>
      <c r="U188" s="204"/>
      <c r="V188" s="204"/>
      <c r="W188" s="205"/>
      <c r="X188" s="9"/>
    </row>
    <row r="189" spans="3:24" ht="13.2" thickBot="1">
      <c r="C189" s="52"/>
      <c r="D189" s="9"/>
      <c r="E189" s="9"/>
      <c r="F189" s="9"/>
      <c r="G189" s="9"/>
      <c r="H189" s="9"/>
      <c r="I189" s="9"/>
      <c r="J189" s="9"/>
      <c r="K189" s="9"/>
      <c r="L189" s="9"/>
      <c r="M189" s="9"/>
      <c r="N189" s="9"/>
      <c r="O189" s="9"/>
      <c r="P189" s="20"/>
      <c r="Q189" s="9"/>
      <c r="R189" s="9"/>
      <c r="S189" s="38"/>
      <c r="T189" s="67"/>
      <c r="U189" s="202"/>
      <c r="V189" s="202"/>
      <c r="W189" s="206"/>
      <c r="X189" s="9"/>
    </row>
    <row r="190" spans="3:24">
      <c r="C190" s="53"/>
      <c r="D190" s="373" t="s">
        <v>1</v>
      </c>
      <c r="E190" s="374"/>
      <c r="F190" s="375"/>
      <c r="G190" s="5"/>
      <c r="H190" s="6"/>
      <c r="I190" s="6"/>
      <c r="J190" s="376" t="s">
        <v>2</v>
      </c>
      <c r="K190" s="377"/>
      <c r="L190" s="378"/>
      <c r="M190" s="7"/>
      <c r="N190" s="379" t="s">
        <v>3</v>
      </c>
      <c r="O190" s="380"/>
      <c r="P190" s="20"/>
      <c r="Q190" s="9"/>
      <c r="R190" s="9"/>
      <c r="S190" s="38"/>
      <c r="T190" s="67"/>
      <c r="U190" s="202"/>
      <c r="V190" s="202"/>
      <c r="W190" s="206"/>
      <c r="X190" s="9"/>
    </row>
    <row r="191" spans="3:24" ht="51" thickBot="1">
      <c r="C191" s="54" t="s">
        <v>4</v>
      </c>
      <c r="D191" s="134" t="s">
        <v>65</v>
      </c>
      <c r="E191" s="135" t="s">
        <v>66</v>
      </c>
      <c r="F191" s="127" t="s">
        <v>28</v>
      </c>
      <c r="G191" s="14" t="s">
        <v>67</v>
      </c>
      <c r="H191" s="15" t="s">
        <v>68</v>
      </c>
      <c r="I191" s="15"/>
      <c r="J191" s="16" t="s">
        <v>43</v>
      </c>
      <c r="K191" s="16" t="s">
        <v>44</v>
      </c>
      <c r="L191" s="17" t="s">
        <v>7</v>
      </c>
      <c r="M191" s="15"/>
      <c r="N191" s="18" t="s">
        <v>8</v>
      </c>
      <c r="O191" s="18" t="s">
        <v>9</v>
      </c>
      <c r="P191" s="20"/>
      <c r="Q191" s="9"/>
      <c r="R191" s="9"/>
      <c r="S191" s="102"/>
      <c r="T191" s="67"/>
      <c r="U191" s="235" t="s">
        <v>103</v>
      </c>
      <c r="V191" s="235" t="s">
        <v>104</v>
      </c>
      <c r="W191" s="240" t="s">
        <v>18</v>
      </c>
      <c r="X191" s="9"/>
    </row>
    <row r="192" spans="3:24" ht="17.100000000000001" customHeight="1">
      <c r="C192" s="55">
        <v>1</v>
      </c>
      <c r="D192" s="131">
        <v>0</v>
      </c>
      <c r="E192" s="132">
        <v>0</v>
      </c>
      <c r="F192" s="133">
        <v>1</v>
      </c>
      <c r="G192" s="30">
        <f t="shared" ref="G192:G203" si="86">D192+E192</f>
        <v>0</v>
      </c>
      <c r="H192" s="31">
        <f t="shared" ref="H192:H203" si="87">ROUND((G192/F192),2)</f>
        <v>0</v>
      </c>
      <c r="I192" s="31"/>
      <c r="J192" s="27">
        <f>ROUND((H192*3%)*F192,2)</f>
        <v>0</v>
      </c>
      <c r="K192" s="27">
        <f t="shared" ref="K192:K203" si="88">ROUND((IF(H192-$R$194&lt;0,0,(H192-$R$194))*3.5%)*F192,2)</f>
        <v>0</v>
      </c>
      <c r="L192" s="28">
        <f t="shared" ref="L192:L203" si="89">J192+K192</f>
        <v>0</v>
      </c>
      <c r="M192" s="31"/>
      <c r="N192" s="35">
        <f t="shared" ref="N192:N203" si="90">((MIN(H192,$R$195)*0.58%)+IF(H192&gt;$R$195,(H192-$R$195)*1.25%,0))*F192</f>
        <v>0</v>
      </c>
      <c r="O192" s="35">
        <f t="shared" ref="O192:O203" si="91">(H192*3.75%)*F192</f>
        <v>0</v>
      </c>
      <c r="P192" s="20" t="str">
        <f>IF(W192&lt;&gt;0, "Error - review!",".")</f>
        <v>.</v>
      </c>
      <c r="Q192" s="237" t="s">
        <v>111</v>
      </c>
      <c r="R192" s="238"/>
      <c r="S192" s="38"/>
      <c r="T192" s="67"/>
      <c r="U192" s="203">
        <f>((MIN(H192,$R$195)*0.58%))*F192</f>
        <v>0</v>
      </c>
      <c r="V192" s="203">
        <f>(IF(H192&gt;$R$195,(H192-$R$195)*1.25%,0))*F192</f>
        <v>0</v>
      </c>
      <c r="W192" s="207">
        <f t="shared" ref="W192:W203" si="92">(U192+V192)-N192</f>
        <v>0</v>
      </c>
      <c r="X192" s="9"/>
    </row>
    <row r="193" spans="3:24">
      <c r="C193" s="55">
        <v>2</v>
      </c>
      <c r="D193" s="131">
        <v>0</v>
      </c>
      <c r="E193" s="132">
        <v>0</v>
      </c>
      <c r="F193" s="133">
        <v>1</v>
      </c>
      <c r="G193" s="30">
        <f t="shared" si="86"/>
        <v>0</v>
      </c>
      <c r="H193" s="31">
        <f t="shared" si="87"/>
        <v>0</v>
      </c>
      <c r="I193" s="31"/>
      <c r="J193" s="27">
        <f t="shared" ref="J193" si="93">ROUND((H193*3%)*F193,2)</f>
        <v>0</v>
      </c>
      <c r="K193" s="27">
        <f t="shared" si="88"/>
        <v>0</v>
      </c>
      <c r="L193" s="28">
        <f t="shared" si="89"/>
        <v>0</v>
      </c>
      <c r="M193" s="31"/>
      <c r="N193" s="35">
        <f t="shared" si="90"/>
        <v>0</v>
      </c>
      <c r="O193" s="35">
        <f t="shared" si="91"/>
        <v>0</v>
      </c>
      <c r="P193" s="20" t="str">
        <f t="shared" ref="P193:P204" si="94">IF(W193&lt;&gt;0, "Error - review!",".")</f>
        <v>.</v>
      </c>
      <c r="Q193" s="77" t="s">
        <v>11</v>
      </c>
      <c r="R193" s="111">
        <v>248.3</v>
      </c>
      <c r="S193" s="38"/>
      <c r="T193" s="67"/>
      <c r="U193" s="203">
        <f t="shared" ref="U193:U203" si="95">((MIN(H193,$R$195)*0.58%))*F193</f>
        <v>0</v>
      </c>
      <c r="V193" s="203">
        <f t="shared" ref="V193:V203" si="96">(IF(H193&gt;$R$195,(H193-$R$195)*1.25%,0))*F193</f>
        <v>0</v>
      </c>
      <c r="W193" s="207">
        <f t="shared" si="92"/>
        <v>0</v>
      </c>
      <c r="X193" s="9"/>
    </row>
    <row r="194" spans="3:24">
      <c r="C194" s="160">
        <v>3</v>
      </c>
      <c r="D194" s="131">
        <v>0</v>
      </c>
      <c r="E194" s="132">
        <v>0</v>
      </c>
      <c r="F194" s="133">
        <v>1</v>
      </c>
      <c r="G194" s="30">
        <f t="shared" si="86"/>
        <v>0</v>
      </c>
      <c r="H194" s="31">
        <f t="shared" si="87"/>
        <v>0</v>
      </c>
      <c r="I194" s="31"/>
      <c r="J194" s="27">
        <f>ROUND((H194*3%)*F194,2)</f>
        <v>0</v>
      </c>
      <c r="K194" s="27">
        <f t="shared" si="88"/>
        <v>0</v>
      </c>
      <c r="L194" s="28">
        <f t="shared" si="89"/>
        <v>0</v>
      </c>
      <c r="M194" s="31"/>
      <c r="N194" s="35">
        <f t="shared" si="90"/>
        <v>0</v>
      </c>
      <c r="O194" s="35">
        <f t="shared" si="91"/>
        <v>0</v>
      </c>
      <c r="P194" s="20" t="str">
        <f t="shared" si="94"/>
        <v>.</v>
      </c>
      <c r="Q194" s="77" t="s">
        <v>61</v>
      </c>
      <c r="R194" s="111">
        <f>ROUND(($R$193*52.18*2)/12,2)</f>
        <v>2159.38</v>
      </c>
      <c r="S194" s="38"/>
      <c r="T194" s="67"/>
      <c r="U194" s="203">
        <f t="shared" si="95"/>
        <v>0</v>
      </c>
      <c r="V194" s="203">
        <f t="shared" si="96"/>
        <v>0</v>
      </c>
      <c r="W194" s="207">
        <f t="shared" si="92"/>
        <v>0</v>
      </c>
      <c r="X194" s="9"/>
    </row>
    <row r="195" spans="3:24" ht="13.2" thickBot="1">
      <c r="C195" s="55">
        <v>4</v>
      </c>
      <c r="D195" s="131">
        <v>0</v>
      </c>
      <c r="E195" s="132">
        <v>0</v>
      </c>
      <c r="F195" s="133">
        <v>1</v>
      </c>
      <c r="G195" s="30">
        <f t="shared" si="86"/>
        <v>0</v>
      </c>
      <c r="H195" s="31">
        <f t="shared" si="87"/>
        <v>0</v>
      </c>
      <c r="I195" s="31"/>
      <c r="J195" s="27">
        <f t="shared" ref="J195:J203" si="97">ROUND((H195*3%)*F195,2)</f>
        <v>0</v>
      </c>
      <c r="K195" s="27">
        <f t="shared" si="88"/>
        <v>0</v>
      </c>
      <c r="L195" s="28">
        <f t="shared" si="89"/>
        <v>0</v>
      </c>
      <c r="M195" s="31"/>
      <c r="N195" s="35">
        <f t="shared" si="90"/>
        <v>0</v>
      </c>
      <c r="O195" s="35">
        <f t="shared" si="91"/>
        <v>0</v>
      </c>
      <c r="P195" s="20" t="str">
        <f t="shared" si="94"/>
        <v>.</v>
      </c>
      <c r="Q195" s="78" t="s">
        <v>30</v>
      </c>
      <c r="R195" s="112">
        <f>ROUND(($R$193*52.18*3.74)/12,2)</f>
        <v>4038.04</v>
      </c>
      <c r="S195" s="38"/>
      <c r="T195" s="67"/>
      <c r="U195" s="203">
        <f t="shared" si="95"/>
        <v>0</v>
      </c>
      <c r="V195" s="203">
        <f t="shared" si="96"/>
        <v>0</v>
      </c>
      <c r="W195" s="207">
        <f t="shared" si="92"/>
        <v>0</v>
      </c>
      <c r="X195" s="9"/>
    </row>
    <row r="196" spans="3:24">
      <c r="C196" s="55">
        <v>5</v>
      </c>
      <c r="D196" s="131">
        <v>0</v>
      </c>
      <c r="E196" s="132">
        <v>0</v>
      </c>
      <c r="F196" s="133">
        <v>1</v>
      </c>
      <c r="G196" s="30">
        <f t="shared" si="86"/>
        <v>0</v>
      </c>
      <c r="H196" s="31">
        <f t="shared" si="87"/>
        <v>0</v>
      </c>
      <c r="I196" s="31"/>
      <c r="J196" s="27">
        <f t="shared" si="97"/>
        <v>0</v>
      </c>
      <c r="K196" s="27">
        <f t="shared" si="88"/>
        <v>0</v>
      </c>
      <c r="L196" s="28">
        <f t="shared" si="89"/>
        <v>0</v>
      </c>
      <c r="M196" s="31"/>
      <c r="N196" s="35">
        <f t="shared" si="90"/>
        <v>0</v>
      </c>
      <c r="O196" s="35">
        <f t="shared" si="91"/>
        <v>0</v>
      </c>
      <c r="P196" s="20" t="str">
        <f t="shared" si="94"/>
        <v>.</v>
      </c>
      <c r="Q196" s="38"/>
      <c r="R196" s="38"/>
      <c r="S196" s="38"/>
      <c r="T196" s="67"/>
      <c r="U196" s="203">
        <f t="shared" si="95"/>
        <v>0</v>
      </c>
      <c r="V196" s="203">
        <f t="shared" si="96"/>
        <v>0</v>
      </c>
      <c r="W196" s="207">
        <f t="shared" si="92"/>
        <v>0</v>
      </c>
      <c r="X196" s="9"/>
    </row>
    <row r="197" spans="3:24">
      <c r="C197" s="55">
        <v>6</v>
      </c>
      <c r="D197" s="131">
        <v>0</v>
      </c>
      <c r="E197" s="132">
        <v>0</v>
      </c>
      <c r="F197" s="133">
        <v>1</v>
      </c>
      <c r="G197" s="30">
        <f t="shared" si="86"/>
        <v>0</v>
      </c>
      <c r="H197" s="31">
        <f t="shared" si="87"/>
        <v>0</v>
      </c>
      <c r="I197" s="31"/>
      <c r="J197" s="27">
        <f t="shared" si="97"/>
        <v>0</v>
      </c>
      <c r="K197" s="27">
        <f t="shared" si="88"/>
        <v>0</v>
      </c>
      <c r="L197" s="28">
        <f t="shared" si="89"/>
        <v>0</v>
      </c>
      <c r="M197" s="31"/>
      <c r="N197" s="35">
        <f t="shared" si="90"/>
        <v>0</v>
      </c>
      <c r="O197" s="35">
        <f t="shared" si="91"/>
        <v>0</v>
      </c>
      <c r="P197" s="20" t="str">
        <f t="shared" si="94"/>
        <v>.</v>
      </c>
      <c r="Q197" s="38"/>
      <c r="R197" s="23"/>
      <c r="S197" s="38"/>
      <c r="T197" s="67"/>
      <c r="U197" s="203">
        <f t="shared" si="95"/>
        <v>0</v>
      </c>
      <c r="V197" s="203">
        <f t="shared" si="96"/>
        <v>0</v>
      </c>
      <c r="W197" s="207">
        <f t="shared" si="92"/>
        <v>0</v>
      </c>
      <c r="X197" s="9"/>
    </row>
    <row r="198" spans="3:24">
      <c r="C198" s="55">
        <v>7</v>
      </c>
      <c r="D198" s="131">
        <v>0</v>
      </c>
      <c r="E198" s="132">
        <v>0</v>
      </c>
      <c r="F198" s="133">
        <v>1</v>
      </c>
      <c r="G198" s="30">
        <f t="shared" si="86"/>
        <v>0</v>
      </c>
      <c r="H198" s="31">
        <f t="shared" si="87"/>
        <v>0</v>
      </c>
      <c r="I198" s="31"/>
      <c r="J198" s="27">
        <f t="shared" si="97"/>
        <v>0</v>
      </c>
      <c r="K198" s="27">
        <f t="shared" si="88"/>
        <v>0</v>
      </c>
      <c r="L198" s="28">
        <f t="shared" si="89"/>
        <v>0</v>
      </c>
      <c r="M198" s="31"/>
      <c r="N198" s="35">
        <f t="shared" si="90"/>
        <v>0</v>
      </c>
      <c r="O198" s="35">
        <f t="shared" si="91"/>
        <v>0</v>
      </c>
      <c r="P198" s="20" t="str">
        <f t="shared" si="94"/>
        <v>.</v>
      </c>
      <c r="Q198" s="38"/>
      <c r="R198" s="23"/>
      <c r="S198" s="38"/>
      <c r="T198" s="67"/>
      <c r="U198" s="203">
        <f t="shared" si="95"/>
        <v>0</v>
      </c>
      <c r="V198" s="203">
        <f t="shared" si="96"/>
        <v>0</v>
      </c>
      <c r="W198" s="207">
        <f t="shared" si="92"/>
        <v>0</v>
      </c>
      <c r="X198" s="9"/>
    </row>
    <row r="199" spans="3:24">
      <c r="C199" s="55">
        <v>8</v>
      </c>
      <c r="D199" s="131">
        <v>0</v>
      </c>
      <c r="E199" s="132">
        <v>0</v>
      </c>
      <c r="F199" s="133">
        <v>1</v>
      </c>
      <c r="G199" s="30">
        <f t="shared" si="86"/>
        <v>0</v>
      </c>
      <c r="H199" s="31">
        <f t="shared" si="87"/>
        <v>0</v>
      </c>
      <c r="I199" s="31"/>
      <c r="J199" s="27">
        <f t="shared" si="97"/>
        <v>0</v>
      </c>
      <c r="K199" s="27">
        <f t="shared" si="88"/>
        <v>0</v>
      </c>
      <c r="L199" s="28">
        <f t="shared" si="89"/>
        <v>0</v>
      </c>
      <c r="M199" s="31"/>
      <c r="N199" s="35">
        <f t="shared" si="90"/>
        <v>0</v>
      </c>
      <c r="O199" s="35">
        <f t="shared" si="91"/>
        <v>0</v>
      </c>
      <c r="P199" s="20" t="str">
        <f t="shared" si="94"/>
        <v>.</v>
      </c>
      <c r="Q199" s="38"/>
      <c r="R199" s="23"/>
      <c r="S199" s="38"/>
      <c r="T199" s="67"/>
      <c r="U199" s="203">
        <f t="shared" si="95"/>
        <v>0</v>
      </c>
      <c r="V199" s="203">
        <f t="shared" si="96"/>
        <v>0</v>
      </c>
      <c r="W199" s="207">
        <f t="shared" si="92"/>
        <v>0</v>
      </c>
      <c r="X199" s="9"/>
    </row>
    <row r="200" spans="3:24">
      <c r="C200" s="55">
        <v>9</v>
      </c>
      <c r="D200" s="131">
        <v>0</v>
      </c>
      <c r="E200" s="132">
        <v>0</v>
      </c>
      <c r="F200" s="133">
        <v>1</v>
      </c>
      <c r="G200" s="30">
        <f t="shared" si="86"/>
        <v>0</v>
      </c>
      <c r="H200" s="31">
        <f t="shared" si="87"/>
        <v>0</v>
      </c>
      <c r="I200" s="31"/>
      <c r="J200" s="27">
        <f t="shared" si="97"/>
        <v>0</v>
      </c>
      <c r="K200" s="27">
        <f t="shared" si="88"/>
        <v>0</v>
      </c>
      <c r="L200" s="28">
        <f t="shared" si="89"/>
        <v>0</v>
      </c>
      <c r="M200" s="31"/>
      <c r="N200" s="35">
        <f t="shared" si="90"/>
        <v>0</v>
      </c>
      <c r="O200" s="35">
        <f t="shared" si="91"/>
        <v>0</v>
      </c>
      <c r="P200" s="20" t="str">
        <f t="shared" si="94"/>
        <v>.</v>
      </c>
      <c r="Q200" s="38"/>
      <c r="R200" s="23"/>
      <c r="S200" s="38"/>
      <c r="T200" s="67"/>
      <c r="U200" s="203">
        <f t="shared" si="95"/>
        <v>0</v>
      </c>
      <c r="V200" s="203">
        <f t="shared" si="96"/>
        <v>0</v>
      </c>
      <c r="W200" s="207">
        <f t="shared" si="92"/>
        <v>0</v>
      </c>
      <c r="X200" s="9"/>
    </row>
    <row r="201" spans="3:24" ht="14.55" customHeight="1">
      <c r="C201" s="55">
        <v>10</v>
      </c>
      <c r="D201" s="131">
        <v>0</v>
      </c>
      <c r="E201" s="132">
        <v>0</v>
      </c>
      <c r="F201" s="133">
        <v>1</v>
      </c>
      <c r="G201" s="30">
        <f t="shared" si="86"/>
        <v>0</v>
      </c>
      <c r="H201" s="31">
        <f t="shared" si="87"/>
        <v>0</v>
      </c>
      <c r="I201" s="31"/>
      <c r="J201" s="27">
        <f t="shared" si="97"/>
        <v>0</v>
      </c>
      <c r="K201" s="27">
        <f t="shared" si="88"/>
        <v>0</v>
      </c>
      <c r="L201" s="28">
        <f t="shared" si="89"/>
        <v>0</v>
      </c>
      <c r="M201" s="31"/>
      <c r="N201" s="35">
        <f t="shared" si="90"/>
        <v>0</v>
      </c>
      <c r="O201" s="35">
        <f t="shared" si="91"/>
        <v>0</v>
      </c>
      <c r="P201" s="20" t="str">
        <f t="shared" si="94"/>
        <v>.</v>
      </c>
      <c r="Q201" s="186"/>
      <c r="R201" s="23"/>
      <c r="S201" s="38"/>
      <c r="T201" s="67"/>
      <c r="U201" s="203">
        <f t="shared" si="95"/>
        <v>0</v>
      </c>
      <c r="V201" s="203">
        <f t="shared" si="96"/>
        <v>0</v>
      </c>
      <c r="W201" s="207">
        <f t="shared" si="92"/>
        <v>0</v>
      </c>
      <c r="X201" s="9"/>
    </row>
    <row r="202" spans="3:24">
      <c r="C202" s="55">
        <v>11</v>
      </c>
      <c r="D202" s="131">
        <v>0</v>
      </c>
      <c r="E202" s="132">
        <v>0</v>
      </c>
      <c r="F202" s="133">
        <v>1</v>
      </c>
      <c r="G202" s="30">
        <f t="shared" si="86"/>
        <v>0</v>
      </c>
      <c r="H202" s="31">
        <f t="shared" si="87"/>
        <v>0</v>
      </c>
      <c r="I202" s="31"/>
      <c r="J202" s="27">
        <f t="shared" si="97"/>
        <v>0</v>
      </c>
      <c r="K202" s="27">
        <f t="shared" si="88"/>
        <v>0</v>
      </c>
      <c r="L202" s="28">
        <f t="shared" si="89"/>
        <v>0</v>
      </c>
      <c r="M202" s="31"/>
      <c r="N202" s="35">
        <f t="shared" si="90"/>
        <v>0</v>
      </c>
      <c r="O202" s="35">
        <f t="shared" si="91"/>
        <v>0</v>
      </c>
      <c r="P202" s="20" t="str">
        <f t="shared" si="94"/>
        <v>.</v>
      </c>
      <c r="Q202" s="38"/>
      <c r="R202" s="23"/>
      <c r="S202" s="38"/>
      <c r="T202" s="67"/>
      <c r="U202" s="203">
        <f t="shared" si="95"/>
        <v>0</v>
      </c>
      <c r="V202" s="203">
        <f t="shared" si="96"/>
        <v>0</v>
      </c>
      <c r="W202" s="207">
        <f t="shared" si="92"/>
        <v>0</v>
      </c>
      <c r="X202" s="9"/>
    </row>
    <row r="203" spans="3:24">
      <c r="C203" s="56">
        <v>12</v>
      </c>
      <c r="D203" s="131">
        <v>0</v>
      </c>
      <c r="E203" s="132">
        <v>0</v>
      </c>
      <c r="F203" s="133">
        <v>1</v>
      </c>
      <c r="G203" s="30">
        <f t="shared" si="86"/>
        <v>0</v>
      </c>
      <c r="H203" s="31">
        <f t="shared" si="87"/>
        <v>0</v>
      </c>
      <c r="I203" s="31"/>
      <c r="J203" s="27">
        <f t="shared" si="97"/>
        <v>0</v>
      </c>
      <c r="K203" s="27">
        <f t="shared" si="88"/>
        <v>0</v>
      </c>
      <c r="L203" s="28">
        <f t="shared" si="89"/>
        <v>0</v>
      </c>
      <c r="M203" s="31"/>
      <c r="N203" s="35">
        <f t="shared" si="90"/>
        <v>0</v>
      </c>
      <c r="O203" s="35">
        <f t="shared" si="91"/>
        <v>0</v>
      </c>
      <c r="P203" s="20" t="str">
        <f t="shared" si="94"/>
        <v>.</v>
      </c>
      <c r="Q203" s="38"/>
      <c r="R203" s="23"/>
      <c r="S203" s="38"/>
      <c r="T203" s="67"/>
      <c r="U203" s="203">
        <f t="shared" si="95"/>
        <v>0</v>
      </c>
      <c r="V203" s="203">
        <f t="shared" si="96"/>
        <v>0</v>
      </c>
      <c r="W203" s="207">
        <f t="shared" si="92"/>
        <v>0</v>
      </c>
      <c r="X203" s="9"/>
    </row>
    <row r="204" spans="3:24">
      <c r="C204" s="57"/>
      <c r="D204" s="32"/>
      <c r="E204" s="32"/>
      <c r="F204" s="150" t="s">
        <v>51</v>
      </c>
      <c r="G204" s="31">
        <f>SUM(G192:G203)</f>
        <v>0</v>
      </c>
      <c r="H204" s="31">
        <f>SUM(H192:H203)</f>
        <v>0</v>
      </c>
      <c r="I204" s="31"/>
      <c r="J204" s="27">
        <f>SUM(J192:J203)</f>
        <v>0</v>
      </c>
      <c r="K204" s="27">
        <f>SUM(K192:K203)</f>
        <v>0</v>
      </c>
      <c r="L204" s="28">
        <f>SUM(L192:L203)</f>
        <v>0</v>
      </c>
      <c r="M204" s="31"/>
      <c r="N204" s="29">
        <f>SUM(N192:N203)</f>
        <v>0</v>
      </c>
      <c r="O204" s="29">
        <f>SUM(O192:O203)</f>
        <v>0</v>
      </c>
      <c r="P204" s="20" t="str">
        <f t="shared" si="94"/>
        <v>.</v>
      </c>
      <c r="Q204" s="38"/>
      <c r="R204" s="23"/>
      <c r="S204" s="38"/>
      <c r="T204" s="67"/>
      <c r="U204" s="228">
        <f>SUM(U192:U203)</f>
        <v>0</v>
      </c>
      <c r="V204" s="228">
        <f>SUM(V192:V203)</f>
        <v>0</v>
      </c>
      <c r="W204" s="229">
        <f>SUM(W192:W203)</f>
        <v>0</v>
      </c>
      <c r="X204" s="9"/>
    </row>
    <row r="205" spans="3:24" ht="13.2" thickBot="1">
      <c r="C205" s="58"/>
      <c r="D205" s="34"/>
      <c r="E205" s="34"/>
      <c r="F205" s="34"/>
      <c r="G205" s="34"/>
      <c r="H205" s="34"/>
      <c r="I205" s="34"/>
      <c r="J205" s="34"/>
      <c r="K205" s="124"/>
      <c r="L205" s="124"/>
      <c r="M205" s="171"/>
      <c r="N205" s="126"/>
      <c r="O205" s="126"/>
      <c r="P205" s="59"/>
      <c r="Q205" s="9"/>
      <c r="R205" s="9"/>
      <c r="S205" s="34"/>
      <c r="T205" s="67"/>
      <c r="U205" s="203"/>
      <c r="V205" s="203"/>
      <c r="W205" s="207"/>
      <c r="X205" s="9"/>
    </row>
    <row r="206" spans="3:24" ht="51.6" customHeight="1">
      <c r="C206" s="58"/>
      <c r="D206" s="34"/>
      <c r="E206" s="34"/>
      <c r="F206" s="34"/>
      <c r="G206" s="34"/>
      <c r="H206" s="34"/>
      <c r="I206" s="34"/>
      <c r="J206" s="34"/>
      <c r="K206" s="359" t="s">
        <v>157</v>
      </c>
      <c r="L206" s="360"/>
      <c r="M206" s="11" t="s">
        <v>16</v>
      </c>
      <c r="N206" s="12" t="s">
        <v>8</v>
      </c>
      <c r="O206" s="13" t="s">
        <v>9</v>
      </c>
      <c r="P206" s="59"/>
      <c r="Q206" s="9"/>
      <c r="R206" s="9"/>
      <c r="S206" s="34"/>
      <c r="T206" s="67"/>
      <c r="U206" s="203"/>
      <c r="V206" s="203"/>
      <c r="W206" s="207"/>
      <c r="X206" s="9"/>
    </row>
    <row r="207" spans="3:24" ht="13.2" thickBot="1">
      <c r="C207" s="58"/>
      <c r="D207" s="34"/>
      <c r="E207" s="34"/>
      <c r="F207" s="34"/>
      <c r="G207" s="34"/>
      <c r="H207" s="34"/>
      <c r="I207" s="34"/>
      <c r="J207" s="34"/>
      <c r="K207" s="115" t="s">
        <v>117</v>
      </c>
      <c r="L207" s="301"/>
      <c r="M207" s="159">
        <v>5.5E-2</v>
      </c>
      <c r="N207" s="302">
        <f>ROUND(N204*(1+M207),2)</f>
        <v>0</v>
      </c>
      <c r="O207" s="303">
        <f>ROUND(O204*(1+M207),2)</f>
        <v>0</v>
      </c>
      <c r="P207" s="59"/>
      <c r="Q207" s="9"/>
      <c r="R207" s="9"/>
      <c r="S207" s="34"/>
      <c r="T207" s="67"/>
      <c r="U207" s="203"/>
      <c r="V207" s="203"/>
      <c r="W207" s="207"/>
      <c r="X207" s="9"/>
    </row>
    <row r="208" spans="3:24" ht="13.2" thickBot="1">
      <c r="C208" s="58"/>
      <c r="D208" s="34"/>
      <c r="E208" s="34"/>
      <c r="F208" s="34"/>
      <c r="G208" s="34"/>
      <c r="H208" s="34"/>
      <c r="I208" s="34"/>
      <c r="J208" s="34"/>
      <c r="K208" s="292" t="s">
        <v>140</v>
      </c>
      <c r="L208" s="293"/>
      <c r="M208" s="294">
        <v>8.2000000000000003E-2</v>
      </c>
      <c r="N208" s="285">
        <f>ROUND(N207*(1+M208),2)</f>
        <v>0</v>
      </c>
      <c r="O208" s="286">
        <f>ROUND(O207*(1+M208),2)</f>
        <v>0</v>
      </c>
      <c r="P208" s="59"/>
      <c r="Q208" s="9"/>
      <c r="R208" s="9"/>
      <c r="S208" s="34"/>
      <c r="T208" s="67"/>
      <c r="U208" s="203"/>
      <c r="V208" s="203"/>
      <c r="W208" s="207"/>
      <c r="X208" s="9"/>
    </row>
    <row r="209" spans="1:24" ht="13.2" thickBot="1">
      <c r="C209" s="58"/>
      <c r="D209" s="34"/>
      <c r="E209" s="34"/>
      <c r="F209" s="34"/>
      <c r="G209" s="34"/>
      <c r="H209" s="34"/>
      <c r="I209" s="34"/>
      <c r="J209" s="34"/>
      <c r="K209" s="124"/>
      <c r="L209" s="124"/>
      <c r="M209" s="171"/>
      <c r="N209" s="126"/>
      <c r="O209" s="126"/>
      <c r="P209" s="59"/>
      <c r="Q209" s="9"/>
      <c r="R209" s="9"/>
      <c r="S209" s="34"/>
      <c r="T209" s="67"/>
      <c r="U209" s="203"/>
      <c r="V209" s="203"/>
      <c r="W209" s="207"/>
      <c r="X209" s="9"/>
    </row>
    <row r="210" spans="1:24" ht="13.8">
      <c r="C210" s="254">
        <v>2021</v>
      </c>
      <c r="D210" s="50"/>
      <c r="E210" s="50"/>
      <c r="F210" s="50"/>
      <c r="G210" s="50"/>
      <c r="H210" s="50"/>
      <c r="I210" s="50"/>
      <c r="J210" s="50"/>
      <c r="K210" s="50"/>
      <c r="L210" s="50"/>
      <c r="M210" s="50"/>
      <c r="N210" s="50"/>
      <c r="O210" s="50"/>
      <c r="P210" s="51"/>
      <c r="Q210" s="50"/>
      <c r="R210" s="50"/>
      <c r="S210" s="71"/>
      <c r="T210" s="68"/>
      <c r="U210" s="204"/>
      <c r="V210" s="204"/>
      <c r="W210" s="205"/>
      <c r="X210" s="9"/>
    </row>
    <row r="211" spans="1:24" ht="13.2" thickBot="1">
      <c r="A211" s="9"/>
      <c r="B211" s="9"/>
      <c r="C211" s="52"/>
      <c r="D211" s="9"/>
      <c r="E211" s="9"/>
      <c r="F211" s="9"/>
      <c r="G211" s="9"/>
      <c r="H211" s="9"/>
      <c r="I211" s="9"/>
      <c r="J211" s="9"/>
      <c r="K211" s="9"/>
      <c r="L211" s="9"/>
      <c r="M211" s="9"/>
      <c r="N211" s="9"/>
      <c r="O211" s="9"/>
      <c r="P211" s="20"/>
      <c r="Q211" s="9"/>
      <c r="R211" s="9"/>
      <c r="S211" s="38"/>
      <c r="T211" s="67"/>
      <c r="U211" s="202"/>
      <c r="V211" s="202"/>
      <c r="W211" s="206"/>
      <c r="X211" s="9"/>
    </row>
    <row r="212" spans="1:24">
      <c r="C212" s="53"/>
      <c r="D212" s="373" t="s">
        <v>1</v>
      </c>
      <c r="E212" s="374"/>
      <c r="F212" s="375"/>
      <c r="G212" s="5"/>
      <c r="H212" s="6"/>
      <c r="I212" s="6"/>
      <c r="J212" s="376" t="s">
        <v>2</v>
      </c>
      <c r="K212" s="377"/>
      <c r="L212" s="378"/>
      <c r="M212" s="7"/>
      <c r="N212" s="379" t="s">
        <v>3</v>
      </c>
      <c r="O212" s="380"/>
      <c r="P212" s="20"/>
      <c r="Q212" s="9"/>
      <c r="R212" s="9"/>
      <c r="S212" s="38"/>
      <c r="T212" s="67"/>
      <c r="U212" s="202"/>
      <c r="V212" s="202"/>
      <c r="W212" s="206"/>
      <c r="X212" s="9"/>
    </row>
    <row r="213" spans="1:24" ht="61.5" customHeight="1" thickBot="1">
      <c r="C213" s="54" t="s">
        <v>4</v>
      </c>
      <c r="D213" s="134" t="s">
        <v>65</v>
      </c>
      <c r="E213" s="135" t="s">
        <v>66</v>
      </c>
      <c r="F213" s="127" t="s">
        <v>28</v>
      </c>
      <c r="G213" s="14" t="s">
        <v>67</v>
      </c>
      <c r="H213" s="15" t="s">
        <v>68</v>
      </c>
      <c r="I213" s="15"/>
      <c r="J213" s="16" t="s">
        <v>43</v>
      </c>
      <c r="K213" s="16" t="s">
        <v>44</v>
      </c>
      <c r="L213" s="17" t="s">
        <v>7</v>
      </c>
      <c r="M213" s="15"/>
      <c r="N213" s="18" t="s">
        <v>8</v>
      </c>
      <c r="O213" s="18" t="s">
        <v>9</v>
      </c>
      <c r="P213" s="20"/>
      <c r="Q213" s="9"/>
      <c r="R213" s="9"/>
      <c r="S213" s="102"/>
      <c r="T213" s="67"/>
      <c r="U213" s="253" t="s">
        <v>103</v>
      </c>
      <c r="V213" s="253" t="s">
        <v>104</v>
      </c>
      <c r="W213" s="240" t="s">
        <v>18</v>
      </c>
      <c r="X213" s="9"/>
    </row>
    <row r="214" spans="1:24" ht="12.75" customHeight="1">
      <c r="C214" s="55">
        <v>1</v>
      </c>
      <c r="D214" s="131">
        <v>0</v>
      </c>
      <c r="E214" s="132">
        <v>0</v>
      </c>
      <c r="F214" s="133">
        <v>1</v>
      </c>
      <c r="G214" s="30">
        <f>D214+E214</f>
        <v>0</v>
      </c>
      <c r="H214" s="31">
        <f>ROUND((G214/F214),2)</f>
        <v>0</v>
      </c>
      <c r="I214" s="31"/>
      <c r="J214" s="27">
        <f>ROUND((H214*3%)*F214,2)</f>
        <v>0</v>
      </c>
      <c r="K214" s="27">
        <f>ROUND((IF(H214-$R$216&lt;0,0,(H214-$R$216))*3.5%)*F214,2)</f>
        <v>0</v>
      </c>
      <c r="L214" s="28">
        <f t="shared" ref="L214:L225" si="98">J214+K214</f>
        <v>0</v>
      </c>
      <c r="M214" s="31"/>
      <c r="N214" s="35">
        <f t="shared" ref="N214:N219" si="99">((MIN(H214,$R$217)*0.58%)+IF(H214&gt;$R$217,(H214-$R$217)*1.25%,0))*F214</f>
        <v>0</v>
      </c>
      <c r="O214" s="35">
        <f t="shared" ref="O214:O225" si="100">(H214*3.75%)*F214</f>
        <v>0</v>
      </c>
      <c r="P214" s="20" t="str">
        <f>IF(W214&lt;&gt;0, "Error - review!",".")</f>
        <v>.</v>
      </c>
      <c r="Q214" s="255" t="s">
        <v>106</v>
      </c>
      <c r="R214" s="256"/>
      <c r="S214" s="38"/>
      <c r="T214" s="67"/>
      <c r="U214" s="203">
        <f>((MIN(H214,$R$217)*0.58%))*F214</f>
        <v>0</v>
      </c>
      <c r="V214" s="203">
        <f>(IF(H214&gt;$R$217,(H214-$R$217)*1.25%,0))*F214</f>
        <v>0</v>
      </c>
      <c r="W214" s="207">
        <f t="shared" ref="W214:W225" si="101">(U214+V214)-N214</f>
        <v>0</v>
      </c>
      <c r="X214" s="9"/>
    </row>
    <row r="215" spans="1:24" ht="12.75" customHeight="1">
      <c r="C215" s="55">
        <v>2</v>
      </c>
      <c r="D215" s="131">
        <v>0</v>
      </c>
      <c r="E215" s="132">
        <v>0</v>
      </c>
      <c r="F215" s="133">
        <v>1</v>
      </c>
      <c r="G215" s="30">
        <f t="shared" ref="G215:G225" si="102">D215+E215</f>
        <v>0</v>
      </c>
      <c r="H215" s="31">
        <f t="shared" ref="H215:H225" si="103">ROUND((G215/F215),2)</f>
        <v>0</v>
      </c>
      <c r="I215" s="31"/>
      <c r="J215" s="27">
        <f t="shared" ref="J215" si="104">ROUND((H215*3%)*F215,2)</f>
        <v>0</v>
      </c>
      <c r="K215" s="27">
        <f>ROUND((IF(H215-$R$216&lt;0,0,(H215-$R$216))*3.5%)*F215,2)</f>
        <v>0</v>
      </c>
      <c r="L215" s="28">
        <f t="shared" si="98"/>
        <v>0</v>
      </c>
      <c r="M215" s="31"/>
      <c r="N215" s="35">
        <f t="shared" si="99"/>
        <v>0</v>
      </c>
      <c r="O215" s="35">
        <f t="shared" si="100"/>
        <v>0</v>
      </c>
      <c r="P215" s="20" t="str">
        <f t="shared" ref="P215:P226" si="105">IF(W215&lt;&gt;0, "Error - review!",".")</f>
        <v>.</v>
      </c>
      <c r="Q215" s="77" t="s">
        <v>11</v>
      </c>
      <c r="R215" s="111">
        <v>248.3</v>
      </c>
      <c r="S215" s="38"/>
      <c r="T215" s="67"/>
      <c r="U215" s="203">
        <f t="shared" ref="U215:U225" si="106">((MIN(H215,$R$217)*0.58%))*F215</f>
        <v>0</v>
      </c>
      <c r="V215" s="203">
        <f t="shared" ref="V215:V225" si="107">(IF(H215&gt;$R$217,(H215-$R$217)*1.25%,0))*F215</f>
        <v>0</v>
      </c>
      <c r="W215" s="207">
        <f t="shared" si="101"/>
        <v>0</v>
      </c>
      <c r="X215" s="9"/>
    </row>
    <row r="216" spans="1:24">
      <c r="C216" s="160">
        <v>3</v>
      </c>
      <c r="D216" s="131">
        <v>0</v>
      </c>
      <c r="E216" s="132">
        <v>0</v>
      </c>
      <c r="F216" s="133">
        <v>1</v>
      </c>
      <c r="G216" s="30">
        <f t="shared" si="102"/>
        <v>0</v>
      </c>
      <c r="H216" s="31">
        <f t="shared" si="103"/>
        <v>0</v>
      </c>
      <c r="I216" s="31"/>
      <c r="J216" s="27">
        <f>ROUND((H216*3%)*F216,2)</f>
        <v>0</v>
      </c>
      <c r="K216" s="27">
        <f>ROUND((IF(H216-$R$216&lt;0,0,(H216-$R$216))*3.5%)*F216,2)</f>
        <v>0</v>
      </c>
      <c r="L216" s="28">
        <f t="shared" si="98"/>
        <v>0</v>
      </c>
      <c r="M216" s="31"/>
      <c r="N216" s="35">
        <f t="shared" si="99"/>
        <v>0</v>
      </c>
      <c r="O216" s="35">
        <f t="shared" si="100"/>
        <v>0</v>
      </c>
      <c r="P216" s="20" t="str">
        <f t="shared" si="105"/>
        <v>.</v>
      </c>
      <c r="Q216" s="77" t="s">
        <v>61</v>
      </c>
      <c r="R216" s="111">
        <f>ROUND(($R$215*52.18*2)/12,2)</f>
        <v>2159.38</v>
      </c>
      <c r="S216" s="38"/>
      <c r="T216" s="67"/>
      <c r="U216" s="203">
        <f t="shared" si="106"/>
        <v>0</v>
      </c>
      <c r="V216" s="203">
        <f t="shared" si="107"/>
        <v>0</v>
      </c>
      <c r="W216" s="207">
        <f t="shared" si="101"/>
        <v>0</v>
      </c>
      <c r="X216" s="9"/>
    </row>
    <row r="217" spans="1:24" ht="13.2" thickBot="1">
      <c r="C217" s="55">
        <v>4</v>
      </c>
      <c r="D217" s="131">
        <v>0</v>
      </c>
      <c r="E217" s="132">
        <v>0</v>
      </c>
      <c r="F217" s="133">
        <v>1</v>
      </c>
      <c r="G217" s="30">
        <f t="shared" si="102"/>
        <v>0</v>
      </c>
      <c r="H217" s="31">
        <f t="shared" si="103"/>
        <v>0</v>
      </c>
      <c r="I217" s="31"/>
      <c r="J217" s="27">
        <f t="shared" ref="J217:J225" si="108">ROUND((H217*3%)*F217,2)</f>
        <v>0</v>
      </c>
      <c r="K217" s="27">
        <f t="shared" ref="K217:K225" si="109">ROUND((IF(H217-$R$216&lt;0,0,(H217-$R$216))*3.5%)*F217,2)</f>
        <v>0</v>
      </c>
      <c r="L217" s="28">
        <f t="shared" si="98"/>
        <v>0</v>
      </c>
      <c r="M217" s="31"/>
      <c r="N217" s="35">
        <f t="shared" si="99"/>
        <v>0</v>
      </c>
      <c r="O217" s="35">
        <f t="shared" si="100"/>
        <v>0</v>
      </c>
      <c r="P217" s="20" t="str">
        <f t="shared" si="105"/>
        <v>.</v>
      </c>
      <c r="Q217" s="78" t="s">
        <v>30</v>
      </c>
      <c r="R217" s="112">
        <f>ROUND(($R$215*52.18*3.74)/12,2)</f>
        <v>4038.04</v>
      </c>
      <c r="S217" s="38"/>
      <c r="T217" s="67"/>
      <c r="U217" s="203">
        <f t="shared" si="106"/>
        <v>0</v>
      </c>
      <c r="V217" s="203">
        <f t="shared" si="107"/>
        <v>0</v>
      </c>
      <c r="W217" s="207">
        <f t="shared" si="101"/>
        <v>0</v>
      </c>
      <c r="X217" s="9"/>
    </row>
    <row r="218" spans="1:24">
      <c r="C218" s="55">
        <v>5</v>
      </c>
      <c r="D218" s="131">
        <v>0</v>
      </c>
      <c r="E218" s="132">
        <v>0</v>
      </c>
      <c r="F218" s="133">
        <v>1</v>
      </c>
      <c r="G218" s="30">
        <f t="shared" si="102"/>
        <v>0</v>
      </c>
      <c r="H218" s="31">
        <f t="shared" si="103"/>
        <v>0</v>
      </c>
      <c r="I218" s="31"/>
      <c r="J218" s="27">
        <f t="shared" si="108"/>
        <v>0</v>
      </c>
      <c r="K218" s="27">
        <f t="shared" si="109"/>
        <v>0</v>
      </c>
      <c r="L218" s="28">
        <f t="shared" si="98"/>
        <v>0</v>
      </c>
      <c r="M218" s="31"/>
      <c r="N218" s="35">
        <f t="shared" si="99"/>
        <v>0</v>
      </c>
      <c r="O218" s="35">
        <f t="shared" si="100"/>
        <v>0</v>
      </c>
      <c r="P218" s="20" t="str">
        <f t="shared" si="105"/>
        <v>.</v>
      </c>
      <c r="Q218" s="38"/>
      <c r="R218" s="38"/>
      <c r="S218" s="38"/>
      <c r="T218" s="67"/>
      <c r="U218" s="203">
        <f t="shared" si="106"/>
        <v>0</v>
      </c>
      <c r="V218" s="203">
        <f t="shared" si="107"/>
        <v>0</v>
      </c>
      <c r="W218" s="207">
        <f t="shared" si="101"/>
        <v>0</v>
      </c>
      <c r="X218" s="9"/>
    </row>
    <row r="219" spans="1:24">
      <c r="C219" s="55">
        <v>6</v>
      </c>
      <c r="D219" s="131">
        <v>0</v>
      </c>
      <c r="E219" s="132">
        <v>0</v>
      </c>
      <c r="F219" s="133">
        <v>1</v>
      </c>
      <c r="G219" s="30">
        <f t="shared" si="102"/>
        <v>0</v>
      </c>
      <c r="H219" s="31">
        <f t="shared" si="103"/>
        <v>0</v>
      </c>
      <c r="I219" s="31"/>
      <c r="J219" s="27">
        <f t="shared" si="108"/>
        <v>0</v>
      </c>
      <c r="K219" s="27">
        <f t="shared" si="109"/>
        <v>0</v>
      </c>
      <c r="L219" s="28">
        <f t="shared" si="98"/>
        <v>0</v>
      </c>
      <c r="M219" s="31"/>
      <c r="N219" s="35">
        <f t="shared" si="99"/>
        <v>0</v>
      </c>
      <c r="O219" s="35">
        <f t="shared" si="100"/>
        <v>0</v>
      </c>
      <c r="P219" s="20" t="str">
        <f t="shared" si="105"/>
        <v>.</v>
      </c>
      <c r="Q219" s="38"/>
      <c r="R219" s="23"/>
      <c r="S219" s="38"/>
      <c r="T219" s="67"/>
      <c r="U219" s="203">
        <f t="shared" si="106"/>
        <v>0</v>
      </c>
      <c r="V219" s="203">
        <f t="shared" si="107"/>
        <v>0</v>
      </c>
      <c r="W219" s="207">
        <f t="shared" si="101"/>
        <v>0</v>
      </c>
      <c r="X219" s="9"/>
    </row>
    <row r="220" spans="1:24">
      <c r="C220" s="55">
        <v>7</v>
      </c>
      <c r="D220" s="131">
        <v>0</v>
      </c>
      <c r="E220" s="132">
        <v>0</v>
      </c>
      <c r="F220" s="133">
        <v>1</v>
      </c>
      <c r="G220" s="30">
        <f t="shared" si="102"/>
        <v>0</v>
      </c>
      <c r="H220" s="31">
        <f t="shared" si="103"/>
        <v>0</v>
      </c>
      <c r="I220" s="31"/>
      <c r="J220" s="27">
        <f t="shared" si="108"/>
        <v>0</v>
      </c>
      <c r="K220" s="27">
        <f t="shared" si="109"/>
        <v>0</v>
      </c>
      <c r="L220" s="28">
        <f t="shared" si="98"/>
        <v>0</v>
      </c>
      <c r="M220" s="31"/>
      <c r="N220" s="35">
        <f t="shared" ref="N220:N225" si="110">((MIN(H220,$R$217)*0.58%)+IF(H220&gt;$R$217,(H220-$R$217)*1.25%,0))*F220</f>
        <v>0</v>
      </c>
      <c r="O220" s="35">
        <f t="shared" si="100"/>
        <v>0</v>
      </c>
      <c r="P220" s="20" t="str">
        <f t="shared" si="105"/>
        <v>.</v>
      </c>
      <c r="Q220" s="38"/>
      <c r="R220" s="23"/>
      <c r="S220" s="38"/>
      <c r="T220" s="67"/>
      <c r="U220" s="203">
        <f t="shared" si="106"/>
        <v>0</v>
      </c>
      <c r="V220" s="203">
        <f t="shared" si="107"/>
        <v>0</v>
      </c>
      <c r="W220" s="207">
        <f t="shared" si="101"/>
        <v>0</v>
      </c>
      <c r="X220" s="9"/>
    </row>
    <row r="221" spans="1:24">
      <c r="C221" s="55">
        <v>8</v>
      </c>
      <c r="D221" s="131">
        <v>0</v>
      </c>
      <c r="E221" s="132">
        <v>0</v>
      </c>
      <c r="F221" s="133">
        <v>1</v>
      </c>
      <c r="G221" s="30">
        <f t="shared" si="102"/>
        <v>0</v>
      </c>
      <c r="H221" s="31">
        <f t="shared" si="103"/>
        <v>0</v>
      </c>
      <c r="I221" s="31"/>
      <c r="J221" s="27">
        <f t="shared" si="108"/>
        <v>0</v>
      </c>
      <c r="K221" s="27">
        <f t="shared" si="109"/>
        <v>0</v>
      </c>
      <c r="L221" s="28">
        <f t="shared" si="98"/>
        <v>0</v>
      </c>
      <c r="M221" s="31"/>
      <c r="N221" s="35">
        <f t="shared" si="110"/>
        <v>0</v>
      </c>
      <c r="O221" s="35">
        <f t="shared" si="100"/>
        <v>0</v>
      </c>
      <c r="P221" s="20" t="str">
        <f t="shared" si="105"/>
        <v>.</v>
      </c>
      <c r="Q221" s="38"/>
      <c r="R221" s="23"/>
      <c r="S221" s="38"/>
      <c r="T221" s="67"/>
      <c r="U221" s="203">
        <f t="shared" si="106"/>
        <v>0</v>
      </c>
      <c r="V221" s="203">
        <f t="shared" si="107"/>
        <v>0</v>
      </c>
      <c r="W221" s="207">
        <f t="shared" si="101"/>
        <v>0</v>
      </c>
      <c r="X221" s="9"/>
    </row>
    <row r="222" spans="1:24">
      <c r="C222" s="55">
        <v>9</v>
      </c>
      <c r="D222" s="131">
        <v>0</v>
      </c>
      <c r="E222" s="132">
        <v>0</v>
      </c>
      <c r="F222" s="133">
        <v>1</v>
      </c>
      <c r="G222" s="30">
        <f t="shared" si="102"/>
        <v>0</v>
      </c>
      <c r="H222" s="31">
        <f t="shared" si="103"/>
        <v>0</v>
      </c>
      <c r="I222" s="31"/>
      <c r="J222" s="27">
        <f t="shared" si="108"/>
        <v>0</v>
      </c>
      <c r="K222" s="27">
        <f t="shared" si="109"/>
        <v>0</v>
      </c>
      <c r="L222" s="28">
        <f t="shared" si="98"/>
        <v>0</v>
      </c>
      <c r="M222" s="31"/>
      <c r="N222" s="35">
        <f t="shared" si="110"/>
        <v>0</v>
      </c>
      <c r="O222" s="35">
        <f t="shared" si="100"/>
        <v>0</v>
      </c>
      <c r="P222" s="20" t="str">
        <f t="shared" si="105"/>
        <v>.</v>
      </c>
      <c r="Q222" s="38"/>
      <c r="R222" s="23"/>
      <c r="S222" s="38"/>
      <c r="T222" s="67"/>
      <c r="U222" s="203">
        <f t="shared" si="106"/>
        <v>0</v>
      </c>
      <c r="V222" s="203">
        <f t="shared" si="107"/>
        <v>0</v>
      </c>
      <c r="W222" s="207">
        <f t="shared" si="101"/>
        <v>0</v>
      </c>
      <c r="X222" s="9"/>
    </row>
    <row r="223" spans="1:24">
      <c r="C223" s="55">
        <v>10</v>
      </c>
      <c r="D223" s="131">
        <v>0</v>
      </c>
      <c r="E223" s="132">
        <v>0</v>
      </c>
      <c r="F223" s="133">
        <v>1</v>
      </c>
      <c r="G223" s="30">
        <f t="shared" si="102"/>
        <v>0</v>
      </c>
      <c r="H223" s="31">
        <f t="shared" si="103"/>
        <v>0</v>
      </c>
      <c r="I223" s="31"/>
      <c r="J223" s="27">
        <f t="shared" si="108"/>
        <v>0</v>
      </c>
      <c r="K223" s="27">
        <f t="shared" si="109"/>
        <v>0</v>
      </c>
      <c r="L223" s="28">
        <f t="shared" si="98"/>
        <v>0</v>
      </c>
      <c r="M223" s="31"/>
      <c r="N223" s="35">
        <f t="shared" si="110"/>
        <v>0</v>
      </c>
      <c r="O223" s="35">
        <f t="shared" si="100"/>
        <v>0</v>
      </c>
      <c r="P223" s="20" t="str">
        <f t="shared" si="105"/>
        <v>.</v>
      </c>
      <c r="Q223" s="186"/>
      <c r="R223" s="23"/>
      <c r="S223" s="38"/>
      <c r="T223" s="67"/>
      <c r="U223" s="203">
        <f t="shared" si="106"/>
        <v>0</v>
      </c>
      <c r="V223" s="203">
        <f t="shared" si="107"/>
        <v>0</v>
      </c>
      <c r="W223" s="207">
        <f t="shared" si="101"/>
        <v>0</v>
      </c>
      <c r="X223" s="9"/>
    </row>
    <row r="224" spans="1:24">
      <c r="C224" s="55">
        <v>11</v>
      </c>
      <c r="D224" s="131">
        <v>0</v>
      </c>
      <c r="E224" s="132">
        <v>0</v>
      </c>
      <c r="F224" s="133">
        <v>1</v>
      </c>
      <c r="G224" s="30">
        <f t="shared" si="102"/>
        <v>0</v>
      </c>
      <c r="H224" s="31">
        <f t="shared" si="103"/>
        <v>0</v>
      </c>
      <c r="I224" s="31"/>
      <c r="J224" s="27">
        <f t="shared" si="108"/>
        <v>0</v>
      </c>
      <c r="K224" s="27">
        <f t="shared" si="109"/>
        <v>0</v>
      </c>
      <c r="L224" s="28">
        <f t="shared" si="98"/>
        <v>0</v>
      </c>
      <c r="M224" s="31"/>
      <c r="N224" s="35">
        <f t="shared" si="110"/>
        <v>0</v>
      </c>
      <c r="O224" s="35">
        <f t="shared" si="100"/>
        <v>0</v>
      </c>
      <c r="P224" s="20" t="str">
        <f t="shared" si="105"/>
        <v>.</v>
      </c>
      <c r="Q224" s="38"/>
      <c r="R224" s="23"/>
      <c r="S224" s="38"/>
      <c r="T224" s="67"/>
      <c r="U224" s="203">
        <f t="shared" si="106"/>
        <v>0</v>
      </c>
      <c r="V224" s="203">
        <f t="shared" si="107"/>
        <v>0</v>
      </c>
      <c r="W224" s="207">
        <f t="shared" si="101"/>
        <v>0</v>
      </c>
      <c r="X224" s="9"/>
    </row>
    <row r="225" spans="3:24">
      <c r="C225" s="56">
        <v>12</v>
      </c>
      <c r="D225" s="131">
        <v>0</v>
      </c>
      <c r="E225" s="132">
        <v>0</v>
      </c>
      <c r="F225" s="133">
        <v>1</v>
      </c>
      <c r="G225" s="30">
        <f t="shared" si="102"/>
        <v>0</v>
      </c>
      <c r="H225" s="31">
        <f t="shared" si="103"/>
        <v>0</v>
      </c>
      <c r="I225" s="31"/>
      <c r="J225" s="27">
        <f t="shared" si="108"/>
        <v>0</v>
      </c>
      <c r="K225" s="27">
        <f t="shared" si="109"/>
        <v>0</v>
      </c>
      <c r="L225" s="28">
        <f t="shared" si="98"/>
        <v>0</v>
      </c>
      <c r="M225" s="31"/>
      <c r="N225" s="35">
        <f t="shared" si="110"/>
        <v>0</v>
      </c>
      <c r="O225" s="35">
        <f t="shared" si="100"/>
        <v>0</v>
      </c>
      <c r="P225" s="20" t="str">
        <f t="shared" si="105"/>
        <v>.</v>
      </c>
      <c r="Q225" s="38"/>
      <c r="R225" s="23"/>
      <c r="S225" s="38"/>
      <c r="T225" s="67"/>
      <c r="U225" s="203">
        <f t="shared" si="106"/>
        <v>0</v>
      </c>
      <c r="V225" s="203">
        <f t="shared" si="107"/>
        <v>0</v>
      </c>
      <c r="W225" s="207">
        <f t="shared" si="101"/>
        <v>0</v>
      </c>
      <c r="X225" s="9"/>
    </row>
    <row r="226" spans="3:24">
      <c r="C226" s="57"/>
      <c r="D226" s="32"/>
      <c r="E226" s="32"/>
      <c r="F226" s="150" t="s">
        <v>51</v>
      </c>
      <c r="G226" s="31">
        <f>SUM(G214:G225)</f>
        <v>0</v>
      </c>
      <c r="H226" s="31">
        <f>SUM(H214:H225)</f>
        <v>0</v>
      </c>
      <c r="I226" s="31"/>
      <c r="J226" s="27">
        <f>SUM(J214:J225)</f>
        <v>0</v>
      </c>
      <c r="K226" s="27">
        <f>SUM(K214:K225)</f>
        <v>0</v>
      </c>
      <c r="L226" s="28">
        <f>SUM(L214:L225)</f>
        <v>0</v>
      </c>
      <c r="M226" s="31"/>
      <c r="N226" s="29">
        <f>SUM(N214:N225)</f>
        <v>0</v>
      </c>
      <c r="O226" s="29">
        <f>SUM(O214:O225)</f>
        <v>0</v>
      </c>
      <c r="P226" s="20" t="str">
        <f t="shared" si="105"/>
        <v>.</v>
      </c>
      <c r="Q226" s="38"/>
      <c r="R226" s="23"/>
      <c r="S226" s="38"/>
      <c r="T226" s="67"/>
      <c r="U226" s="228">
        <f>SUM(U214:U225)</f>
        <v>0</v>
      </c>
      <c r="V226" s="228">
        <f>SUM(V214:V225)</f>
        <v>0</v>
      </c>
      <c r="W226" s="229">
        <f>SUM(W214:W225)</f>
        <v>0</v>
      </c>
      <c r="X226" s="9"/>
    </row>
    <row r="227" spans="3:24" ht="13.2" thickBot="1">
      <c r="C227" s="52"/>
      <c r="D227" s="33"/>
      <c r="E227" s="33"/>
      <c r="F227" s="169"/>
      <c r="G227" s="33"/>
      <c r="H227" s="33"/>
      <c r="I227" s="33"/>
      <c r="J227" s="34"/>
      <c r="K227" s="260"/>
      <c r="L227" s="261"/>
      <c r="M227" s="262"/>
      <c r="N227" s="261"/>
      <c r="O227" s="263"/>
      <c r="P227" s="20"/>
      <c r="Q227" s="38"/>
      <c r="R227" s="23"/>
      <c r="S227" s="38"/>
      <c r="T227" s="67"/>
      <c r="U227" s="228"/>
      <c r="V227" s="228"/>
      <c r="W227" s="229"/>
      <c r="X227" s="9"/>
    </row>
    <row r="228" spans="3:24" ht="53.4" customHeight="1">
      <c r="C228" s="58"/>
      <c r="D228" s="34"/>
      <c r="E228" s="34"/>
      <c r="F228" s="34"/>
      <c r="G228" s="34"/>
      <c r="H228" s="34"/>
      <c r="I228" s="34"/>
      <c r="J228" s="34"/>
      <c r="K228" s="359" t="s">
        <v>145</v>
      </c>
      <c r="L228" s="360"/>
      <c r="M228" s="11" t="s">
        <v>16</v>
      </c>
      <c r="N228" s="12" t="s">
        <v>8</v>
      </c>
      <c r="O228" s="13" t="s">
        <v>9</v>
      </c>
      <c r="P228" s="59"/>
      <c r="Q228" s="9"/>
      <c r="R228" s="9"/>
      <c r="S228" s="34"/>
      <c r="T228" s="67"/>
      <c r="U228" s="203"/>
      <c r="V228" s="203"/>
      <c r="W228" s="207"/>
      <c r="X228" s="9"/>
    </row>
    <row r="229" spans="3:24" ht="13.2" thickBot="1">
      <c r="C229" s="58"/>
      <c r="D229" s="34"/>
      <c r="E229" s="34"/>
      <c r="F229" s="34"/>
      <c r="G229" s="34"/>
      <c r="H229" s="34"/>
      <c r="I229" s="34"/>
      <c r="J229" s="34"/>
      <c r="K229" s="115" t="s">
        <v>140</v>
      </c>
      <c r="L229" s="116"/>
      <c r="M229" s="159">
        <v>8.2000000000000003E-2</v>
      </c>
      <c r="N229" s="46">
        <f>ROUND(N226*(1+M229),2)</f>
        <v>0</v>
      </c>
      <c r="O229" s="47">
        <f>ROUND(O226*(1+M229),2)</f>
        <v>0</v>
      </c>
      <c r="P229" s="59"/>
      <c r="Q229" s="9"/>
      <c r="R229" s="9"/>
      <c r="S229" s="34"/>
      <c r="T229" s="67"/>
      <c r="U229" s="203"/>
      <c r="V229" s="203"/>
      <c r="W229" s="207"/>
      <c r="X229" s="9"/>
    </row>
    <row r="230" spans="3:24" ht="13.2" thickBot="1">
      <c r="C230" s="74"/>
      <c r="D230" s="62"/>
      <c r="E230" s="62"/>
      <c r="F230" s="62"/>
      <c r="G230" s="62"/>
      <c r="H230" s="62"/>
      <c r="I230" s="62"/>
      <c r="J230" s="62"/>
      <c r="K230" s="62"/>
      <c r="L230" s="63"/>
      <c r="M230" s="62"/>
      <c r="N230" s="63"/>
      <c r="O230" s="63"/>
      <c r="P230" s="103"/>
      <c r="Q230" s="39"/>
      <c r="R230" s="39"/>
      <c r="S230" s="62"/>
      <c r="T230" s="69"/>
      <c r="U230" s="210"/>
      <c r="V230" s="210"/>
      <c r="W230" s="211"/>
      <c r="X230" s="9"/>
    </row>
    <row r="231" spans="3:24" ht="13.8">
      <c r="C231" s="279">
        <v>2022</v>
      </c>
      <c r="D231" s="50"/>
      <c r="E231" s="50"/>
      <c r="F231" s="50"/>
      <c r="G231" s="50"/>
      <c r="H231" s="50"/>
      <c r="I231" s="50"/>
      <c r="J231" s="50"/>
      <c r="K231" s="50"/>
      <c r="L231" s="50"/>
      <c r="M231" s="50"/>
      <c r="N231" s="50"/>
      <c r="O231" s="50"/>
      <c r="P231" s="51"/>
      <c r="Q231" s="50"/>
      <c r="R231" s="50"/>
      <c r="S231" s="71"/>
      <c r="T231" s="68"/>
      <c r="U231" s="204"/>
      <c r="V231" s="204"/>
      <c r="W231" s="205"/>
      <c r="X231" s="9"/>
    </row>
    <row r="232" spans="3:24" ht="13.2" thickBot="1">
      <c r="C232" s="52"/>
      <c r="D232" s="9"/>
      <c r="E232" s="9"/>
      <c r="F232" s="9"/>
      <c r="G232" s="9"/>
      <c r="H232" s="9"/>
      <c r="I232" s="9"/>
      <c r="J232" s="9"/>
      <c r="K232" s="9"/>
      <c r="L232" s="9"/>
      <c r="M232" s="9"/>
      <c r="N232" s="9"/>
      <c r="O232" s="9"/>
      <c r="P232" s="20"/>
      <c r="Q232" s="9"/>
      <c r="R232" s="9"/>
      <c r="S232" s="38"/>
      <c r="T232" s="67"/>
      <c r="U232" s="202"/>
      <c r="V232" s="202"/>
      <c r="W232" s="206"/>
      <c r="X232" s="9"/>
    </row>
    <row r="233" spans="3:24">
      <c r="C233" s="53"/>
      <c r="D233" s="373" t="s">
        <v>1</v>
      </c>
      <c r="E233" s="374"/>
      <c r="F233" s="375"/>
      <c r="G233" s="5"/>
      <c r="H233" s="6"/>
      <c r="I233" s="6"/>
      <c r="J233" s="376" t="s">
        <v>2</v>
      </c>
      <c r="K233" s="377"/>
      <c r="L233" s="378"/>
      <c r="M233" s="7"/>
      <c r="N233" s="379" t="s">
        <v>3</v>
      </c>
      <c r="O233" s="380"/>
      <c r="P233" s="20"/>
      <c r="Q233" s="9"/>
      <c r="R233" s="9"/>
      <c r="S233" s="38"/>
      <c r="T233" s="67"/>
      <c r="U233" s="202"/>
      <c r="V233" s="202"/>
      <c r="W233" s="206"/>
      <c r="X233" s="9"/>
    </row>
    <row r="234" spans="3:24" ht="51" thickBot="1">
      <c r="C234" s="54" t="s">
        <v>4</v>
      </c>
      <c r="D234" s="134" t="s">
        <v>65</v>
      </c>
      <c r="E234" s="135" t="s">
        <v>66</v>
      </c>
      <c r="F234" s="127" t="s">
        <v>28</v>
      </c>
      <c r="G234" s="14" t="s">
        <v>67</v>
      </c>
      <c r="H234" s="15" t="s">
        <v>68</v>
      </c>
      <c r="I234" s="15"/>
      <c r="J234" s="16" t="s">
        <v>43</v>
      </c>
      <c r="K234" s="16" t="s">
        <v>44</v>
      </c>
      <c r="L234" s="17" t="s">
        <v>7</v>
      </c>
      <c r="M234" s="15"/>
      <c r="N234" s="18" t="s">
        <v>8</v>
      </c>
      <c r="O234" s="18" t="s">
        <v>9</v>
      </c>
      <c r="P234" s="20"/>
      <c r="Q234" s="9"/>
      <c r="R234" s="9"/>
      <c r="S234" s="102"/>
      <c r="T234" s="67"/>
      <c r="U234" s="278" t="s">
        <v>103</v>
      </c>
      <c r="V234" s="278" t="s">
        <v>104</v>
      </c>
      <c r="W234" s="240" t="s">
        <v>18</v>
      </c>
      <c r="X234" s="9"/>
    </row>
    <row r="235" spans="3:24" ht="14.4" customHeight="1">
      <c r="C235" s="55">
        <v>1</v>
      </c>
      <c r="D235" s="131">
        <v>0</v>
      </c>
      <c r="E235" s="132">
        <v>0</v>
      </c>
      <c r="F235" s="133">
        <v>1</v>
      </c>
      <c r="G235" s="30">
        <f>D235+E235</f>
        <v>0</v>
      </c>
      <c r="H235" s="31">
        <f>ROUND((G235/F235),2)</f>
        <v>0</v>
      </c>
      <c r="I235" s="31"/>
      <c r="J235" s="27">
        <f>ROUND((H235*3%)*F235,2)</f>
        <v>0</v>
      </c>
      <c r="K235" s="27">
        <f>ROUND((IF(H235-$R$239&lt;0,0,(H235-$R$239))*3.5%)*F235,2)</f>
        <v>0</v>
      </c>
      <c r="L235" s="28">
        <f t="shared" ref="L235:L246" si="111">J235+K235</f>
        <v>0</v>
      </c>
      <c r="M235" s="31"/>
      <c r="N235" s="35">
        <f>((MIN(H235,$R$240)*0.58%)+IF(H235&gt;$R$240,(H235-$R$240)*1.25%,0))*F235</f>
        <v>0</v>
      </c>
      <c r="O235" s="35">
        <f t="shared" ref="O235:O246" si="112">(H235*3.75%)*F235</f>
        <v>0</v>
      </c>
      <c r="P235" s="20" t="str">
        <f>IF(W235&lt;&gt;0, "Error - review!",".")</f>
        <v>.</v>
      </c>
      <c r="Q235" s="357" t="s">
        <v>118</v>
      </c>
      <c r="R235" s="391"/>
      <c r="S235" s="38"/>
      <c r="T235" s="67"/>
      <c r="U235" s="203">
        <f>((MIN(H235,$R$240)*0.58%))*F235</f>
        <v>0</v>
      </c>
      <c r="V235" s="203">
        <f>(IF(H235&gt;$R$240,(H235-$R$240)*1.25%,0))*F235</f>
        <v>0</v>
      </c>
      <c r="W235" s="207">
        <f>(U235+V235)-N235</f>
        <v>0</v>
      </c>
      <c r="X235" s="9"/>
    </row>
    <row r="236" spans="3:24">
      <c r="C236" s="55">
        <v>2</v>
      </c>
      <c r="D236" s="131">
        <v>0</v>
      </c>
      <c r="E236" s="132">
        <v>0</v>
      </c>
      <c r="F236" s="133">
        <v>1</v>
      </c>
      <c r="G236" s="30">
        <f t="shared" ref="G236:G246" si="113">D236+E236</f>
        <v>0</v>
      </c>
      <c r="H236" s="31">
        <f t="shared" ref="H236:H246" si="114">ROUND((G236/F236),2)</f>
        <v>0</v>
      </c>
      <c r="I236" s="31"/>
      <c r="J236" s="27">
        <f t="shared" ref="J236" si="115">ROUND((H236*3%)*F236,2)</f>
        <v>0</v>
      </c>
      <c r="K236" s="27">
        <f t="shared" ref="K236:K246" si="116">ROUND((IF(H236-$R$243&lt;0,0,(H236-$R$243))*3.5%)*F236,2)</f>
        <v>0</v>
      </c>
      <c r="L236" s="28">
        <f t="shared" si="111"/>
        <v>0</v>
      </c>
      <c r="M236" s="31"/>
      <c r="N236" s="35">
        <f>((MIN(H236,$R$244)*0.58%)+IF(H236&gt;$R$244,(H236-$R$244)*1.25%,0))*F236</f>
        <v>0</v>
      </c>
      <c r="O236" s="35">
        <f t="shared" si="112"/>
        <v>0</v>
      </c>
      <c r="P236" s="20" t="str">
        <f t="shared" ref="P236:P247" si="117">IF(W236&lt;&gt;0, "Error - review!",".")</f>
        <v>.</v>
      </c>
      <c r="Q236" s="267" t="s">
        <v>122</v>
      </c>
      <c r="R236" s="268"/>
      <c r="S236" s="38"/>
      <c r="T236" s="67"/>
      <c r="U236" s="203">
        <f>((MIN(H236,$R$244)*0.58%))*F236</f>
        <v>0</v>
      </c>
      <c r="V236" s="203">
        <f t="shared" ref="V236:V246" si="118">(IF(H236&gt;$R$244,(H236-$R$244)*1.25%,0))*F236</f>
        <v>0</v>
      </c>
      <c r="W236" s="207">
        <f>(U236+V236)-N236</f>
        <v>0</v>
      </c>
      <c r="X236" s="9"/>
    </row>
    <row r="237" spans="3:24">
      <c r="C237" s="160">
        <v>3</v>
      </c>
      <c r="D237" s="131">
        <v>0</v>
      </c>
      <c r="E237" s="132">
        <v>0</v>
      </c>
      <c r="F237" s="133">
        <v>1</v>
      </c>
      <c r="G237" s="30">
        <f t="shared" si="113"/>
        <v>0</v>
      </c>
      <c r="H237" s="31">
        <f t="shared" si="114"/>
        <v>0</v>
      </c>
      <c r="I237" s="31"/>
      <c r="J237" s="27">
        <f>ROUND((H237*3%)*F237,2)</f>
        <v>0</v>
      </c>
      <c r="K237" s="27">
        <f t="shared" si="116"/>
        <v>0</v>
      </c>
      <c r="L237" s="28">
        <f t="shared" si="111"/>
        <v>0</v>
      </c>
      <c r="M237" s="31"/>
      <c r="N237" s="35">
        <f>((MIN(H237,$R$244)*0.58%)+IF(H237&gt;$R$244,(H237-$R$244)*1.25%,0))*F237</f>
        <v>0</v>
      </c>
      <c r="O237" s="35">
        <f t="shared" si="112"/>
        <v>0</v>
      </c>
      <c r="P237" s="20" t="str">
        <f t="shared" si="117"/>
        <v>.</v>
      </c>
      <c r="Q237" s="77" t="s">
        <v>119</v>
      </c>
      <c r="R237" s="111">
        <v>248.3</v>
      </c>
      <c r="S237" s="38"/>
      <c r="T237" s="67"/>
      <c r="U237" s="203">
        <f t="shared" ref="U237:U246" si="119">((MIN(H237,$R$244)*0.58%))*F237</f>
        <v>0</v>
      </c>
      <c r="V237" s="203">
        <f t="shared" si="118"/>
        <v>0</v>
      </c>
      <c r="W237" s="207">
        <f t="shared" ref="W237:W246" si="120">(U237+V237)-N237</f>
        <v>0</v>
      </c>
      <c r="X237" s="9"/>
    </row>
    <row r="238" spans="3:24">
      <c r="C238" s="55">
        <v>4</v>
      </c>
      <c r="D238" s="131">
        <v>0</v>
      </c>
      <c r="E238" s="132">
        <v>0</v>
      </c>
      <c r="F238" s="133">
        <v>1</v>
      </c>
      <c r="G238" s="30">
        <f t="shared" si="113"/>
        <v>0</v>
      </c>
      <c r="H238" s="31">
        <f t="shared" si="114"/>
        <v>0</v>
      </c>
      <c r="I238" s="31"/>
      <c r="J238" s="27">
        <f t="shared" ref="J238:J246" si="121">ROUND((H238*3%)*F238,2)</f>
        <v>0</v>
      </c>
      <c r="K238" s="27">
        <f t="shared" si="116"/>
        <v>0</v>
      </c>
      <c r="L238" s="28">
        <f t="shared" si="111"/>
        <v>0</v>
      </c>
      <c r="M238" s="31"/>
      <c r="N238" s="35">
        <f t="shared" ref="N238" si="122">((MIN(H238,$R$244)*0.58%)+IF(H238&gt;$R$244,(H238-$R$244)*1.25%,0))*F238</f>
        <v>0</v>
      </c>
      <c r="O238" s="35">
        <f t="shared" si="112"/>
        <v>0</v>
      </c>
      <c r="P238" s="20" t="str">
        <f t="shared" si="117"/>
        <v>.</v>
      </c>
      <c r="Q238" s="77" t="s">
        <v>123</v>
      </c>
      <c r="R238" s="111">
        <v>253.3</v>
      </c>
      <c r="S238" s="38"/>
      <c r="T238" s="67"/>
      <c r="U238" s="203">
        <f t="shared" si="119"/>
        <v>0</v>
      </c>
      <c r="V238" s="203">
        <f t="shared" si="118"/>
        <v>0</v>
      </c>
      <c r="W238" s="207">
        <f>(U238+V238)-N238</f>
        <v>0</v>
      </c>
      <c r="X238" s="9"/>
    </row>
    <row r="239" spans="3:24">
      <c r="C239" s="55">
        <v>5</v>
      </c>
      <c r="D239" s="131">
        <v>0</v>
      </c>
      <c r="E239" s="132">
        <v>0</v>
      </c>
      <c r="F239" s="133">
        <v>1</v>
      </c>
      <c r="G239" s="30">
        <f t="shared" si="113"/>
        <v>0</v>
      </c>
      <c r="H239" s="31">
        <f t="shared" si="114"/>
        <v>0</v>
      </c>
      <c r="I239" s="31"/>
      <c r="J239" s="27">
        <f t="shared" si="121"/>
        <v>0</v>
      </c>
      <c r="K239" s="27">
        <f t="shared" si="116"/>
        <v>0</v>
      </c>
      <c r="L239" s="28">
        <f t="shared" si="111"/>
        <v>0</v>
      </c>
      <c r="M239" s="31"/>
      <c r="N239" s="35">
        <f t="shared" ref="N239:N246" si="123">((MIN(H239,$R$244)*0.58%)+IF(H239&gt;$R$244,(H239-$R$244)*1.25%,0))*F239</f>
        <v>0</v>
      </c>
      <c r="O239" s="35">
        <f t="shared" si="112"/>
        <v>0</v>
      </c>
      <c r="P239" s="20" t="str">
        <f t="shared" si="117"/>
        <v>.</v>
      </c>
      <c r="Q239" s="77" t="s">
        <v>124</v>
      </c>
      <c r="R239" s="111">
        <f>ROUND(((((($R$237*(6/31))+($R$238*(25/31)))*52.18)/12)*2),2)</f>
        <v>2194.4499999999998</v>
      </c>
      <c r="S239" s="38"/>
      <c r="T239" s="67"/>
      <c r="U239" s="203">
        <f t="shared" si="119"/>
        <v>0</v>
      </c>
      <c r="V239" s="203">
        <f t="shared" si="118"/>
        <v>0</v>
      </c>
      <c r="W239" s="207">
        <f t="shared" si="120"/>
        <v>0</v>
      </c>
      <c r="X239" s="9"/>
    </row>
    <row r="240" spans="3:24">
      <c r="C240" s="55">
        <v>6</v>
      </c>
      <c r="D240" s="131">
        <v>0</v>
      </c>
      <c r="E240" s="132">
        <v>0</v>
      </c>
      <c r="F240" s="133">
        <v>1</v>
      </c>
      <c r="G240" s="30">
        <f t="shared" si="113"/>
        <v>0</v>
      </c>
      <c r="H240" s="31">
        <f t="shared" si="114"/>
        <v>0</v>
      </c>
      <c r="I240" s="31"/>
      <c r="J240" s="27">
        <f t="shared" si="121"/>
        <v>0</v>
      </c>
      <c r="K240" s="27">
        <f t="shared" si="116"/>
        <v>0</v>
      </c>
      <c r="L240" s="28">
        <f t="shared" si="111"/>
        <v>0</v>
      </c>
      <c r="M240" s="31"/>
      <c r="N240" s="35">
        <f t="shared" si="123"/>
        <v>0</v>
      </c>
      <c r="O240" s="35">
        <f t="shared" si="112"/>
        <v>0</v>
      </c>
      <c r="P240" s="20" t="str">
        <f t="shared" si="117"/>
        <v>.</v>
      </c>
      <c r="Q240" s="77" t="s">
        <v>125</v>
      </c>
      <c r="R240" s="111">
        <f>ROUND(((((($R$237*(6/31))+($R$238*(25/31)))*52.18)/12)*3.74),2)</f>
        <v>4103.62</v>
      </c>
      <c r="S240" s="38"/>
      <c r="T240" s="67"/>
      <c r="U240" s="203">
        <f t="shared" si="119"/>
        <v>0</v>
      </c>
      <c r="V240" s="203">
        <f t="shared" si="118"/>
        <v>0</v>
      </c>
      <c r="W240" s="207">
        <f t="shared" si="120"/>
        <v>0</v>
      </c>
      <c r="X240" s="9"/>
    </row>
    <row r="241" spans="3:24">
      <c r="C241" s="55">
        <v>7</v>
      </c>
      <c r="D241" s="131">
        <v>0</v>
      </c>
      <c r="E241" s="132">
        <v>0</v>
      </c>
      <c r="F241" s="133">
        <v>1</v>
      </c>
      <c r="G241" s="30">
        <f t="shared" si="113"/>
        <v>0</v>
      </c>
      <c r="H241" s="31">
        <f t="shared" si="114"/>
        <v>0</v>
      </c>
      <c r="I241" s="31"/>
      <c r="J241" s="27">
        <f t="shared" si="121"/>
        <v>0</v>
      </c>
      <c r="K241" s="27">
        <f t="shared" si="116"/>
        <v>0</v>
      </c>
      <c r="L241" s="28">
        <f t="shared" si="111"/>
        <v>0</v>
      </c>
      <c r="M241" s="31"/>
      <c r="N241" s="35">
        <f t="shared" si="123"/>
        <v>0</v>
      </c>
      <c r="O241" s="35">
        <f t="shared" si="112"/>
        <v>0</v>
      </c>
      <c r="P241" s="20" t="str">
        <f t="shared" si="117"/>
        <v>.</v>
      </c>
      <c r="Q241" s="75" t="s">
        <v>128</v>
      </c>
      <c r="R241" s="111"/>
      <c r="S241" s="38"/>
      <c r="T241" s="67"/>
      <c r="U241" s="203">
        <f t="shared" si="119"/>
        <v>0</v>
      </c>
      <c r="V241" s="203">
        <f t="shared" si="118"/>
        <v>0</v>
      </c>
      <c r="W241" s="207">
        <f t="shared" si="120"/>
        <v>0</v>
      </c>
      <c r="X241" s="9"/>
    </row>
    <row r="242" spans="3:24">
      <c r="C242" s="55">
        <v>8</v>
      </c>
      <c r="D242" s="131">
        <v>0</v>
      </c>
      <c r="E242" s="132">
        <v>0</v>
      </c>
      <c r="F242" s="133">
        <v>1</v>
      </c>
      <c r="G242" s="30">
        <f t="shared" si="113"/>
        <v>0</v>
      </c>
      <c r="H242" s="31">
        <f t="shared" si="114"/>
        <v>0</v>
      </c>
      <c r="I242" s="31"/>
      <c r="J242" s="27">
        <f t="shared" si="121"/>
        <v>0</v>
      </c>
      <c r="K242" s="27">
        <f t="shared" si="116"/>
        <v>0</v>
      </c>
      <c r="L242" s="28">
        <f t="shared" si="111"/>
        <v>0</v>
      </c>
      <c r="M242" s="31"/>
      <c r="N242" s="35">
        <f t="shared" si="123"/>
        <v>0</v>
      </c>
      <c r="O242" s="35">
        <f t="shared" si="112"/>
        <v>0</v>
      </c>
      <c r="P242" s="20" t="str">
        <f t="shared" si="117"/>
        <v>.</v>
      </c>
      <c r="Q242" s="77" t="s">
        <v>123</v>
      </c>
      <c r="R242" s="111">
        <v>253.3</v>
      </c>
      <c r="S242" s="38"/>
      <c r="T242" s="67"/>
      <c r="U242" s="203">
        <f t="shared" si="119"/>
        <v>0</v>
      </c>
      <c r="V242" s="203">
        <f t="shared" si="118"/>
        <v>0</v>
      </c>
      <c r="W242" s="207">
        <f t="shared" si="120"/>
        <v>0</v>
      </c>
      <c r="X242" s="9"/>
    </row>
    <row r="243" spans="3:24">
      <c r="C243" s="55">
        <v>9</v>
      </c>
      <c r="D243" s="131">
        <v>0</v>
      </c>
      <c r="E243" s="132">
        <v>0</v>
      </c>
      <c r="F243" s="133">
        <v>1</v>
      </c>
      <c r="G243" s="30">
        <f t="shared" si="113"/>
        <v>0</v>
      </c>
      <c r="H243" s="31">
        <f t="shared" si="114"/>
        <v>0</v>
      </c>
      <c r="I243" s="31"/>
      <c r="J243" s="27">
        <f t="shared" si="121"/>
        <v>0</v>
      </c>
      <c r="K243" s="27">
        <f t="shared" si="116"/>
        <v>0</v>
      </c>
      <c r="L243" s="28">
        <f t="shared" si="111"/>
        <v>0</v>
      </c>
      <c r="M243" s="31"/>
      <c r="N243" s="35">
        <f t="shared" si="123"/>
        <v>0</v>
      </c>
      <c r="O243" s="35">
        <f t="shared" si="112"/>
        <v>0</v>
      </c>
      <c r="P243" s="20" t="str">
        <f t="shared" si="117"/>
        <v>.</v>
      </c>
      <c r="Q243" s="77" t="s">
        <v>126</v>
      </c>
      <c r="R243" s="111">
        <f>ROUND(($R$242*52.18*2)/12,2)</f>
        <v>2202.87</v>
      </c>
      <c r="S243" s="38"/>
      <c r="T243" s="67"/>
      <c r="U243" s="203">
        <f t="shared" si="119"/>
        <v>0</v>
      </c>
      <c r="V243" s="203">
        <f t="shared" si="118"/>
        <v>0</v>
      </c>
      <c r="W243" s="207">
        <f t="shared" si="120"/>
        <v>0</v>
      </c>
      <c r="X243" s="9"/>
    </row>
    <row r="244" spans="3:24" ht="13.2" thickBot="1">
      <c r="C244" s="55">
        <v>10</v>
      </c>
      <c r="D244" s="131">
        <v>0</v>
      </c>
      <c r="E244" s="132">
        <v>0</v>
      </c>
      <c r="F244" s="133">
        <v>1</v>
      </c>
      <c r="G244" s="30">
        <f t="shared" si="113"/>
        <v>0</v>
      </c>
      <c r="H244" s="31">
        <f t="shared" si="114"/>
        <v>0</v>
      </c>
      <c r="I244" s="31"/>
      <c r="J244" s="27">
        <f t="shared" si="121"/>
        <v>0</v>
      </c>
      <c r="K244" s="27">
        <f t="shared" si="116"/>
        <v>0</v>
      </c>
      <c r="L244" s="28">
        <f t="shared" si="111"/>
        <v>0</v>
      </c>
      <c r="M244" s="31"/>
      <c r="N244" s="35">
        <f t="shared" si="123"/>
        <v>0</v>
      </c>
      <c r="O244" s="35">
        <f t="shared" si="112"/>
        <v>0</v>
      </c>
      <c r="P244" s="20" t="str">
        <f t="shared" si="117"/>
        <v>.</v>
      </c>
      <c r="Q244" s="78" t="s">
        <v>127</v>
      </c>
      <c r="R244" s="112">
        <f>ROUND(($R$242*52.18*3.74)/12,2)</f>
        <v>4119.3599999999997</v>
      </c>
      <c r="S244" s="38"/>
      <c r="T244" s="67"/>
      <c r="U244" s="203">
        <f t="shared" si="119"/>
        <v>0</v>
      </c>
      <c r="V244" s="203">
        <f t="shared" si="118"/>
        <v>0</v>
      </c>
      <c r="W244" s="207">
        <f t="shared" si="120"/>
        <v>0</v>
      </c>
      <c r="X244" s="9"/>
    </row>
    <row r="245" spans="3:24">
      <c r="C245" s="55">
        <v>11</v>
      </c>
      <c r="D245" s="131">
        <v>0</v>
      </c>
      <c r="E245" s="132">
        <v>0</v>
      </c>
      <c r="F245" s="133">
        <v>1</v>
      </c>
      <c r="G245" s="30">
        <f t="shared" si="113"/>
        <v>0</v>
      </c>
      <c r="H245" s="31">
        <f t="shared" si="114"/>
        <v>0</v>
      </c>
      <c r="I245" s="31"/>
      <c r="J245" s="27">
        <f t="shared" si="121"/>
        <v>0</v>
      </c>
      <c r="K245" s="27">
        <f t="shared" si="116"/>
        <v>0</v>
      </c>
      <c r="L245" s="28">
        <f t="shared" si="111"/>
        <v>0</v>
      </c>
      <c r="M245" s="31"/>
      <c r="N245" s="35">
        <f t="shared" si="123"/>
        <v>0</v>
      </c>
      <c r="O245" s="35">
        <f t="shared" si="112"/>
        <v>0</v>
      </c>
      <c r="P245" s="20" t="str">
        <f t="shared" si="117"/>
        <v>.</v>
      </c>
      <c r="Q245" s="38"/>
      <c r="R245" s="23"/>
      <c r="S245" s="38"/>
      <c r="T245" s="67"/>
      <c r="U245" s="203">
        <f t="shared" si="119"/>
        <v>0</v>
      </c>
      <c r="V245" s="203">
        <f t="shared" si="118"/>
        <v>0</v>
      </c>
      <c r="W245" s="207">
        <f t="shared" si="120"/>
        <v>0</v>
      </c>
      <c r="X245" s="9"/>
    </row>
    <row r="246" spans="3:24">
      <c r="C246" s="56">
        <v>12</v>
      </c>
      <c r="D246" s="131">
        <v>0</v>
      </c>
      <c r="E246" s="132">
        <v>0</v>
      </c>
      <c r="F246" s="133">
        <v>1</v>
      </c>
      <c r="G246" s="30">
        <f t="shared" si="113"/>
        <v>0</v>
      </c>
      <c r="H246" s="31">
        <f t="shared" si="114"/>
        <v>0</v>
      </c>
      <c r="I246" s="31"/>
      <c r="J246" s="27">
        <f t="shared" si="121"/>
        <v>0</v>
      </c>
      <c r="K246" s="27">
        <f t="shared" si="116"/>
        <v>0</v>
      </c>
      <c r="L246" s="28">
        <f t="shared" si="111"/>
        <v>0</v>
      </c>
      <c r="M246" s="31"/>
      <c r="N246" s="35">
        <f t="shared" si="123"/>
        <v>0</v>
      </c>
      <c r="O246" s="35">
        <f t="shared" si="112"/>
        <v>0</v>
      </c>
      <c r="P246" s="20" t="str">
        <f t="shared" si="117"/>
        <v>.</v>
      </c>
      <c r="Q246" s="38"/>
      <c r="R246" s="23"/>
      <c r="S246" s="38"/>
      <c r="T246" s="67"/>
      <c r="U246" s="203">
        <f t="shared" si="119"/>
        <v>0</v>
      </c>
      <c r="V246" s="203">
        <f t="shared" si="118"/>
        <v>0</v>
      </c>
      <c r="W246" s="207">
        <f t="shared" si="120"/>
        <v>0</v>
      </c>
      <c r="X246" s="9"/>
    </row>
    <row r="247" spans="3:24">
      <c r="C247" s="57"/>
      <c r="D247" s="32"/>
      <c r="E247" s="32"/>
      <c r="F247" s="150" t="s">
        <v>51</v>
      </c>
      <c r="G247" s="31">
        <f>SUM(G235:G246)</f>
        <v>0</v>
      </c>
      <c r="H247" s="31">
        <f>SUM(H235:H246)</f>
        <v>0</v>
      </c>
      <c r="I247" s="31"/>
      <c r="J247" s="27">
        <f>SUM(J235:J246)</f>
        <v>0</v>
      </c>
      <c r="K247" s="27">
        <f>SUM(K235:K246)</f>
        <v>0</v>
      </c>
      <c r="L247" s="28">
        <f>SUM(L235:L246)</f>
        <v>0</v>
      </c>
      <c r="M247" s="31"/>
      <c r="N247" s="29">
        <f>SUM(N235:N246)</f>
        <v>0</v>
      </c>
      <c r="O247" s="29">
        <f>SUM(O235:O246)</f>
        <v>0</v>
      </c>
      <c r="P247" s="20" t="str">
        <f t="shared" si="117"/>
        <v>.</v>
      </c>
      <c r="Q247" s="38"/>
      <c r="R247" s="23"/>
      <c r="S247" s="38"/>
      <c r="T247" s="67"/>
      <c r="U247" s="228">
        <f>SUM(U235:U246)</f>
        <v>0</v>
      </c>
      <c r="V247" s="228">
        <f>SUM(V235:V246)</f>
        <v>0</v>
      </c>
      <c r="W247" s="229">
        <f>SUM(W235:W246)</f>
        <v>0</v>
      </c>
      <c r="X247" s="9"/>
    </row>
    <row r="248" spans="3:24" ht="13.2" thickBot="1">
      <c r="C248" s="52"/>
      <c r="D248" s="33"/>
      <c r="E248" s="33"/>
      <c r="F248" s="169"/>
      <c r="G248" s="33"/>
      <c r="H248" s="33"/>
      <c r="I248" s="33"/>
      <c r="J248" s="34"/>
      <c r="K248" s="34"/>
      <c r="L248" s="49"/>
      <c r="M248" s="34"/>
      <c r="N248" s="49"/>
      <c r="O248" s="49"/>
      <c r="P248" s="20"/>
      <c r="Q248" s="38"/>
      <c r="R248" s="23"/>
      <c r="S248" s="38"/>
      <c r="T248" s="67"/>
      <c r="U248" s="228"/>
      <c r="V248" s="228"/>
      <c r="W248" s="229"/>
      <c r="X248" s="9"/>
    </row>
    <row r="249" spans="3:24" ht="37.799999999999997" customHeight="1">
      <c r="C249" s="52"/>
      <c r="D249" s="33"/>
      <c r="E249" s="33"/>
      <c r="F249" s="169"/>
      <c r="G249" s="33"/>
      <c r="H249" s="33"/>
      <c r="I249" s="33"/>
      <c r="J249" s="34"/>
      <c r="K249" s="359" t="s">
        <v>146</v>
      </c>
      <c r="L249" s="360"/>
      <c r="M249" s="11" t="s">
        <v>16</v>
      </c>
      <c r="N249" s="12" t="s">
        <v>8</v>
      </c>
      <c r="O249" s="13" t="s">
        <v>9</v>
      </c>
      <c r="P249" s="20"/>
      <c r="Q249" s="38"/>
      <c r="R249" s="23"/>
      <c r="S249" s="38"/>
      <c r="T249" s="67"/>
      <c r="U249" s="228"/>
      <c r="V249" s="228"/>
      <c r="W249" s="229"/>
      <c r="X249" s="9"/>
    </row>
    <row r="250" spans="3:24" ht="13.2" thickBot="1">
      <c r="C250" s="52"/>
      <c r="D250" s="33"/>
      <c r="E250" s="33"/>
      <c r="F250" s="169"/>
      <c r="G250" s="33"/>
      <c r="H250" s="33"/>
      <c r="I250" s="33"/>
      <c r="J250" s="34"/>
      <c r="K250" s="115" t="s">
        <v>140</v>
      </c>
      <c r="L250" s="116"/>
      <c r="M250" s="159" t="s">
        <v>29</v>
      </c>
      <c r="N250" s="46">
        <f>$N$247</f>
        <v>0</v>
      </c>
      <c r="O250" s="47">
        <f>$O$247</f>
        <v>0</v>
      </c>
      <c r="P250" s="20"/>
      <c r="Q250" s="38"/>
      <c r="R250" s="23"/>
      <c r="S250" s="38"/>
      <c r="T250" s="67"/>
      <c r="U250" s="228"/>
      <c r="V250" s="228"/>
      <c r="W250" s="229"/>
      <c r="X250" s="9"/>
    </row>
    <row r="251" spans="3:24" ht="13.2" thickBot="1">
      <c r="C251" s="74"/>
      <c r="D251" s="62"/>
      <c r="E251" s="62"/>
      <c r="F251" s="62"/>
      <c r="G251" s="62"/>
      <c r="H251" s="62"/>
      <c r="I251" s="62"/>
      <c r="J251" s="62"/>
      <c r="K251" s="62"/>
      <c r="L251" s="63"/>
      <c r="M251" s="62"/>
      <c r="N251" s="63"/>
      <c r="O251" s="63"/>
      <c r="P251" s="103"/>
      <c r="Q251" s="39"/>
      <c r="R251" s="39"/>
      <c r="S251" s="62"/>
      <c r="T251" s="69"/>
      <c r="U251" s="210"/>
      <c r="V251" s="210"/>
      <c r="W251" s="211"/>
      <c r="X251" s="9"/>
    </row>
    <row r="252" spans="3:24">
      <c r="C252" s="58"/>
      <c r="D252" s="34"/>
      <c r="E252" s="34"/>
      <c r="F252" s="34"/>
      <c r="G252" s="34"/>
      <c r="H252" s="34"/>
      <c r="I252" s="34"/>
      <c r="J252" s="34"/>
      <c r="K252" s="34"/>
      <c r="L252" s="49"/>
      <c r="M252" s="34"/>
      <c r="N252" s="49"/>
      <c r="O252" s="49"/>
      <c r="P252" s="59"/>
      <c r="Q252" s="9"/>
      <c r="R252" s="9"/>
      <c r="S252" s="34"/>
      <c r="T252" s="67"/>
      <c r="U252" s="203"/>
      <c r="V252" s="203"/>
      <c r="W252" s="207"/>
      <c r="X252" s="9"/>
    </row>
    <row r="253" spans="3:24" ht="13.2" thickBot="1">
      <c r="C253" s="58"/>
      <c r="D253" s="34"/>
      <c r="E253" s="34"/>
      <c r="F253" s="34"/>
      <c r="G253" s="34"/>
      <c r="H253" s="34"/>
      <c r="I253" s="34"/>
      <c r="J253" s="34"/>
      <c r="K253" s="34"/>
      <c r="L253" s="49"/>
      <c r="M253" s="34"/>
      <c r="N253" s="49"/>
      <c r="O253" s="49"/>
      <c r="P253" s="59"/>
      <c r="Q253" s="9"/>
      <c r="R253" s="9"/>
      <c r="S253" s="34"/>
      <c r="T253" s="67"/>
      <c r="U253" s="203"/>
      <c r="V253" s="203"/>
      <c r="W253" s="207"/>
      <c r="X253" s="9"/>
    </row>
    <row r="254" spans="3:24" ht="13.8">
      <c r="C254" s="365" t="s">
        <v>139</v>
      </c>
      <c r="D254" s="366"/>
      <c r="E254" s="366"/>
      <c r="F254" s="366"/>
      <c r="G254" s="366"/>
      <c r="H254" s="172"/>
      <c r="I254" s="172"/>
      <c r="J254" s="172"/>
      <c r="K254" s="172"/>
      <c r="L254" s="172"/>
      <c r="M254" s="172"/>
      <c r="N254" s="172"/>
      <c r="O254" s="172"/>
      <c r="P254" s="173"/>
      <c r="Q254" s="172"/>
      <c r="R254" s="174"/>
      <c r="S254" s="199"/>
      <c r="T254" s="68"/>
      <c r="U254" s="204"/>
      <c r="V254" s="204"/>
      <c r="W254" s="205"/>
      <c r="X254" s="9"/>
    </row>
    <row r="255" spans="3:24">
      <c r="C255" s="73"/>
      <c r="D255" s="70"/>
      <c r="E255" s="70"/>
      <c r="F255" s="86"/>
      <c r="G255" s="70"/>
      <c r="H255" s="70"/>
      <c r="I255" s="70"/>
      <c r="J255" s="70"/>
      <c r="K255" s="70"/>
      <c r="L255" s="70"/>
      <c r="M255" s="70"/>
      <c r="N255" s="70"/>
      <c r="O255" s="70"/>
      <c r="P255" s="87"/>
      <c r="Q255" s="70"/>
      <c r="R255" s="175"/>
      <c r="S255" s="58"/>
      <c r="T255" s="67"/>
      <c r="U255" s="202"/>
      <c r="V255" s="202"/>
      <c r="W255" s="206"/>
      <c r="X255" s="9"/>
    </row>
    <row r="256" spans="3:24" ht="13.8">
      <c r="C256" s="88"/>
      <c r="D256" s="70"/>
      <c r="E256" s="70"/>
      <c r="F256" s="86"/>
      <c r="G256" s="70"/>
      <c r="H256" s="70"/>
      <c r="I256" s="70"/>
      <c r="J256" s="70"/>
      <c r="K256" s="70"/>
      <c r="L256" s="70"/>
      <c r="M256" s="70"/>
      <c r="N256" s="70"/>
      <c r="O256" s="70"/>
      <c r="P256" s="87"/>
      <c r="Q256" s="70"/>
      <c r="R256" s="175"/>
      <c r="S256" s="58"/>
      <c r="T256" s="67"/>
      <c r="U256" s="202"/>
      <c r="V256" s="202"/>
      <c r="W256" s="206"/>
      <c r="X256" s="9"/>
    </row>
    <row r="257" spans="3:24">
      <c r="C257" s="73"/>
      <c r="D257" s="70"/>
      <c r="E257" s="70"/>
      <c r="F257" s="86"/>
      <c r="G257" s="70"/>
      <c r="H257" s="70"/>
      <c r="I257" s="70"/>
      <c r="J257" s="70"/>
      <c r="K257" s="70"/>
      <c r="L257" s="70"/>
      <c r="M257" s="70"/>
      <c r="N257" s="70"/>
      <c r="O257" s="70"/>
      <c r="P257" s="87"/>
      <c r="Q257" s="70"/>
      <c r="R257" s="175"/>
      <c r="S257" s="58"/>
      <c r="T257" s="67"/>
      <c r="U257" s="202"/>
      <c r="V257" s="202"/>
      <c r="W257" s="206"/>
      <c r="X257" s="9"/>
    </row>
    <row r="258" spans="3:24">
      <c r="C258" s="73"/>
      <c r="D258" s="70"/>
      <c r="E258" s="70"/>
      <c r="F258" s="70"/>
      <c r="G258" s="70"/>
      <c r="H258" s="70"/>
      <c r="I258" s="70"/>
      <c r="J258" s="70"/>
      <c r="K258" s="70"/>
      <c r="L258" s="70"/>
      <c r="M258" s="70"/>
      <c r="N258" s="70"/>
      <c r="O258" s="70"/>
      <c r="P258" s="87"/>
      <c r="Q258" s="70"/>
      <c r="R258" s="175"/>
      <c r="S258" s="58"/>
      <c r="T258" s="67"/>
      <c r="U258" s="202"/>
      <c r="V258" s="202"/>
      <c r="W258" s="206"/>
      <c r="X258" s="9"/>
    </row>
    <row r="259" spans="3:24">
      <c r="C259" s="73"/>
      <c r="D259" s="70"/>
      <c r="E259" s="70"/>
      <c r="F259" s="70"/>
      <c r="G259" s="70"/>
      <c r="H259" s="70"/>
      <c r="I259" s="70"/>
      <c r="J259" s="70"/>
      <c r="K259" s="70"/>
      <c r="L259" s="70"/>
      <c r="M259" s="70"/>
      <c r="N259" s="70"/>
      <c r="O259" s="70"/>
      <c r="P259" s="87"/>
      <c r="Q259" s="70"/>
      <c r="R259" s="175"/>
      <c r="S259" s="58"/>
      <c r="T259" s="67"/>
      <c r="U259" s="202"/>
      <c r="V259" s="202"/>
      <c r="W259" s="206"/>
      <c r="X259" s="9"/>
    </row>
    <row r="260" spans="3:24">
      <c r="C260" s="73"/>
      <c r="D260" s="70"/>
      <c r="E260" s="70"/>
      <c r="F260" s="70"/>
      <c r="G260" s="70"/>
      <c r="H260" s="70"/>
      <c r="I260" s="70"/>
      <c r="J260" s="70"/>
      <c r="K260" s="70"/>
      <c r="L260" s="70"/>
      <c r="M260" s="70"/>
      <c r="N260" s="70"/>
      <c r="O260" s="70"/>
      <c r="P260" s="87"/>
      <c r="Q260" s="70"/>
      <c r="R260" s="175"/>
      <c r="S260" s="58"/>
      <c r="T260" s="67"/>
      <c r="U260" s="202"/>
      <c r="V260" s="202"/>
      <c r="W260" s="206"/>
      <c r="X260" s="9"/>
    </row>
    <row r="261" spans="3:24" ht="13.2" thickBot="1">
      <c r="C261" s="73"/>
      <c r="D261" s="70"/>
      <c r="E261" s="70"/>
      <c r="F261" s="70"/>
      <c r="G261" s="70"/>
      <c r="H261" s="70"/>
      <c r="I261" s="70"/>
      <c r="J261" s="70"/>
      <c r="K261" s="70"/>
      <c r="L261" s="70"/>
      <c r="M261" s="70"/>
      <c r="N261" s="70"/>
      <c r="O261" s="70"/>
      <c r="P261" s="87"/>
      <c r="Q261" s="70"/>
      <c r="R261" s="175"/>
      <c r="S261" s="58"/>
      <c r="T261" s="67"/>
      <c r="U261" s="202"/>
      <c r="V261" s="202"/>
      <c r="W261" s="206"/>
      <c r="X261" s="9"/>
    </row>
    <row r="262" spans="3:24" ht="38.4" thickBot="1">
      <c r="C262" s="367"/>
      <c r="D262" s="368"/>
      <c r="E262" s="86"/>
      <c r="F262" s="86"/>
      <c r="G262" s="86"/>
      <c r="H262" s="70"/>
      <c r="I262" s="70"/>
      <c r="J262" s="86"/>
      <c r="K262" s="369" t="s">
        <v>22</v>
      </c>
      <c r="L262" s="370"/>
      <c r="M262" s="152">
        <v>2022</v>
      </c>
      <c r="N262" s="24" t="s">
        <v>115</v>
      </c>
      <c r="O262" s="25" t="s">
        <v>143</v>
      </c>
      <c r="P262" s="87"/>
      <c r="Q262" s="122" t="s">
        <v>144</v>
      </c>
      <c r="R262" s="175"/>
      <c r="S262" s="58"/>
      <c r="T262" s="67"/>
      <c r="U262" s="212"/>
      <c r="V262" s="212"/>
      <c r="W262" s="213"/>
      <c r="X262" s="9"/>
    </row>
    <row r="263" spans="3:24">
      <c r="C263" s="361"/>
      <c r="D263" s="362"/>
      <c r="E263" s="89"/>
      <c r="F263" s="89"/>
      <c r="G263" s="89"/>
      <c r="H263" s="70"/>
      <c r="I263" s="70"/>
      <c r="J263" s="86"/>
      <c r="K263" s="153" t="s">
        <v>23</v>
      </c>
      <c r="L263" s="154"/>
      <c r="M263" s="196">
        <f>$L$247</f>
        <v>0</v>
      </c>
      <c r="N263" s="196">
        <f>$L$22+$L$51+$L$79+$L$106+$L$132+$L$157+$L$181+$L$204+$L$226</f>
        <v>0</v>
      </c>
      <c r="O263" s="232">
        <f>M263+N263</f>
        <v>0</v>
      </c>
      <c r="P263" s="87"/>
      <c r="Q263" s="96"/>
      <c r="R263" s="175"/>
      <c r="S263" s="58"/>
      <c r="T263" s="67"/>
      <c r="U263" s="212"/>
      <c r="V263" s="212"/>
      <c r="W263" s="213"/>
      <c r="X263" s="9"/>
    </row>
    <row r="264" spans="3:24" ht="63" customHeight="1">
      <c r="C264" s="367"/>
      <c r="D264" s="368"/>
      <c r="E264" s="86"/>
      <c r="F264" s="90"/>
      <c r="G264" s="86"/>
      <c r="H264" s="70"/>
      <c r="I264" s="70"/>
      <c r="J264" s="86"/>
      <c r="K264" s="371" t="s">
        <v>3</v>
      </c>
      <c r="L264" s="372"/>
      <c r="M264" s="155">
        <v>2022</v>
      </c>
      <c r="N264" s="18" t="s">
        <v>142</v>
      </c>
      <c r="O264" s="26" t="s">
        <v>143</v>
      </c>
      <c r="P264" s="87"/>
      <c r="Q264" s="96"/>
      <c r="R264" s="175"/>
      <c r="S264" s="58"/>
      <c r="T264" s="67"/>
      <c r="U264" s="212"/>
      <c r="V264" s="212"/>
      <c r="W264" s="213"/>
      <c r="X264" s="9"/>
    </row>
    <row r="265" spans="3:24">
      <c r="C265" s="361"/>
      <c r="D265" s="362"/>
      <c r="E265" s="89"/>
      <c r="F265" s="70"/>
      <c r="G265" s="89"/>
      <c r="H265" s="70"/>
      <c r="I265" s="70"/>
      <c r="J265" s="86"/>
      <c r="K265" s="83" t="s">
        <v>25</v>
      </c>
      <c r="L265" s="84"/>
      <c r="M265" s="192">
        <f>$O$247</f>
        <v>0</v>
      </c>
      <c r="N265" s="192">
        <f>$O$33+$O$61+$O$88+$O$114+$O$139+$O$163+$O$186+$O$208+$O$229</f>
        <v>0</v>
      </c>
      <c r="O265" s="193">
        <f>M265+N265</f>
        <v>0</v>
      </c>
      <c r="P265" s="87"/>
      <c r="Q265" s="96"/>
      <c r="R265" s="175"/>
      <c r="S265" s="58"/>
      <c r="T265" s="67"/>
      <c r="U265" s="212"/>
      <c r="V265" s="212"/>
      <c r="W265" s="213"/>
      <c r="X265" s="9"/>
    </row>
    <row r="266" spans="3:24" ht="15.75" customHeight="1" thickBot="1">
      <c r="C266" s="361"/>
      <c r="D266" s="362"/>
      <c r="E266" s="89"/>
      <c r="F266" s="70"/>
      <c r="G266" s="89"/>
      <c r="H266" s="70"/>
      <c r="I266" s="70"/>
      <c r="J266" s="86"/>
      <c r="K266" s="363" t="s">
        <v>24</v>
      </c>
      <c r="L266" s="364"/>
      <c r="M266" s="194">
        <f>$N$247</f>
        <v>0</v>
      </c>
      <c r="N266" s="194">
        <f>$N$33+$N$61+$N$88+$N$114+$N$139+$N$163+$N$186+$N$208+$N$229</f>
        <v>0</v>
      </c>
      <c r="O266" s="195">
        <f>M266+N266</f>
        <v>0</v>
      </c>
      <c r="P266" s="87"/>
      <c r="Q266" s="96"/>
      <c r="R266" s="175"/>
      <c r="S266" s="58"/>
      <c r="T266" s="67"/>
      <c r="U266" s="212"/>
      <c r="V266" s="212"/>
      <c r="W266" s="213"/>
      <c r="X266" s="9"/>
    </row>
    <row r="267" spans="3:24" ht="12.75" customHeight="1">
      <c r="C267" s="91"/>
      <c r="D267" s="92"/>
      <c r="E267" s="70"/>
      <c r="F267" s="70"/>
      <c r="G267" s="70"/>
      <c r="H267" s="70"/>
      <c r="I267" s="70"/>
      <c r="J267" s="86"/>
      <c r="K267" s="70"/>
      <c r="L267" s="70"/>
      <c r="M267" s="70"/>
      <c r="N267" s="70"/>
      <c r="O267" s="96"/>
      <c r="P267" s="96"/>
      <c r="Q267" s="96"/>
      <c r="R267" s="175"/>
      <c r="S267" s="58"/>
      <c r="T267" s="67"/>
      <c r="U267" s="212"/>
      <c r="V267" s="212"/>
      <c r="W267" s="213"/>
      <c r="X267" s="9"/>
    </row>
    <row r="268" spans="3:24" ht="15" customHeight="1">
      <c r="C268" s="91"/>
      <c r="D268" s="92"/>
      <c r="E268" s="70"/>
      <c r="F268" s="70"/>
      <c r="G268" s="70"/>
      <c r="H268" s="70"/>
      <c r="I268" s="70"/>
      <c r="J268" s="70"/>
      <c r="K268" s="70"/>
      <c r="L268" s="70"/>
      <c r="M268" s="70"/>
      <c r="N268" s="70"/>
      <c r="O268" s="96"/>
      <c r="P268" s="96"/>
      <c r="Q268" s="96"/>
      <c r="R268" s="175"/>
      <c r="S268" s="58"/>
      <c r="T268" s="67"/>
      <c r="U268" s="212"/>
      <c r="V268" s="212"/>
      <c r="W268" s="213"/>
      <c r="X268" s="9"/>
    </row>
    <row r="269" spans="3:24" ht="12.6" customHeight="1" thickBot="1">
      <c r="C269" s="93"/>
      <c r="D269" s="94"/>
      <c r="E269" s="95"/>
      <c r="F269" s="95"/>
      <c r="G269" s="95"/>
      <c r="H269" s="95"/>
      <c r="I269" s="95"/>
      <c r="J269" s="95"/>
      <c r="K269" s="95"/>
      <c r="L269" s="95"/>
      <c r="M269" s="95"/>
      <c r="N269" s="95"/>
      <c r="O269" s="97"/>
      <c r="P269" s="97"/>
      <c r="Q269" s="97"/>
      <c r="R269" s="176"/>
      <c r="S269" s="74"/>
      <c r="T269" s="69"/>
      <c r="U269" s="214"/>
      <c r="V269" s="214"/>
      <c r="W269" s="215"/>
      <c r="X269" s="9"/>
    </row>
    <row r="270" spans="3:24" ht="13.8">
      <c r="C270" s="236">
        <v>2023</v>
      </c>
      <c r="D270" s="50"/>
      <c r="E270" s="50"/>
      <c r="F270" s="50"/>
      <c r="G270" s="50"/>
      <c r="H270" s="50"/>
      <c r="I270" s="50"/>
      <c r="J270" s="50"/>
      <c r="K270" s="50"/>
      <c r="L270" s="50"/>
      <c r="M270" s="50"/>
      <c r="N270" s="50"/>
      <c r="O270" s="50"/>
      <c r="P270" s="51"/>
      <c r="Q270" s="50"/>
      <c r="R270" s="50"/>
      <c r="S270" s="71"/>
      <c r="T270" s="68"/>
      <c r="U270" s="204"/>
      <c r="V270" s="204"/>
      <c r="W270" s="205"/>
      <c r="X270" s="9"/>
    </row>
    <row r="271" spans="3:24" ht="13.2" thickBot="1">
      <c r="C271" s="52"/>
      <c r="D271" s="9"/>
      <c r="E271" s="9"/>
      <c r="F271" s="9"/>
      <c r="G271" s="9"/>
      <c r="H271" s="9"/>
      <c r="I271" s="9"/>
      <c r="J271" s="9"/>
      <c r="K271" s="9"/>
      <c r="L271" s="9"/>
      <c r="M271" s="9"/>
      <c r="N271" s="9"/>
      <c r="O271" s="9"/>
      <c r="P271" s="20"/>
      <c r="Q271" s="9"/>
      <c r="R271" s="9"/>
      <c r="S271" s="38"/>
      <c r="T271" s="67"/>
      <c r="U271" s="202"/>
      <c r="V271" s="202"/>
      <c r="W271" s="206"/>
      <c r="X271" s="9"/>
    </row>
    <row r="272" spans="3:24">
      <c r="C272" s="53"/>
      <c r="D272" s="373" t="s">
        <v>1</v>
      </c>
      <c r="E272" s="374"/>
      <c r="F272" s="375"/>
      <c r="G272" s="5"/>
      <c r="H272" s="6"/>
      <c r="I272" s="6"/>
      <c r="J272" s="376" t="s">
        <v>2</v>
      </c>
      <c r="K272" s="377"/>
      <c r="L272" s="378"/>
      <c r="M272" s="7"/>
      <c r="N272" s="379" t="s">
        <v>3</v>
      </c>
      <c r="O272" s="380"/>
      <c r="P272" s="20"/>
      <c r="Q272" s="9"/>
      <c r="R272" s="9"/>
      <c r="S272" s="38"/>
      <c r="T272" s="67"/>
      <c r="U272" s="202"/>
      <c r="V272" s="202"/>
      <c r="W272" s="206"/>
      <c r="X272" s="9"/>
    </row>
    <row r="273" spans="3:24" ht="61.5" customHeight="1" thickBot="1">
      <c r="C273" s="54" t="s">
        <v>4</v>
      </c>
      <c r="D273" s="134" t="s">
        <v>65</v>
      </c>
      <c r="E273" s="135" t="s">
        <v>66</v>
      </c>
      <c r="F273" s="127" t="s">
        <v>28</v>
      </c>
      <c r="G273" s="14" t="s">
        <v>67</v>
      </c>
      <c r="H273" s="15" t="s">
        <v>68</v>
      </c>
      <c r="I273" s="15"/>
      <c r="J273" s="16" t="s">
        <v>43</v>
      </c>
      <c r="K273" s="16" t="s">
        <v>44</v>
      </c>
      <c r="L273" s="17" t="s">
        <v>7</v>
      </c>
      <c r="M273" s="15"/>
      <c r="N273" s="18" t="s">
        <v>8</v>
      </c>
      <c r="O273" s="18" t="s">
        <v>9</v>
      </c>
      <c r="P273" s="20"/>
      <c r="Q273" s="9"/>
      <c r="R273" s="9"/>
      <c r="S273" s="102"/>
      <c r="T273" s="67"/>
      <c r="U273" s="235" t="s">
        <v>103</v>
      </c>
      <c r="V273" s="235" t="s">
        <v>104</v>
      </c>
      <c r="W273" s="240" t="s">
        <v>18</v>
      </c>
      <c r="X273" s="9"/>
    </row>
    <row r="274" spans="3:24" ht="39.6" customHeight="1">
      <c r="C274" s="55">
        <v>1</v>
      </c>
      <c r="D274" s="131">
        <v>0</v>
      </c>
      <c r="E274" s="132">
        <v>0</v>
      </c>
      <c r="F274" s="133">
        <v>1</v>
      </c>
      <c r="G274" s="30">
        <f>D274+E274</f>
        <v>0</v>
      </c>
      <c r="H274" s="31">
        <f>ROUND((G274/F274),2)</f>
        <v>0</v>
      </c>
      <c r="I274" s="31"/>
      <c r="J274" s="27">
        <f>ROUND((H274*3%)*F274,2)</f>
        <v>0</v>
      </c>
      <c r="K274" s="27">
        <f>ROUND((IF(H274-$R$278&lt;0,0,(H274-$R$278))*3.5%)*F274,2)</f>
        <v>0</v>
      </c>
      <c r="L274" s="28">
        <f t="shared" ref="L274:L285" si="124">J274+K274</f>
        <v>0</v>
      </c>
      <c r="M274" s="31"/>
      <c r="N274" s="35">
        <f>((MIN(H274,$R$279)*0.58%)+IF(H274&gt;$R$279,(H274-$R$279)*1.25%,0))*F274</f>
        <v>0</v>
      </c>
      <c r="O274" s="35">
        <f t="shared" ref="O274:O285" si="125">(H274*3.75%)*F274</f>
        <v>0</v>
      </c>
      <c r="P274" s="20" t="str">
        <f>IF(W274&lt;&gt;0, "Error - review!",".")</f>
        <v>.</v>
      </c>
      <c r="Q274" s="357" t="s">
        <v>147</v>
      </c>
      <c r="R274" s="391"/>
      <c r="S274" s="38"/>
      <c r="T274" s="67"/>
      <c r="U274" s="203">
        <f>((MIN(H274,$R$279)*0.58%))*F274</f>
        <v>0</v>
      </c>
      <c r="V274" s="203">
        <f>(IF(H274&gt;$R$279,(H274-$R$279)*1.25%,0))*F274</f>
        <v>0</v>
      </c>
      <c r="W274" s="207">
        <f>(U274+V274)-N274</f>
        <v>0</v>
      </c>
      <c r="X274" s="9"/>
    </row>
    <row r="275" spans="3:24" ht="12.75" customHeight="1">
      <c r="C275" s="55">
        <v>2</v>
      </c>
      <c r="D275" s="131">
        <v>0</v>
      </c>
      <c r="E275" s="132">
        <v>0</v>
      </c>
      <c r="F275" s="133">
        <v>1</v>
      </c>
      <c r="G275" s="30">
        <f t="shared" ref="G275:G285" si="126">D275+E275</f>
        <v>0</v>
      </c>
      <c r="H275" s="31">
        <f t="shared" ref="H275:H285" si="127">ROUND((G275/F275),2)</f>
        <v>0</v>
      </c>
      <c r="I275" s="31"/>
      <c r="J275" s="27">
        <f t="shared" ref="J275:J285" si="128">ROUND((H275*3%)*F275,2)</f>
        <v>0</v>
      </c>
      <c r="K275" s="27">
        <f t="shared" ref="K275:K285" si="129">ROUND((IF(H275-$R$282&lt;0,0,(H275-$R$282))*3.5%)*F275,2)</f>
        <v>0</v>
      </c>
      <c r="L275" s="28">
        <f t="shared" si="124"/>
        <v>0</v>
      </c>
      <c r="M275" s="31"/>
      <c r="N275" s="35">
        <f t="shared" ref="N275:N285" si="130">((MIN(H275,$R$283)*0.58%)+IF(H275&gt;$R$283,(H275-$R$283)*1.25%,0))*F275</f>
        <v>0</v>
      </c>
      <c r="O275" s="35">
        <f t="shared" si="125"/>
        <v>0</v>
      </c>
      <c r="P275" s="20" t="str">
        <f t="shared" ref="P275:P286" si="131">IF(W275&lt;&gt;0, "Error - review!",".")</f>
        <v>.</v>
      </c>
      <c r="Q275" s="267" t="s">
        <v>122</v>
      </c>
      <c r="R275" s="268"/>
      <c r="S275" s="38"/>
      <c r="T275" s="67"/>
      <c r="U275" s="203">
        <f>((MIN(H275,$R$283)*0.58%))*F275</f>
        <v>0</v>
      </c>
      <c r="V275" s="203">
        <f>(IF(H275&gt;$R$283,(H275-$R$283)*1.25%,0))*F275</f>
        <v>0</v>
      </c>
      <c r="W275" s="207">
        <f>(U275+V275)-N275</f>
        <v>0</v>
      </c>
      <c r="X275" s="9"/>
    </row>
    <row r="276" spans="3:24">
      <c r="C276" s="160">
        <v>3</v>
      </c>
      <c r="D276" s="131">
        <v>0</v>
      </c>
      <c r="E276" s="132">
        <v>0</v>
      </c>
      <c r="F276" s="133">
        <v>1</v>
      </c>
      <c r="G276" s="30">
        <f t="shared" si="126"/>
        <v>0</v>
      </c>
      <c r="H276" s="31">
        <f t="shared" si="127"/>
        <v>0</v>
      </c>
      <c r="I276" s="31"/>
      <c r="J276" s="27">
        <f>ROUND((H276*3%)*F276,2)</f>
        <v>0</v>
      </c>
      <c r="K276" s="27">
        <f t="shared" si="129"/>
        <v>0</v>
      </c>
      <c r="L276" s="28">
        <f t="shared" si="124"/>
        <v>0</v>
      </c>
      <c r="M276" s="31"/>
      <c r="N276" s="35">
        <f t="shared" si="130"/>
        <v>0</v>
      </c>
      <c r="O276" s="35">
        <f t="shared" si="125"/>
        <v>0</v>
      </c>
      <c r="P276" s="20" t="str">
        <f t="shared" si="131"/>
        <v>.</v>
      </c>
      <c r="Q276" s="77" t="s">
        <v>174</v>
      </c>
      <c r="R276" s="111">
        <v>253.3</v>
      </c>
      <c r="S276" s="38"/>
      <c r="T276" s="67"/>
      <c r="U276" s="203">
        <f>((MIN(H276,$R$283)*0.58%))*F276</f>
        <v>0</v>
      </c>
      <c r="V276" s="203">
        <f>(IF(H276&gt;$R$283,(H276-$R$283)*1.25%,0))*F276</f>
        <v>0</v>
      </c>
      <c r="W276" s="207">
        <f>(U276+V276)-N276</f>
        <v>0</v>
      </c>
      <c r="X276" s="9"/>
    </row>
    <row r="277" spans="3:24">
      <c r="C277" s="55">
        <v>4</v>
      </c>
      <c r="D277" s="131">
        <v>0</v>
      </c>
      <c r="E277" s="132">
        <v>0</v>
      </c>
      <c r="F277" s="133">
        <v>1</v>
      </c>
      <c r="G277" s="30">
        <f t="shared" si="126"/>
        <v>0</v>
      </c>
      <c r="H277" s="31">
        <f t="shared" si="127"/>
        <v>0</v>
      </c>
      <c r="I277" s="31"/>
      <c r="J277" s="27">
        <f t="shared" si="128"/>
        <v>0</v>
      </c>
      <c r="K277" s="27">
        <f t="shared" si="129"/>
        <v>0</v>
      </c>
      <c r="L277" s="28">
        <f t="shared" si="124"/>
        <v>0</v>
      </c>
      <c r="M277" s="31"/>
      <c r="N277" s="35">
        <f t="shared" si="130"/>
        <v>0</v>
      </c>
      <c r="O277" s="35">
        <f t="shared" si="125"/>
        <v>0</v>
      </c>
      <c r="P277" s="20" t="str">
        <f t="shared" si="131"/>
        <v>.</v>
      </c>
      <c r="Q277" s="77" t="s">
        <v>168</v>
      </c>
      <c r="R277" s="111">
        <v>265.3</v>
      </c>
      <c r="S277" s="38"/>
      <c r="T277" s="67"/>
      <c r="U277" s="203">
        <f>((MIN(H277,$R$283)*0.58%))*F277</f>
        <v>0</v>
      </c>
      <c r="V277" s="203">
        <f t="shared" ref="V277:V285" si="132">(IF(H277&gt;$R$283,(H277-$R$283)*1.25%,0))*F277</f>
        <v>0</v>
      </c>
      <c r="W277" s="207">
        <f t="shared" ref="W277:W285" si="133">(U277+V277)-N277</f>
        <v>0</v>
      </c>
      <c r="X277" s="9"/>
    </row>
    <row r="278" spans="3:24">
      <c r="C278" s="55">
        <v>5</v>
      </c>
      <c r="D278" s="131">
        <v>0</v>
      </c>
      <c r="E278" s="132">
        <v>0</v>
      </c>
      <c r="F278" s="133">
        <v>1</v>
      </c>
      <c r="G278" s="30">
        <f t="shared" si="126"/>
        <v>0</v>
      </c>
      <c r="H278" s="31">
        <f t="shared" si="127"/>
        <v>0</v>
      </c>
      <c r="I278" s="31"/>
      <c r="J278" s="27">
        <f t="shared" si="128"/>
        <v>0</v>
      </c>
      <c r="K278" s="27">
        <f t="shared" si="129"/>
        <v>0</v>
      </c>
      <c r="L278" s="28">
        <f t="shared" si="124"/>
        <v>0</v>
      </c>
      <c r="M278" s="31"/>
      <c r="N278" s="35">
        <f t="shared" si="130"/>
        <v>0</v>
      </c>
      <c r="O278" s="35">
        <f t="shared" si="125"/>
        <v>0</v>
      </c>
      <c r="P278" s="20" t="str">
        <f t="shared" si="131"/>
        <v>.</v>
      </c>
      <c r="Q278" s="77" t="s">
        <v>124</v>
      </c>
      <c r="R278" s="111">
        <f>ROUND(((((($R$276*(5/31))+($R$277*(26/31)))*52.18)/12)*2),2)</f>
        <v>2290.39</v>
      </c>
      <c r="S278" s="38"/>
      <c r="T278" s="67"/>
      <c r="U278" s="203">
        <f t="shared" ref="U278" si="134">((MIN(H278,$R$283)*0.58%))*F278</f>
        <v>0</v>
      </c>
      <c r="V278" s="203">
        <f>(IF(H278&gt;$R$283,(H278-$R$283)*1.25%,0))*F278</f>
        <v>0</v>
      </c>
      <c r="W278" s="207">
        <f t="shared" si="133"/>
        <v>0</v>
      </c>
      <c r="X278" s="9"/>
    </row>
    <row r="279" spans="3:24">
      <c r="C279" s="55">
        <v>6</v>
      </c>
      <c r="D279" s="131">
        <v>0</v>
      </c>
      <c r="E279" s="132">
        <v>0</v>
      </c>
      <c r="F279" s="133">
        <v>1</v>
      </c>
      <c r="G279" s="30">
        <f t="shared" si="126"/>
        <v>0</v>
      </c>
      <c r="H279" s="31">
        <f t="shared" si="127"/>
        <v>0</v>
      </c>
      <c r="I279" s="31"/>
      <c r="J279" s="27">
        <f t="shared" si="128"/>
        <v>0</v>
      </c>
      <c r="K279" s="27">
        <f t="shared" si="129"/>
        <v>0</v>
      </c>
      <c r="L279" s="28">
        <f t="shared" si="124"/>
        <v>0</v>
      </c>
      <c r="M279" s="31"/>
      <c r="N279" s="35">
        <f t="shared" si="130"/>
        <v>0</v>
      </c>
      <c r="O279" s="35">
        <f t="shared" si="125"/>
        <v>0</v>
      </c>
      <c r="P279" s="20" t="str">
        <f t="shared" si="131"/>
        <v>.</v>
      </c>
      <c r="Q279" s="77" t="s">
        <v>125</v>
      </c>
      <c r="R279" s="111">
        <f>ROUND(((((($R$276*(5/31))+($R$277*(26/31)))*52.18)/12)*3.74),2)</f>
        <v>4283.04</v>
      </c>
      <c r="S279" s="38"/>
      <c r="T279" s="67"/>
      <c r="U279" s="203">
        <f t="shared" ref="U279:U285" si="135">((MIN(H279,$R$283)*0.58%))*F279</f>
        <v>0</v>
      </c>
      <c r="V279" s="203">
        <f>(IF(H279&gt;$R$283,(H279-$R$283)*1.25%,0))*F279</f>
        <v>0</v>
      </c>
      <c r="W279" s="207">
        <f t="shared" si="133"/>
        <v>0</v>
      </c>
      <c r="X279" s="9"/>
    </row>
    <row r="280" spans="3:24">
      <c r="C280" s="55">
        <v>7</v>
      </c>
      <c r="D280" s="131">
        <v>0</v>
      </c>
      <c r="E280" s="132">
        <v>0</v>
      </c>
      <c r="F280" s="133">
        <v>1</v>
      </c>
      <c r="G280" s="30">
        <f t="shared" si="126"/>
        <v>0</v>
      </c>
      <c r="H280" s="31">
        <f t="shared" si="127"/>
        <v>0</v>
      </c>
      <c r="I280" s="31"/>
      <c r="J280" s="27">
        <f t="shared" si="128"/>
        <v>0</v>
      </c>
      <c r="K280" s="27">
        <f t="shared" si="129"/>
        <v>0</v>
      </c>
      <c r="L280" s="28">
        <f t="shared" si="124"/>
        <v>0</v>
      </c>
      <c r="M280" s="31"/>
      <c r="N280" s="35">
        <f t="shared" si="130"/>
        <v>0</v>
      </c>
      <c r="O280" s="35">
        <f t="shared" si="125"/>
        <v>0</v>
      </c>
      <c r="P280" s="20" t="str">
        <f t="shared" si="131"/>
        <v>.</v>
      </c>
      <c r="Q280" s="75" t="s">
        <v>167</v>
      </c>
      <c r="R280" s="111"/>
      <c r="S280" s="38"/>
      <c r="T280" s="67"/>
      <c r="U280" s="203">
        <f t="shared" si="135"/>
        <v>0</v>
      </c>
      <c r="V280" s="203">
        <f t="shared" si="132"/>
        <v>0</v>
      </c>
      <c r="W280" s="207">
        <f t="shared" si="133"/>
        <v>0</v>
      </c>
      <c r="X280" s="9"/>
    </row>
    <row r="281" spans="3:24">
      <c r="C281" s="55">
        <v>8</v>
      </c>
      <c r="D281" s="131">
        <v>0</v>
      </c>
      <c r="E281" s="132">
        <v>0</v>
      </c>
      <c r="F281" s="133">
        <v>1</v>
      </c>
      <c r="G281" s="30">
        <f t="shared" si="126"/>
        <v>0</v>
      </c>
      <c r="H281" s="31">
        <f t="shared" si="127"/>
        <v>0</v>
      </c>
      <c r="I281" s="31"/>
      <c r="J281" s="27">
        <f t="shared" si="128"/>
        <v>0</v>
      </c>
      <c r="K281" s="27">
        <f t="shared" si="129"/>
        <v>0</v>
      </c>
      <c r="L281" s="28">
        <f t="shared" si="124"/>
        <v>0</v>
      </c>
      <c r="M281" s="31"/>
      <c r="N281" s="35">
        <f t="shared" si="130"/>
        <v>0</v>
      </c>
      <c r="O281" s="35">
        <f t="shared" si="125"/>
        <v>0</v>
      </c>
      <c r="P281" s="20" t="str">
        <f t="shared" si="131"/>
        <v>.</v>
      </c>
      <c r="Q281" s="77" t="s">
        <v>168</v>
      </c>
      <c r="R281" s="111">
        <v>265.3</v>
      </c>
      <c r="S281" s="38"/>
      <c r="T281" s="67"/>
      <c r="U281" s="203">
        <f t="shared" si="135"/>
        <v>0</v>
      </c>
      <c r="V281" s="203">
        <f>(IF(H281&gt;$R$283,(H281-$R$283)*1.25%,0))*F281</f>
        <v>0</v>
      </c>
      <c r="W281" s="207">
        <f t="shared" si="133"/>
        <v>0</v>
      </c>
      <c r="X281" s="9"/>
    </row>
    <row r="282" spans="3:24">
      <c r="C282" s="55">
        <v>9</v>
      </c>
      <c r="D282" s="131">
        <v>0</v>
      </c>
      <c r="E282" s="132">
        <v>0</v>
      </c>
      <c r="F282" s="133">
        <v>1</v>
      </c>
      <c r="G282" s="30">
        <f t="shared" si="126"/>
        <v>0</v>
      </c>
      <c r="H282" s="31">
        <f t="shared" si="127"/>
        <v>0</v>
      </c>
      <c r="I282" s="31"/>
      <c r="J282" s="27">
        <f t="shared" si="128"/>
        <v>0</v>
      </c>
      <c r="K282" s="27">
        <f t="shared" si="129"/>
        <v>0</v>
      </c>
      <c r="L282" s="28">
        <f t="shared" si="124"/>
        <v>0</v>
      </c>
      <c r="M282" s="31"/>
      <c r="N282" s="35">
        <f t="shared" si="130"/>
        <v>0</v>
      </c>
      <c r="O282" s="35">
        <f t="shared" si="125"/>
        <v>0</v>
      </c>
      <c r="P282" s="20" t="str">
        <f t="shared" si="131"/>
        <v>.</v>
      </c>
      <c r="Q282" s="77" t="s">
        <v>175</v>
      </c>
      <c r="R282" s="111">
        <f>ROUND(($R$281*52.18*2)/12,2)</f>
        <v>2307.23</v>
      </c>
      <c r="S282" s="38"/>
      <c r="T282" s="67"/>
      <c r="U282" s="203">
        <f t="shared" si="135"/>
        <v>0</v>
      </c>
      <c r="V282" s="203">
        <f t="shared" si="132"/>
        <v>0</v>
      </c>
      <c r="W282" s="207">
        <f t="shared" si="133"/>
        <v>0</v>
      </c>
      <c r="X282" s="9"/>
    </row>
    <row r="283" spans="3:24" ht="13.2" thickBot="1">
      <c r="C283" s="55">
        <v>10</v>
      </c>
      <c r="D283" s="131">
        <v>0</v>
      </c>
      <c r="E283" s="132">
        <v>0</v>
      </c>
      <c r="F283" s="133">
        <v>1</v>
      </c>
      <c r="G283" s="30">
        <f t="shared" si="126"/>
        <v>0</v>
      </c>
      <c r="H283" s="31">
        <f t="shared" si="127"/>
        <v>0</v>
      </c>
      <c r="I283" s="31"/>
      <c r="J283" s="27">
        <f t="shared" si="128"/>
        <v>0</v>
      </c>
      <c r="K283" s="27">
        <f t="shared" si="129"/>
        <v>0</v>
      </c>
      <c r="L283" s="28">
        <f t="shared" si="124"/>
        <v>0</v>
      </c>
      <c r="M283" s="31"/>
      <c r="N283" s="35">
        <f t="shared" si="130"/>
        <v>0</v>
      </c>
      <c r="O283" s="35">
        <f t="shared" si="125"/>
        <v>0</v>
      </c>
      <c r="P283" s="20" t="str">
        <f t="shared" si="131"/>
        <v>.</v>
      </c>
      <c r="Q283" s="78" t="s">
        <v>170</v>
      </c>
      <c r="R283" s="112">
        <f>ROUND(($R$281*52.18*3.74)/12,2)</f>
        <v>4314.51</v>
      </c>
      <c r="S283" s="38"/>
      <c r="T283" s="67"/>
      <c r="U283" s="203">
        <f t="shared" si="135"/>
        <v>0</v>
      </c>
      <c r="V283" s="203">
        <f>(IF(H283&gt;$R$283,(H283-$R$283)*1.25%,0))*F283</f>
        <v>0</v>
      </c>
      <c r="W283" s="207">
        <f t="shared" si="133"/>
        <v>0</v>
      </c>
      <c r="X283" s="9"/>
    </row>
    <row r="284" spans="3:24">
      <c r="C284" s="55">
        <v>11</v>
      </c>
      <c r="D284" s="131">
        <v>0</v>
      </c>
      <c r="E284" s="132">
        <v>0</v>
      </c>
      <c r="F284" s="133">
        <v>1</v>
      </c>
      <c r="G284" s="30">
        <f t="shared" si="126"/>
        <v>0</v>
      </c>
      <c r="H284" s="31">
        <f t="shared" si="127"/>
        <v>0</v>
      </c>
      <c r="I284" s="31"/>
      <c r="J284" s="27">
        <f t="shared" si="128"/>
        <v>0</v>
      </c>
      <c r="K284" s="27">
        <f t="shared" si="129"/>
        <v>0</v>
      </c>
      <c r="L284" s="28">
        <f t="shared" si="124"/>
        <v>0</v>
      </c>
      <c r="M284" s="31"/>
      <c r="N284" s="35">
        <f t="shared" si="130"/>
        <v>0</v>
      </c>
      <c r="O284" s="35">
        <f t="shared" si="125"/>
        <v>0</v>
      </c>
      <c r="P284" s="20" t="str">
        <f t="shared" si="131"/>
        <v>.</v>
      </c>
      <c r="Q284" s="38"/>
      <c r="R284" s="23"/>
      <c r="S284" s="38"/>
      <c r="T284" s="67"/>
      <c r="U284" s="203">
        <f t="shared" si="135"/>
        <v>0</v>
      </c>
      <c r="V284" s="203">
        <f>(IF(H284&gt;$R$283,(H284-$R$283)*1.25%,0))*F284</f>
        <v>0</v>
      </c>
      <c r="W284" s="207">
        <f t="shared" si="133"/>
        <v>0</v>
      </c>
      <c r="X284" s="9"/>
    </row>
    <row r="285" spans="3:24">
      <c r="C285" s="56">
        <v>12</v>
      </c>
      <c r="D285" s="131">
        <v>0</v>
      </c>
      <c r="E285" s="132">
        <v>0</v>
      </c>
      <c r="F285" s="133">
        <v>1</v>
      </c>
      <c r="G285" s="30">
        <f t="shared" si="126"/>
        <v>0</v>
      </c>
      <c r="H285" s="31">
        <f t="shared" si="127"/>
        <v>0</v>
      </c>
      <c r="I285" s="31"/>
      <c r="J285" s="27">
        <f t="shared" si="128"/>
        <v>0</v>
      </c>
      <c r="K285" s="27">
        <f t="shared" si="129"/>
        <v>0</v>
      </c>
      <c r="L285" s="28">
        <f t="shared" si="124"/>
        <v>0</v>
      </c>
      <c r="M285" s="31"/>
      <c r="N285" s="35">
        <f t="shared" si="130"/>
        <v>0</v>
      </c>
      <c r="O285" s="35">
        <f t="shared" si="125"/>
        <v>0</v>
      </c>
      <c r="P285" s="20" t="str">
        <f t="shared" si="131"/>
        <v>.</v>
      </c>
      <c r="Q285" s="38"/>
      <c r="R285" s="23"/>
      <c r="S285" s="38"/>
      <c r="T285" s="67"/>
      <c r="U285" s="203">
        <f t="shared" si="135"/>
        <v>0</v>
      </c>
      <c r="V285" s="203">
        <f t="shared" si="132"/>
        <v>0</v>
      </c>
      <c r="W285" s="207">
        <f t="shared" si="133"/>
        <v>0</v>
      </c>
      <c r="X285" s="9"/>
    </row>
    <row r="286" spans="3:24">
      <c r="C286" s="57"/>
      <c r="D286" s="32"/>
      <c r="E286" s="32"/>
      <c r="F286" s="150" t="s">
        <v>51</v>
      </c>
      <c r="G286" s="31">
        <f>SUM(G274:G285)</f>
        <v>0</v>
      </c>
      <c r="H286" s="31">
        <f>SUM(H274:H285)</f>
        <v>0</v>
      </c>
      <c r="I286" s="31"/>
      <c r="J286" s="27">
        <f>SUM(J274:J285)</f>
        <v>0</v>
      </c>
      <c r="K286" s="27">
        <f>SUM(K274:K285)</f>
        <v>0</v>
      </c>
      <c r="L286" s="28">
        <f>SUM(L274:L285)</f>
        <v>0</v>
      </c>
      <c r="M286" s="31"/>
      <c r="N286" s="29">
        <f>SUM(N274:N285)</f>
        <v>0</v>
      </c>
      <c r="O286" s="29">
        <f>SUM(O274:O285)</f>
        <v>0</v>
      </c>
      <c r="P286" s="20" t="str">
        <f t="shared" si="131"/>
        <v>.</v>
      </c>
      <c r="Q286" s="38"/>
      <c r="R286" s="23"/>
      <c r="S286" s="38"/>
      <c r="T286" s="67"/>
      <c r="U286" s="228">
        <f>SUM(U274:U285)</f>
        <v>0</v>
      </c>
      <c r="V286" s="228">
        <f>SUM(V274:V285)</f>
        <v>0</v>
      </c>
      <c r="W286" s="229">
        <f>SUM(W274:W285)</f>
        <v>0</v>
      </c>
      <c r="X286" s="9"/>
    </row>
    <row r="287" spans="3:24" ht="13.2" thickBot="1">
      <c r="C287" s="74"/>
      <c r="D287" s="62"/>
      <c r="E287" s="62"/>
      <c r="F287" s="62"/>
      <c r="G287" s="62"/>
      <c r="H287" s="62"/>
      <c r="I287" s="62"/>
      <c r="J287" s="62"/>
      <c r="K287" s="62"/>
      <c r="L287" s="63"/>
      <c r="M287" s="62"/>
      <c r="N287" s="63"/>
      <c r="O287" s="63"/>
      <c r="P287" s="103"/>
      <c r="Q287" s="39"/>
      <c r="R287" s="39"/>
      <c r="S287" s="62"/>
      <c r="T287" s="69"/>
      <c r="U287" s="210"/>
      <c r="V287" s="210"/>
      <c r="W287" s="211"/>
      <c r="X287" s="9"/>
    </row>
    <row r="288" spans="3:24" ht="15" customHeight="1">
      <c r="C288" s="384" t="s">
        <v>141</v>
      </c>
      <c r="D288" s="385"/>
      <c r="E288" s="385"/>
      <c r="F288" s="385"/>
      <c r="G288" s="385"/>
      <c r="H288" s="385"/>
      <c r="I288" s="64"/>
      <c r="J288" s="64"/>
      <c r="K288" s="64"/>
      <c r="L288" s="65"/>
      <c r="M288" s="64"/>
      <c r="N288" s="65"/>
      <c r="O288" s="65"/>
      <c r="P288" s="104"/>
      <c r="Q288" s="71"/>
      <c r="R288" s="64"/>
      <c r="S288" s="64"/>
      <c r="T288" s="68"/>
      <c r="U288" s="216"/>
      <c r="V288" s="216"/>
      <c r="W288" s="217"/>
      <c r="X288" s="9"/>
    </row>
    <row r="289" spans="3:24">
      <c r="C289" s="58"/>
      <c r="D289" s="34"/>
      <c r="E289" s="34"/>
      <c r="F289" s="34"/>
      <c r="G289" s="34"/>
      <c r="H289" s="34"/>
      <c r="I289" s="34"/>
      <c r="J289" s="34"/>
      <c r="K289" s="34"/>
      <c r="L289" s="49"/>
      <c r="M289" s="34"/>
      <c r="N289" s="49"/>
      <c r="O289" s="49"/>
      <c r="P289" s="59"/>
      <c r="Q289" s="38"/>
      <c r="R289" s="34"/>
      <c r="S289" s="34"/>
      <c r="T289" s="67"/>
      <c r="U289" s="203"/>
      <c r="V289" s="203"/>
      <c r="W289" s="207"/>
      <c r="X289" s="9"/>
    </row>
    <row r="290" spans="3:24" ht="13.2" thickBot="1">
      <c r="C290" s="74"/>
      <c r="D290" s="62"/>
      <c r="E290" s="62"/>
      <c r="F290" s="62"/>
      <c r="G290" s="62"/>
      <c r="H290" s="62"/>
      <c r="I290" s="62"/>
      <c r="J290" s="62"/>
      <c r="K290" s="62"/>
      <c r="L290" s="63"/>
      <c r="M290" s="62"/>
      <c r="N290" s="63"/>
      <c r="O290" s="63"/>
      <c r="P290" s="103"/>
      <c r="Q290" s="72"/>
      <c r="R290" s="62"/>
      <c r="S290" s="62"/>
      <c r="T290" s="69"/>
      <c r="U290" s="210"/>
      <c r="V290" s="210"/>
      <c r="W290" s="211"/>
      <c r="X290" s="9"/>
    </row>
    <row r="291" spans="3:24">
      <c r="C291" s="177"/>
      <c r="D291" s="178"/>
      <c r="E291" s="178"/>
      <c r="F291" s="178"/>
      <c r="G291" s="178"/>
      <c r="H291" s="178"/>
      <c r="I291" s="178"/>
      <c r="J291" s="178"/>
      <c r="K291" s="178"/>
      <c r="L291" s="178"/>
      <c r="M291" s="178"/>
      <c r="N291" s="178"/>
      <c r="O291" s="178"/>
      <c r="P291" s="179"/>
      <c r="Q291" s="178"/>
      <c r="R291" s="180"/>
      <c r="S291" s="199"/>
      <c r="T291" s="68"/>
      <c r="U291" s="204"/>
      <c r="V291" s="204"/>
      <c r="W291" s="205"/>
      <c r="X291" s="9"/>
    </row>
    <row r="292" spans="3:24">
      <c r="C292" s="105"/>
      <c r="D292" s="106"/>
      <c r="E292" s="106"/>
      <c r="F292" s="106"/>
      <c r="G292" s="106"/>
      <c r="H292" s="106"/>
      <c r="I292" s="106"/>
      <c r="J292" s="106"/>
      <c r="K292" s="106"/>
      <c r="L292" s="106"/>
      <c r="M292" s="106"/>
      <c r="N292" s="106"/>
      <c r="O292" s="106"/>
      <c r="P292" s="107"/>
      <c r="Q292" s="106"/>
      <c r="R292" s="181"/>
      <c r="S292" s="58"/>
      <c r="T292" s="67"/>
      <c r="U292" s="202"/>
      <c r="V292" s="202"/>
      <c r="W292" s="206"/>
      <c r="X292" s="9"/>
    </row>
    <row r="293" spans="3:24">
      <c r="C293" s="105"/>
      <c r="D293" s="106"/>
      <c r="E293" s="106"/>
      <c r="F293" s="106"/>
      <c r="G293" s="106"/>
      <c r="H293" s="106"/>
      <c r="I293" s="106"/>
      <c r="J293" s="106"/>
      <c r="K293" s="106"/>
      <c r="L293" s="106"/>
      <c r="M293" s="106"/>
      <c r="N293" s="106"/>
      <c r="O293" s="106"/>
      <c r="P293" s="107"/>
      <c r="Q293" s="106"/>
      <c r="R293" s="181"/>
      <c r="S293" s="58"/>
      <c r="T293" s="67"/>
      <c r="U293" s="202"/>
      <c r="V293" s="202"/>
      <c r="W293" s="206"/>
      <c r="X293" s="9"/>
    </row>
    <row r="294" spans="3:24">
      <c r="C294" s="105"/>
      <c r="D294" s="106"/>
      <c r="E294" s="106"/>
      <c r="F294" s="106"/>
      <c r="G294" s="106"/>
      <c r="H294" s="106"/>
      <c r="I294" s="106"/>
      <c r="J294" s="106"/>
      <c r="K294" s="106"/>
      <c r="L294" s="106"/>
      <c r="M294" s="106"/>
      <c r="N294" s="106"/>
      <c r="O294" s="106"/>
      <c r="P294" s="107"/>
      <c r="Q294" s="106"/>
      <c r="R294" s="181"/>
      <c r="S294" s="58"/>
      <c r="T294" s="67"/>
      <c r="U294" s="202"/>
      <c r="V294" s="202"/>
      <c r="W294" s="206"/>
      <c r="X294" s="9"/>
    </row>
    <row r="295" spans="3:24">
      <c r="C295" s="105"/>
      <c r="D295" s="106"/>
      <c r="E295" s="106"/>
      <c r="F295" s="106"/>
      <c r="G295" s="106"/>
      <c r="H295" s="106"/>
      <c r="I295" s="106"/>
      <c r="J295" s="106"/>
      <c r="K295" s="106"/>
      <c r="L295" s="106"/>
      <c r="M295" s="106"/>
      <c r="N295" s="106"/>
      <c r="O295" s="106"/>
      <c r="P295" s="107"/>
      <c r="Q295" s="106"/>
      <c r="R295" s="181"/>
      <c r="S295" s="58"/>
      <c r="T295" s="67"/>
      <c r="U295" s="202"/>
      <c r="V295" s="202"/>
      <c r="W295" s="206"/>
      <c r="X295" s="9"/>
    </row>
    <row r="296" spans="3:24" ht="13.2" thickBot="1">
      <c r="C296" s="105"/>
      <c r="D296" s="106"/>
      <c r="E296" s="106"/>
      <c r="F296" s="106"/>
      <c r="G296" s="106"/>
      <c r="H296" s="106"/>
      <c r="I296" s="106"/>
      <c r="J296" s="106"/>
      <c r="K296" s="106"/>
      <c r="L296" s="106"/>
      <c r="M296" s="106"/>
      <c r="N296" s="106"/>
      <c r="O296" s="106"/>
      <c r="P296" s="107"/>
      <c r="Q296" s="106"/>
      <c r="R296" s="181"/>
      <c r="S296" s="58"/>
      <c r="T296" s="67"/>
      <c r="U296" s="202"/>
      <c r="V296" s="202"/>
      <c r="W296" s="206"/>
      <c r="X296" s="9"/>
    </row>
    <row r="297" spans="3:24" ht="38.4" thickBot="1">
      <c r="C297" s="105"/>
      <c r="D297" s="106"/>
      <c r="E297" s="106"/>
      <c r="F297" s="106"/>
      <c r="G297" s="106"/>
      <c r="H297" s="106"/>
      <c r="I297" s="106"/>
      <c r="J297" s="106"/>
      <c r="K297" s="386" t="s">
        <v>22</v>
      </c>
      <c r="L297" s="387"/>
      <c r="M297" s="24" t="s">
        <v>148</v>
      </c>
      <c r="N297" s="24" t="s">
        <v>149</v>
      </c>
      <c r="O297" s="25" t="s">
        <v>27</v>
      </c>
      <c r="P297" s="107"/>
      <c r="Q297" s="122" t="s">
        <v>144</v>
      </c>
      <c r="R297" s="181"/>
      <c r="S297" s="58"/>
      <c r="T297" s="67"/>
      <c r="U297" s="202"/>
      <c r="V297" s="202"/>
      <c r="W297" s="206"/>
      <c r="X297" s="9"/>
    </row>
    <row r="298" spans="3:24">
      <c r="C298" s="105"/>
      <c r="D298" s="106"/>
      <c r="E298" s="106"/>
      <c r="F298" s="106"/>
      <c r="G298" s="106"/>
      <c r="H298" s="106"/>
      <c r="I298" s="106"/>
      <c r="J298" s="106"/>
      <c r="K298" s="80" t="s">
        <v>23</v>
      </c>
      <c r="L298" s="81"/>
      <c r="M298" s="191">
        <f>$L$286</f>
        <v>0</v>
      </c>
      <c r="N298" s="191">
        <f>$L$22+$L$51+$L$79+$L$106+$L$132+$L$157+$L$181+$L$204+$L$226+$L$247</f>
        <v>0</v>
      </c>
      <c r="O298" s="231">
        <f>M298+N298</f>
        <v>0</v>
      </c>
      <c r="P298" s="107"/>
      <c r="Q298" s="106"/>
      <c r="R298" s="181"/>
      <c r="S298" s="58"/>
      <c r="T298" s="67"/>
      <c r="U298" s="202"/>
      <c r="V298" s="202"/>
      <c r="W298" s="206"/>
      <c r="X298" s="9"/>
    </row>
    <row r="299" spans="3:24" ht="37.799999999999997">
      <c r="C299" s="105"/>
      <c r="D299" s="106"/>
      <c r="E299" s="106"/>
      <c r="F299" s="106"/>
      <c r="G299" s="106"/>
      <c r="H299" s="106"/>
      <c r="I299" s="106"/>
      <c r="J299" s="106"/>
      <c r="K299" s="82" t="s">
        <v>3</v>
      </c>
      <c r="L299" s="37"/>
      <c r="M299" s="18" t="s">
        <v>148</v>
      </c>
      <c r="N299" s="18" t="s">
        <v>149</v>
      </c>
      <c r="O299" s="26" t="s">
        <v>27</v>
      </c>
      <c r="P299" s="107"/>
      <c r="Q299" s="106"/>
      <c r="R299" s="181"/>
      <c r="S299" s="58"/>
      <c r="T299" s="67"/>
      <c r="U299" s="202"/>
      <c r="V299" s="202"/>
      <c r="W299" s="206"/>
      <c r="X299" s="9"/>
    </row>
    <row r="300" spans="3:24">
      <c r="C300" s="105"/>
      <c r="D300" s="106"/>
      <c r="E300" s="106"/>
      <c r="F300" s="106"/>
      <c r="G300" s="106"/>
      <c r="H300" s="106"/>
      <c r="I300" s="106"/>
      <c r="J300" s="106"/>
      <c r="K300" s="83" t="s">
        <v>25</v>
      </c>
      <c r="L300" s="84"/>
      <c r="M300" s="192">
        <f>$O$286</f>
        <v>0</v>
      </c>
      <c r="N300" s="192">
        <f>$O$33+$O$61+$O$88+$O$114+$O$139+$O$163+$O$186+$O$208+$O$229+$O$250</f>
        <v>0</v>
      </c>
      <c r="O300" s="276">
        <f>M300+N300</f>
        <v>0</v>
      </c>
      <c r="P300" s="107"/>
      <c r="Q300" s="106"/>
      <c r="R300" s="181"/>
      <c r="S300" s="58"/>
      <c r="T300" s="67"/>
      <c r="U300" s="202"/>
      <c r="V300" s="202"/>
      <c r="W300" s="206"/>
      <c r="X300" s="9"/>
    </row>
    <row r="301" spans="3:24" ht="15.75" customHeight="1" thickBot="1">
      <c r="C301" s="105"/>
      <c r="D301" s="106"/>
      <c r="E301" s="106"/>
      <c r="F301" s="106"/>
      <c r="G301" s="106"/>
      <c r="H301" s="106"/>
      <c r="I301" s="106"/>
      <c r="J301" s="106"/>
      <c r="K301" s="363" t="s">
        <v>24</v>
      </c>
      <c r="L301" s="364"/>
      <c r="M301" s="194">
        <f>$N$286</f>
        <v>0</v>
      </c>
      <c r="N301" s="194">
        <f>$N$33+$N$61+$N$88+$N$114+$N$139+$N$163+$N$186+$N$208+$N$229+$N$250</f>
        <v>0</v>
      </c>
      <c r="O301" s="277">
        <f>M301+N301</f>
        <v>0</v>
      </c>
      <c r="P301" s="107"/>
      <c r="Q301" s="106"/>
      <c r="R301" s="181"/>
      <c r="S301" s="58"/>
      <c r="T301" s="67"/>
      <c r="U301" s="202"/>
      <c r="V301" s="202"/>
      <c r="W301" s="206"/>
      <c r="X301" s="9"/>
    </row>
    <row r="302" spans="3:24">
      <c r="C302" s="105"/>
      <c r="D302" s="106"/>
      <c r="E302" s="106"/>
      <c r="F302" s="106"/>
      <c r="G302" s="106"/>
      <c r="H302" s="106"/>
      <c r="I302" s="106"/>
      <c r="J302" s="106"/>
      <c r="K302" s="100"/>
      <c r="L302" s="100"/>
      <c r="M302" s="101"/>
      <c r="N302" s="101"/>
      <c r="O302" s="101"/>
      <c r="P302" s="107"/>
      <c r="Q302" s="106"/>
      <c r="R302" s="181"/>
      <c r="S302" s="58"/>
      <c r="T302" s="67"/>
      <c r="U302" s="202"/>
      <c r="V302" s="202"/>
      <c r="W302" s="206"/>
      <c r="X302" s="9"/>
    </row>
    <row r="303" spans="3:24">
      <c r="C303" s="105"/>
      <c r="D303" s="106"/>
      <c r="E303" s="106"/>
      <c r="F303" s="106"/>
      <c r="G303" s="106"/>
      <c r="H303" s="106"/>
      <c r="I303" s="106"/>
      <c r="J303" s="106"/>
      <c r="K303" s="100"/>
      <c r="L303" s="100"/>
      <c r="M303" s="101"/>
      <c r="N303" s="101"/>
      <c r="O303" s="101"/>
      <c r="P303" s="107"/>
      <c r="Q303" s="106"/>
      <c r="R303" s="181"/>
      <c r="S303" s="58"/>
      <c r="T303" s="67"/>
      <c r="U303" s="202"/>
      <c r="V303" s="202"/>
      <c r="W303" s="206"/>
      <c r="X303" s="9"/>
    </row>
    <row r="304" spans="3:24">
      <c r="C304" s="105"/>
      <c r="D304" s="106"/>
      <c r="E304" s="106"/>
      <c r="F304" s="106"/>
      <c r="G304" s="106"/>
      <c r="H304" s="106"/>
      <c r="I304" s="106"/>
      <c r="J304" s="106"/>
      <c r="K304" s="100"/>
      <c r="L304" s="100"/>
      <c r="M304" s="101"/>
      <c r="N304" s="101"/>
      <c r="O304" s="101"/>
      <c r="P304" s="107"/>
      <c r="Q304" s="106"/>
      <c r="R304" s="181"/>
      <c r="S304" s="58"/>
      <c r="T304" s="67"/>
      <c r="U304" s="202"/>
      <c r="V304" s="202"/>
      <c r="W304" s="206"/>
      <c r="X304" s="9"/>
    </row>
    <row r="305" spans="3:24" ht="13.2" thickBot="1">
      <c r="C305" s="108"/>
      <c r="D305" s="109"/>
      <c r="E305" s="109"/>
      <c r="F305" s="109"/>
      <c r="G305" s="109"/>
      <c r="H305" s="109"/>
      <c r="I305" s="109"/>
      <c r="J305" s="109"/>
      <c r="K305" s="109"/>
      <c r="L305" s="109"/>
      <c r="M305" s="109"/>
      <c r="N305" s="109"/>
      <c r="O305" s="109"/>
      <c r="P305" s="110"/>
      <c r="Q305" s="109"/>
      <c r="R305" s="182"/>
      <c r="S305" s="74"/>
      <c r="T305" s="69"/>
      <c r="U305" s="208"/>
      <c r="V305" s="208"/>
      <c r="W305" s="209"/>
      <c r="X305" s="9"/>
    </row>
  </sheetData>
  <mergeCells count="65">
    <mergeCell ref="D233:F233"/>
    <mergeCell ref="J233:L233"/>
    <mergeCell ref="N233:O233"/>
    <mergeCell ref="Q235:R235"/>
    <mergeCell ref="K249:L249"/>
    <mergeCell ref="Q274:R274"/>
    <mergeCell ref="J212:L212"/>
    <mergeCell ref="N212:O212"/>
    <mergeCell ref="K228:L228"/>
    <mergeCell ref="D8:F8"/>
    <mergeCell ref="N8:O8"/>
    <mergeCell ref="D92:F92"/>
    <mergeCell ref="D65:F65"/>
    <mergeCell ref="N65:O65"/>
    <mergeCell ref="J92:L92"/>
    <mergeCell ref="J65:L65"/>
    <mergeCell ref="D37:F37"/>
    <mergeCell ref="N167:O167"/>
    <mergeCell ref="D143:F143"/>
    <mergeCell ref="J143:L143"/>
    <mergeCell ref="N143:O143"/>
    <mergeCell ref="U5:W5"/>
    <mergeCell ref="J37:L37"/>
    <mergeCell ref="J8:L8"/>
    <mergeCell ref="Q10:R10"/>
    <mergeCell ref="K24:L24"/>
    <mergeCell ref="N37:O37"/>
    <mergeCell ref="K301:L301"/>
    <mergeCell ref="C288:H288"/>
    <mergeCell ref="Q94:R94"/>
    <mergeCell ref="D272:F272"/>
    <mergeCell ref="N272:O272"/>
    <mergeCell ref="J272:L272"/>
    <mergeCell ref="K297:L297"/>
    <mergeCell ref="Q144:R144"/>
    <mergeCell ref="D118:F118"/>
    <mergeCell ref="J118:L118"/>
    <mergeCell ref="N118:O118"/>
    <mergeCell ref="Q119:R119"/>
    <mergeCell ref="K134:L134"/>
    <mergeCell ref="K159:L159"/>
    <mergeCell ref="D167:F167"/>
    <mergeCell ref="J167:L167"/>
    <mergeCell ref="Q39:R39"/>
    <mergeCell ref="K53:L53"/>
    <mergeCell ref="K81:L81"/>
    <mergeCell ref="K108:L108"/>
    <mergeCell ref="N92:O92"/>
    <mergeCell ref="Q67:R67"/>
    <mergeCell ref="Q168:R168"/>
    <mergeCell ref="K183:L183"/>
    <mergeCell ref="C266:D266"/>
    <mergeCell ref="K266:L266"/>
    <mergeCell ref="C254:G254"/>
    <mergeCell ref="C262:D262"/>
    <mergeCell ref="K262:L262"/>
    <mergeCell ref="C263:D263"/>
    <mergeCell ref="C264:D264"/>
    <mergeCell ref="K264:L264"/>
    <mergeCell ref="C265:D265"/>
    <mergeCell ref="D190:F190"/>
    <mergeCell ref="J190:L190"/>
    <mergeCell ref="N190:O190"/>
    <mergeCell ref="K206:L206"/>
    <mergeCell ref="D212:F212"/>
  </mergeCells>
  <pageMargins left="0.7" right="0.7" top="0.75" bottom="0.75" header="0.3" footer="0.3"/>
  <pageSetup paperSize="9" scale="2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99"/>
    <pageSetUpPr fitToPage="1"/>
  </sheetPr>
  <dimension ref="A1:W458"/>
  <sheetViews>
    <sheetView topLeftCell="A400" zoomScale="70" zoomScaleNormal="70" zoomScaleSheetLayoutView="70" workbookViewId="0">
      <selection activeCell="M417" sqref="M417"/>
    </sheetView>
  </sheetViews>
  <sheetFormatPr defaultColWidth="9.21875" defaultRowHeight="12.6"/>
  <cols>
    <col min="1" max="3" width="9.21875" style="1"/>
    <col min="4" max="4" width="13.44140625" style="1" customWidth="1"/>
    <col min="5" max="5" width="16.5546875" style="1" customWidth="1"/>
    <col min="6" max="6" width="16.77734375" style="1" customWidth="1"/>
    <col min="7" max="7" width="15.21875" style="1" customWidth="1"/>
    <col min="8" max="8" width="16.21875" style="1" customWidth="1"/>
    <col min="9" max="9" width="7.5546875" style="1" customWidth="1"/>
    <col min="10" max="10" width="15.5546875" style="1" customWidth="1"/>
    <col min="11" max="11" width="15.77734375" style="1" customWidth="1"/>
    <col min="12" max="12" width="16.5546875" style="1" customWidth="1"/>
    <col min="13" max="13" width="13.77734375" style="1" customWidth="1"/>
    <col min="14" max="14" width="15.5546875" style="1" customWidth="1"/>
    <col min="15" max="15" width="16.21875" style="1" customWidth="1"/>
    <col min="16" max="16" width="16.77734375" style="19" customWidth="1"/>
    <col min="17" max="17" width="44.44140625" style="1" customWidth="1"/>
    <col min="18" max="18" width="11.21875" style="1" customWidth="1"/>
    <col min="19" max="19" width="10.21875" style="22" customWidth="1"/>
    <col min="20" max="20" width="4.21875" style="218" customWidth="1"/>
    <col min="21" max="21" width="18.44140625" style="218" bestFit="1" customWidth="1"/>
    <col min="22" max="22" width="19.44140625" style="218" bestFit="1" customWidth="1"/>
    <col min="23" max="23" width="12.77734375" style="218" bestFit="1" customWidth="1"/>
    <col min="24" max="16384" width="9.21875" style="1"/>
  </cols>
  <sheetData>
    <row r="1" spans="1:23" s="128" customFormat="1" ht="24" customHeight="1">
      <c r="A1" s="266" t="s">
        <v>138</v>
      </c>
      <c r="P1" s="129"/>
      <c r="T1" s="200"/>
      <c r="U1" s="200"/>
      <c r="V1" s="200"/>
      <c r="W1" s="200"/>
    </row>
    <row r="2" spans="1:23" ht="28.2">
      <c r="C2" s="2" t="s">
        <v>0</v>
      </c>
      <c r="T2" s="201"/>
      <c r="U2" s="201"/>
      <c r="V2" s="201"/>
      <c r="W2" s="201"/>
    </row>
    <row r="3" spans="1:23" ht="19.8">
      <c r="C3" s="3" t="s">
        <v>40</v>
      </c>
      <c r="T3" s="201"/>
      <c r="U3" s="201"/>
      <c r="V3" s="201"/>
      <c r="W3" s="201"/>
    </row>
    <row r="4" spans="1:23" ht="19.8">
      <c r="C4" s="151" t="s">
        <v>53</v>
      </c>
      <c r="T4" s="201"/>
      <c r="U4" s="201"/>
      <c r="V4" s="201"/>
      <c r="W4" s="201"/>
    </row>
    <row r="5" spans="1:23" ht="60" customHeight="1" thickBot="1">
      <c r="C5" s="4"/>
      <c r="T5" s="219"/>
      <c r="U5" s="390" t="s">
        <v>19</v>
      </c>
      <c r="V5" s="390"/>
      <c r="W5" s="390"/>
    </row>
    <row r="6" spans="1:23" ht="15" customHeight="1">
      <c r="C6" s="236">
        <v>2013</v>
      </c>
      <c r="D6" s="50"/>
      <c r="E6" s="50"/>
      <c r="F6" s="50"/>
      <c r="G6" s="50"/>
      <c r="H6" s="50"/>
      <c r="I6" s="50"/>
      <c r="J6" s="50"/>
      <c r="K6" s="50"/>
      <c r="L6" s="50"/>
      <c r="M6" s="50"/>
      <c r="N6" s="50"/>
      <c r="O6" s="50"/>
      <c r="P6" s="51"/>
      <c r="Q6" s="50"/>
      <c r="R6" s="50"/>
      <c r="S6" s="71"/>
      <c r="T6" s="204"/>
      <c r="U6" s="204"/>
      <c r="V6" s="204"/>
      <c r="W6" s="205"/>
    </row>
    <row r="7" spans="1:23" ht="13.2" thickBot="1">
      <c r="C7" s="52"/>
      <c r="D7" s="9"/>
      <c r="E7" s="9"/>
      <c r="F7" s="9"/>
      <c r="G7" s="9"/>
      <c r="H7" s="9"/>
      <c r="I7" s="9"/>
      <c r="J7" s="9"/>
      <c r="K7" s="9"/>
      <c r="L7" s="9"/>
      <c r="M7" s="9"/>
      <c r="N7" s="9"/>
      <c r="O7" s="9"/>
      <c r="P7" s="20"/>
      <c r="Q7" s="9"/>
      <c r="R7" s="9"/>
      <c r="S7" s="38"/>
      <c r="T7" s="202"/>
      <c r="U7" s="202"/>
      <c r="V7" s="202"/>
      <c r="W7" s="206"/>
    </row>
    <row r="8" spans="1:23">
      <c r="C8" s="53"/>
      <c r="D8" s="373" t="s">
        <v>1</v>
      </c>
      <c r="E8" s="374"/>
      <c r="F8" s="375"/>
      <c r="G8" s="5"/>
      <c r="H8" s="6"/>
      <c r="I8" s="6"/>
      <c r="J8" s="376" t="s">
        <v>2</v>
      </c>
      <c r="K8" s="377"/>
      <c r="L8" s="378"/>
      <c r="M8" s="7"/>
      <c r="N8" s="383" t="s">
        <v>3</v>
      </c>
      <c r="O8" s="383"/>
      <c r="P8" s="20"/>
      <c r="Q8" s="9"/>
      <c r="R8" s="9"/>
      <c r="S8" s="38"/>
      <c r="T8" s="202"/>
      <c r="U8" s="202"/>
      <c r="V8" s="202"/>
      <c r="W8" s="206"/>
    </row>
    <row r="9" spans="1:23" ht="51" thickBot="1">
      <c r="C9" s="54" t="s">
        <v>4</v>
      </c>
      <c r="D9" s="134" t="s">
        <v>65</v>
      </c>
      <c r="E9" s="135" t="s">
        <v>66</v>
      </c>
      <c r="F9" s="127" t="s">
        <v>28</v>
      </c>
      <c r="G9" s="14" t="s">
        <v>67</v>
      </c>
      <c r="H9" s="15" t="s">
        <v>68</v>
      </c>
      <c r="I9" s="15"/>
      <c r="J9" s="16" t="s">
        <v>43</v>
      </c>
      <c r="K9" s="16" t="s">
        <v>44</v>
      </c>
      <c r="L9" s="17" t="s">
        <v>7</v>
      </c>
      <c r="M9" s="15"/>
      <c r="N9" s="18" t="s">
        <v>8</v>
      </c>
      <c r="O9" s="18" t="s">
        <v>9</v>
      </c>
      <c r="P9" s="20"/>
      <c r="Q9" s="9"/>
      <c r="R9" s="9"/>
      <c r="S9" s="38"/>
      <c r="T9" s="202"/>
      <c r="U9" s="235" t="s">
        <v>103</v>
      </c>
      <c r="V9" s="235" t="s">
        <v>104</v>
      </c>
      <c r="W9" s="240" t="s">
        <v>18</v>
      </c>
    </row>
    <row r="10" spans="1:23">
      <c r="C10" s="55">
        <v>2</v>
      </c>
      <c r="D10" s="131">
        <v>0</v>
      </c>
      <c r="E10" s="132">
        <v>0</v>
      </c>
      <c r="F10" s="133">
        <v>1</v>
      </c>
      <c r="G10" s="30">
        <f>D10+E10</f>
        <v>0</v>
      </c>
      <c r="H10" s="31">
        <f>ROUND((G10/F10),2)</f>
        <v>0</v>
      </c>
      <c r="I10" s="6"/>
      <c r="J10" s="27">
        <f>ROUND((H10*3%)*F10,2)</f>
        <v>0</v>
      </c>
      <c r="K10" s="27">
        <f>ROUND((IF(H10-$R$12&lt;0,0,(H10-$R$12))*3.5%)*F10,2)</f>
        <v>0</v>
      </c>
      <c r="L10" s="28">
        <f t="shared" ref="L10:L35" si="0">J10+K10</f>
        <v>0</v>
      </c>
      <c r="M10" s="8"/>
      <c r="N10" s="35">
        <f>((MIN(H10,$R$13)*0.58%)+IF(H10&gt;$R$13,(H10-$R$13)*1.25%,0))*F10</f>
        <v>0</v>
      </c>
      <c r="O10" s="35">
        <f>(H10*3.75%)*F10</f>
        <v>0</v>
      </c>
      <c r="P10" s="20" t="str">
        <f>IF(W10&lt;&gt;0, "Error - review!",".")</f>
        <v>.</v>
      </c>
      <c r="Q10" s="381" t="s">
        <v>10</v>
      </c>
      <c r="R10" s="382"/>
      <c r="S10" s="38"/>
      <c r="T10" s="202"/>
      <c r="U10" s="203">
        <f t="shared" ref="U10:U35" si="1">((MIN(H10,$R$13)*0.58%))*F10</f>
        <v>0</v>
      </c>
      <c r="V10" s="203">
        <f t="shared" ref="V10:V35" si="2">(IF(H10&gt;$R$13,(H10-$R$13)*1.25%,0))*F10</f>
        <v>0</v>
      </c>
      <c r="W10" s="207">
        <f t="shared" ref="W10:W35" si="3">(U10+V10)-N10</f>
        <v>0</v>
      </c>
    </row>
    <row r="11" spans="1:23">
      <c r="C11" s="55">
        <v>4</v>
      </c>
      <c r="D11" s="131">
        <v>0</v>
      </c>
      <c r="E11" s="132">
        <v>0</v>
      </c>
      <c r="F11" s="133">
        <v>1</v>
      </c>
      <c r="G11" s="30">
        <f t="shared" ref="G11:G35" si="4">D11+E11</f>
        <v>0</v>
      </c>
      <c r="H11" s="31">
        <f t="shared" ref="H11:H35" si="5">ROUND((G11/F11),2)</f>
        <v>0</v>
      </c>
      <c r="I11" s="6"/>
      <c r="J11" s="27">
        <f t="shared" ref="J11:J35" si="6">ROUND((H11*3%)*F11,2)</f>
        <v>0</v>
      </c>
      <c r="K11" s="27">
        <f t="shared" ref="K11:K35" si="7">ROUND((IF(H11-$R$12&lt;0,0,(H11-$R$12))*3.5%)*F11,2)</f>
        <v>0</v>
      </c>
      <c r="L11" s="28">
        <f t="shared" si="0"/>
        <v>0</v>
      </c>
      <c r="M11" s="8"/>
      <c r="N11" s="35">
        <f t="shared" ref="N11:N35" si="8">((MIN(H11,$R$13)*0.58%)+IF(H11&gt;$R$13,(H11-$R$13)*1.25%,0))*F11</f>
        <v>0</v>
      </c>
      <c r="O11" s="35">
        <f t="shared" ref="O11:O35" si="9">(H11*3.75%)*F11</f>
        <v>0</v>
      </c>
      <c r="P11" s="20" t="str">
        <f t="shared" ref="P11:P36" si="10">IF(W11&lt;&gt;0, "Error - review!",".")</f>
        <v>.</v>
      </c>
      <c r="Q11" s="77" t="s">
        <v>11</v>
      </c>
      <c r="R11" s="111">
        <v>230.3</v>
      </c>
      <c r="S11" s="34"/>
      <c r="T11" s="202"/>
      <c r="U11" s="203">
        <f t="shared" si="1"/>
        <v>0</v>
      </c>
      <c r="V11" s="203">
        <f t="shared" si="2"/>
        <v>0</v>
      </c>
      <c r="W11" s="207">
        <f t="shared" si="3"/>
        <v>0</v>
      </c>
    </row>
    <row r="12" spans="1:23">
      <c r="C12" s="55">
        <v>6</v>
      </c>
      <c r="D12" s="131">
        <v>0</v>
      </c>
      <c r="E12" s="132">
        <v>0</v>
      </c>
      <c r="F12" s="133">
        <v>1</v>
      </c>
      <c r="G12" s="30">
        <f t="shared" si="4"/>
        <v>0</v>
      </c>
      <c r="H12" s="31">
        <f t="shared" si="5"/>
        <v>0</v>
      </c>
      <c r="I12" s="6"/>
      <c r="J12" s="27">
        <f t="shared" si="6"/>
        <v>0</v>
      </c>
      <c r="K12" s="27">
        <f t="shared" si="7"/>
        <v>0</v>
      </c>
      <c r="L12" s="28">
        <f t="shared" si="0"/>
        <v>0</v>
      </c>
      <c r="M12" s="8"/>
      <c r="N12" s="35">
        <f t="shared" si="8"/>
        <v>0</v>
      </c>
      <c r="O12" s="35">
        <f t="shared" si="9"/>
        <v>0</v>
      </c>
      <c r="P12" s="20" t="str">
        <f t="shared" si="10"/>
        <v>.</v>
      </c>
      <c r="Q12" s="77" t="s">
        <v>37</v>
      </c>
      <c r="R12" s="111">
        <f>ROUND(($R$11*52.18*2)/26.09,2)</f>
        <v>921.2</v>
      </c>
      <c r="S12" s="34"/>
      <c r="T12" s="202"/>
      <c r="U12" s="203">
        <f t="shared" si="1"/>
        <v>0</v>
      </c>
      <c r="V12" s="203">
        <f t="shared" si="2"/>
        <v>0</v>
      </c>
      <c r="W12" s="207">
        <f t="shared" si="3"/>
        <v>0</v>
      </c>
    </row>
    <row r="13" spans="1:23" ht="13.2" thickBot="1">
      <c r="C13" s="55">
        <v>8</v>
      </c>
      <c r="D13" s="131">
        <v>0</v>
      </c>
      <c r="E13" s="132">
        <v>0</v>
      </c>
      <c r="F13" s="133">
        <v>1</v>
      </c>
      <c r="G13" s="30">
        <f t="shared" si="4"/>
        <v>0</v>
      </c>
      <c r="H13" s="31">
        <f t="shared" si="5"/>
        <v>0</v>
      </c>
      <c r="I13" s="6"/>
      <c r="J13" s="27">
        <f t="shared" si="6"/>
        <v>0</v>
      </c>
      <c r="K13" s="27">
        <f t="shared" si="7"/>
        <v>0</v>
      </c>
      <c r="L13" s="28">
        <f t="shared" si="0"/>
        <v>0</v>
      </c>
      <c r="M13" s="8"/>
      <c r="N13" s="35">
        <f t="shared" si="8"/>
        <v>0</v>
      </c>
      <c r="O13" s="35">
        <f t="shared" si="9"/>
        <v>0</v>
      </c>
      <c r="P13" s="20" t="str">
        <f t="shared" si="10"/>
        <v>.</v>
      </c>
      <c r="Q13" s="78" t="s">
        <v>12</v>
      </c>
      <c r="R13" s="112">
        <f>ROUND(($R$11*52.18*3.74)/26.09,2)</f>
        <v>1722.64</v>
      </c>
      <c r="S13" s="34"/>
      <c r="T13" s="202"/>
      <c r="U13" s="203">
        <f t="shared" si="1"/>
        <v>0</v>
      </c>
      <c r="V13" s="203">
        <f t="shared" si="2"/>
        <v>0</v>
      </c>
      <c r="W13" s="207">
        <f t="shared" si="3"/>
        <v>0</v>
      </c>
    </row>
    <row r="14" spans="1:23">
      <c r="C14" s="55">
        <v>10</v>
      </c>
      <c r="D14" s="131">
        <v>0</v>
      </c>
      <c r="E14" s="132">
        <v>0</v>
      </c>
      <c r="F14" s="133">
        <v>1</v>
      </c>
      <c r="G14" s="30">
        <f t="shared" si="4"/>
        <v>0</v>
      </c>
      <c r="H14" s="31">
        <f t="shared" si="5"/>
        <v>0</v>
      </c>
      <c r="I14" s="6"/>
      <c r="J14" s="27">
        <f t="shared" si="6"/>
        <v>0</v>
      </c>
      <c r="K14" s="27">
        <f t="shared" si="7"/>
        <v>0</v>
      </c>
      <c r="L14" s="28">
        <f t="shared" si="0"/>
        <v>0</v>
      </c>
      <c r="M14" s="8"/>
      <c r="N14" s="35">
        <f t="shared" si="8"/>
        <v>0</v>
      </c>
      <c r="O14" s="35">
        <f t="shared" si="9"/>
        <v>0</v>
      </c>
      <c r="P14" s="20" t="str">
        <f t="shared" si="10"/>
        <v>.</v>
      </c>
      <c r="Q14" s="9"/>
      <c r="R14" s="9"/>
      <c r="S14" s="38"/>
      <c r="T14" s="202"/>
      <c r="U14" s="203">
        <f t="shared" si="1"/>
        <v>0</v>
      </c>
      <c r="V14" s="203">
        <f t="shared" si="2"/>
        <v>0</v>
      </c>
      <c r="W14" s="207">
        <f t="shared" si="3"/>
        <v>0</v>
      </c>
    </row>
    <row r="15" spans="1:23">
      <c r="C15" s="55">
        <v>12</v>
      </c>
      <c r="D15" s="131">
        <v>0</v>
      </c>
      <c r="E15" s="132">
        <v>0</v>
      </c>
      <c r="F15" s="133">
        <v>1</v>
      </c>
      <c r="G15" s="30">
        <f t="shared" ref="G15:G28" si="11">D15+E15</f>
        <v>0</v>
      </c>
      <c r="H15" s="31">
        <f t="shared" ref="H15:H28" si="12">ROUND((G15/F15),2)</f>
        <v>0</v>
      </c>
      <c r="I15" s="6"/>
      <c r="J15" s="27">
        <f t="shared" ref="J15:J28" si="13">ROUND((H15*3%)*F15,2)</f>
        <v>0</v>
      </c>
      <c r="K15" s="27">
        <f t="shared" ref="K15:K28" si="14">ROUND((IF(H15-$R$12&lt;0,0,(H15-$R$12))*3.5%)*F15,2)</f>
        <v>0</v>
      </c>
      <c r="L15" s="28">
        <f t="shared" ref="L15:L28" si="15">J15+K15</f>
        <v>0</v>
      </c>
      <c r="M15" s="8"/>
      <c r="N15" s="35">
        <f t="shared" si="8"/>
        <v>0</v>
      </c>
      <c r="O15" s="35">
        <f t="shared" ref="O15:O28" si="16">(H15*3.75%)*F15</f>
        <v>0</v>
      </c>
      <c r="P15" s="20" t="str">
        <f t="shared" si="10"/>
        <v>.</v>
      </c>
      <c r="Q15" s="9"/>
      <c r="R15" s="9"/>
      <c r="S15" s="38"/>
      <c r="T15" s="202"/>
      <c r="U15" s="203">
        <f t="shared" ref="U15:U28" si="17">((MIN(H15,$R$13)*0.58%))*F15</f>
        <v>0</v>
      </c>
      <c r="V15" s="203">
        <f t="shared" ref="V15:V28" si="18">(IF(H15&gt;$R$13,(H15-$R$13)*1.25%,0))*F15</f>
        <v>0</v>
      </c>
      <c r="W15" s="207">
        <f t="shared" ref="W15:W28" si="19">(U15+V15)-N15</f>
        <v>0</v>
      </c>
    </row>
    <row r="16" spans="1:23">
      <c r="C16" s="55">
        <v>14</v>
      </c>
      <c r="D16" s="131">
        <v>0</v>
      </c>
      <c r="E16" s="132">
        <v>0</v>
      </c>
      <c r="F16" s="133">
        <v>1</v>
      </c>
      <c r="G16" s="30">
        <f t="shared" si="11"/>
        <v>0</v>
      </c>
      <c r="H16" s="31">
        <f t="shared" si="12"/>
        <v>0</v>
      </c>
      <c r="I16" s="6"/>
      <c r="J16" s="27">
        <f t="shared" si="13"/>
        <v>0</v>
      </c>
      <c r="K16" s="27">
        <f t="shared" si="14"/>
        <v>0</v>
      </c>
      <c r="L16" s="28">
        <f t="shared" si="15"/>
        <v>0</v>
      </c>
      <c r="M16" s="8"/>
      <c r="N16" s="35">
        <f t="shared" si="8"/>
        <v>0</v>
      </c>
      <c r="O16" s="35">
        <f t="shared" si="16"/>
        <v>0</v>
      </c>
      <c r="P16" s="20" t="str">
        <f t="shared" si="10"/>
        <v>.</v>
      </c>
      <c r="Q16" s="9"/>
      <c r="R16" s="9"/>
      <c r="S16" s="38"/>
      <c r="T16" s="202"/>
      <c r="U16" s="203">
        <f t="shared" si="17"/>
        <v>0</v>
      </c>
      <c r="V16" s="203">
        <f t="shared" si="18"/>
        <v>0</v>
      </c>
      <c r="W16" s="207">
        <f t="shared" si="19"/>
        <v>0</v>
      </c>
    </row>
    <row r="17" spans="3:23">
      <c r="C17" s="55">
        <v>16</v>
      </c>
      <c r="D17" s="131">
        <v>0</v>
      </c>
      <c r="E17" s="132">
        <v>0</v>
      </c>
      <c r="F17" s="133">
        <v>1</v>
      </c>
      <c r="G17" s="30">
        <f t="shared" si="11"/>
        <v>0</v>
      </c>
      <c r="H17" s="31">
        <f t="shared" si="12"/>
        <v>0</v>
      </c>
      <c r="I17" s="6"/>
      <c r="J17" s="27">
        <f t="shared" si="13"/>
        <v>0</v>
      </c>
      <c r="K17" s="27">
        <f t="shared" si="14"/>
        <v>0</v>
      </c>
      <c r="L17" s="28">
        <f t="shared" si="15"/>
        <v>0</v>
      </c>
      <c r="M17" s="8"/>
      <c r="N17" s="35">
        <f t="shared" si="8"/>
        <v>0</v>
      </c>
      <c r="O17" s="35">
        <f t="shared" si="16"/>
        <v>0</v>
      </c>
      <c r="P17" s="20" t="str">
        <f t="shared" si="10"/>
        <v>.</v>
      </c>
      <c r="Q17" s="9"/>
      <c r="R17" s="9"/>
      <c r="S17" s="38"/>
      <c r="T17" s="202"/>
      <c r="U17" s="203">
        <f t="shared" si="17"/>
        <v>0</v>
      </c>
      <c r="V17" s="203">
        <f t="shared" si="18"/>
        <v>0</v>
      </c>
      <c r="W17" s="207">
        <f t="shared" si="19"/>
        <v>0</v>
      </c>
    </row>
    <row r="18" spans="3:23">
      <c r="C18" s="55">
        <v>18</v>
      </c>
      <c r="D18" s="131">
        <v>0</v>
      </c>
      <c r="E18" s="132">
        <v>0</v>
      </c>
      <c r="F18" s="133">
        <v>1</v>
      </c>
      <c r="G18" s="30">
        <f t="shared" si="11"/>
        <v>0</v>
      </c>
      <c r="H18" s="31">
        <f t="shared" si="12"/>
        <v>0</v>
      </c>
      <c r="I18" s="6"/>
      <c r="J18" s="27">
        <f t="shared" si="13"/>
        <v>0</v>
      </c>
      <c r="K18" s="27">
        <f t="shared" si="14"/>
        <v>0</v>
      </c>
      <c r="L18" s="28">
        <f t="shared" si="15"/>
        <v>0</v>
      </c>
      <c r="M18" s="8"/>
      <c r="N18" s="35">
        <f t="shared" si="8"/>
        <v>0</v>
      </c>
      <c r="O18" s="35">
        <f t="shared" si="16"/>
        <v>0</v>
      </c>
      <c r="P18" s="20" t="str">
        <f t="shared" si="10"/>
        <v>.</v>
      </c>
      <c r="Q18" s="9"/>
      <c r="R18" s="9"/>
      <c r="S18" s="38"/>
      <c r="T18" s="202"/>
      <c r="U18" s="203">
        <f t="shared" si="17"/>
        <v>0</v>
      </c>
      <c r="V18" s="203">
        <f t="shared" si="18"/>
        <v>0</v>
      </c>
      <c r="W18" s="207">
        <f t="shared" si="19"/>
        <v>0</v>
      </c>
    </row>
    <row r="19" spans="3:23">
      <c r="C19" s="55">
        <v>20</v>
      </c>
      <c r="D19" s="131">
        <v>0</v>
      </c>
      <c r="E19" s="132">
        <v>0</v>
      </c>
      <c r="F19" s="133">
        <v>1</v>
      </c>
      <c r="G19" s="30">
        <f t="shared" si="11"/>
        <v>0</v>
      </c>
      <c r="H19" s="31">
        <f t="shared" si="12"/>
        <v>0</v>
      </c>
      <c r="I19" s="6"/>
      <c r="J19" s="27">
        <f t="shared" si="13"/>
        <v>0</v>
      </c>
      <c r="K19" s="27">
        <f t="shared" si="14"/>
        <v>0</v>
      </c>
      <c r="L19" s="28">
        <f t="shared" si="15"/>
        <v>0</v>
      </c>
      <c r="M19" s="8"/>
      <c r="N19" s="35">
        <f t="shared" si="8"/>
        <v>0</v>
      </c>
      <c r="O19" s="35">
        <f t="shared" si="16"/>
        <v>0</v>
      </c>
      <c r="P19" s="20" t="str">
        <f t="shared" si="10"/>
        <v>.</v>
      </c>
      <c r="Q19" s="9"/>
      <c r="R19" s="9"/>
      <c r="S19" s="38"/>
      <c r="T19" s="202"/>
      <c r="U19" s="203">
        <f t="shared" si="17"/>
        <v>0</v>
      </c>
      <c r="V19" s="203">
        <f t="shared" si="18"/>
        <v>0</v>
      </c>
      <c r="W19" s="207">
        <f t="shared" si="19"/>
        <v>0</v>
      </c>
    </row>
    <row r="20" spans="3:23">
      <c r="C20" s="55">
        <v>22</v>
      </c>
      <c r="D20" s="131">
        <v>0</v>
      </c>
      <c r="E20" s="132">
        <v>0</v>
      </c>
      <c r="F20" s="133">
        <v>1</v>
      </c>
      <c r="G20" s="30">
        <f t="shared" si="11"/>
        <v>0</v>
      </c>
      <c r="H20" s="31">
        <f t="shared" si="12"/>
        <v>0</v>
      </c>
      <c r="I20" s="6"/>
      <c r="J20" s="27">
        <f t="shared" si="13"/>
        <v>0</v>
      </c>
      <c r="K20" s="27">
        <f t="shared" si="14"/>
        <v>0</v>
      </c>
      <c r="L20" s="28">
        <f t="shared" si="15"/>
        <v>0</v>
      </c>
      <c r="M20" s="8"/>
      <c r="N20" s="35">
        <f t="shared" si="8"/>
        <v>0</v>
      </c>
      <c r="O20" s="35">
        <f t="shared" si="16"/>
        <v>0</v>
      </c>
      <c r="P20" s="20" t="str">
        <f t="shared" si="10"/>
        <v>.</v>
      </c>
      <c r="Q20" s="9"/>
      <c r="R20" s="9"/>
      <c r="S20" s="38"/>
      <c r="T20" s="202"/>
      <c r="U20" s="203">
        <f t="shared" si="17"/>
        <v>0</v>
      </c>
      <c r="V20" s="203">
        <f t="shared" si="18"/>
        <v>0</v>
      </c>
      <c r="W20" s="207">
        <f t="shared" si="19"/>
        <v>0</v>
      </c>
    </row>
    <row r="21" spans="3:23">
      <c r="C21" s="55">
        <v>24</v>
      </c>
      <c r="D21" s="131">
        <v>0</v>
      </c>
      <c r="E21" s="132">
        <v>0</v>
      </c>
      <c r="F21" s="133">
        <v>1</v>
      </c>
      <c r="G21" s="30">
        <f t="shared" si="11"/>
        <v>0</v>
      </c>
      <c r="H21" s="31">
        <f t="shared" si="12"/>
        <v>0</v>
      </c>
      <c r="I21" s="6"/>
      <c r="J21" s="27">
        <f t="shared" si="13"/>
        <v>0</v>
      </c>
      <c r="K21" s="27">
        <f t="shared" si="14"/>
        <v>0</v>
      </c>
      <c r="L21" s="28">
        <f t="shared" si="15"/>
        <v>0</v>
      </c>
      <c r="M21" s="8"/>
      <c r="N21" s="35">
        <f t="shared" si="8"/>
        <v>0</v>
      </c>
      <c r="O21" s="35">
        <f t="shared" si="16"/>
        <v>0</v>
      </c>
      <c r="P21" s="20" t="str">
        <f t="shared" si="10"/>
        <v>.</v>
      </c>
      <c r="Q21" s="9"/>
      <c r="R21" s="9"/>
      <c r="S21" s="38"/>
      <c r="T21" s="202"/>
      <c r="U21" s="203">
        <f t="shared" si="17"/>
        <v>0</v>
      </c>
      <c r="V21" s="203">
        <f t="shared" si="18"/>
        <v>0</v>
      </c>
      <c r="W21" s="207">
        <f t="shared" si="19"/>
        <v>0</v>
      </c>
    </row>
    <row r="22" spans="3:23">
      <c r="C22" s="55">
        <v>26</v>
      </c>
      <c r="D22" s="131">
        <v>0</v>
      </c>
      <c r="E22" s="132">
        <v>0</v>
      </c>
      <c r="F22" s="133">
        <v>1</v>
      </c>
      <c r="G22" s="30">
        <f t="shared" si="11"/>
        <v>0</v>
      </c>
      <c r="H22" s="31">
        <f t="shared" si="12"/>
        <v>0</v>
      </c>
      <c r="I22" s="6"/>
      <c r="J22" s="27">
        <f t="shared" si="13"/>
        <v>0</v>
      </c>
      <c r="K22" s="27">
        <f t="shared" si="14"/>
        <v>0</v>
      </c>
      <c r="L22" s="28">
        <f t="shared" si="15"/>
        <v>0</v>
      </c>
      <c r="M22" s="8"/>
      <c r="N22" s="35">
        <f t="shared" si="8"/>
        <v>0</v>
      </c>
      <c r="O22" s="35">
        <f t="shared" si="16"/>
        <v>0</v>
      </c>
      <c r="P22" s="20" t="str">
        <f t="shared" si="10"/>
        <v>.</v>
      </c>
      <c r="Q22" s="9"/>
      <c r="R22" s="9"/>
      <c r="S22" s="38"/>
      <c r="T22" s="202"/>
      <c r="U22" s="203">
        <f t="shared" si="17"/>
        <v>0</v>
      </c>
      <c r="V22" s="203">
        <f t="shared" si="18"/>
        <v>0</v>
      </c>
      <c r="W22" s="207">
        <f t="shared" si="19"/>
        <v>0</v>
      </c>
    </row>
    <row r="23" spans="3:23">
      <c r="C23" s="55">
        <v>28</v>
      </c>
      <c r="D23" s="131">
        <v>0</v>
      </c>
      <c r="E23" s="132">
        <v>0</v>
      </c>
      <c r="F23" s="133">
        <v>1</v>
      </c>
      <c r="G23" s="30">
        <f t="shared" si="11"/>
        <v>0</v>
      </c>
      <c r="H23" s="31">
        <f t="shared" si="12"/>
        <v>0</v>
      </c>
      <c r="I23" s="6"/>
      <c r="J23" s="27">
        <f t="shared" si="13"/>
        <v>0</v>
      </c>
      <c r="K23" s="27">
        <f t="shared" si="14"/>
        <v>0</v>
      </c>
      <c r="L23" s="28">
        <f t="shared" si="15"/>
        <v>0</v>
      </c>
      <c r="M23" s="8"/>
      <c r="N23" s="35">
        <f t="shared" si="8"/>
        <v>0</v>
      </c>
      <c r="O23" s="35">
        <f t="shared" si="16"/>
        <v>0</v>
      </c>
      <c r="P23" s="20" t="str">
        <f t="shared" si="10"/>
        <v>.</v>
      </c>
      <c r="Q23" s="9"/>
      <c r="R23" s="9"/>
      <c r="S23" s="38"/>
      <c r="T23" s="202"/>
      <c r="U23" s="203">
        <f t="shared" si="17"/>
        <v>0</v>
      </c>
      <c r="V23" s="203">
        <f t="shared" si="18"/>
        <v>0</v>
      </c>
      <c r="W23" s="207">
        <f t="shared" si="19"/>
        <v>0</v>
      </c>
    </row>
    <row r="24" spans="3:23">
      <c r="C24" s="55">
        <v>30</v>
      </c>
      <c r="D24" s="131">
        <v>0</v>
      </c>
      <c r="E24" s="132">
        <v>0</v>
      </c>
      <c r="F24" s="133">
        <v>1</v>
      </c>
      <c r="G24" s="30">
        <f t="shared" si="11"/>
        <v>0</v>
      </c>
      <c r="H24" s="31">
        <f t="shared" si="12"/>
        <v>0</v>
      </c>
      <c r="I24" s="6"/>
      <c r="J24" s="27">
        <f t="shared" si="13"/>
        <v>0</v>
      </c>
      <c r="K24" s="27">
        <f t="shared" si="14"/>
        <v>0</v>
      </c>
      <c r="L24" s="28">
        <f t="shared" si="15"/>
        <v>0</v>
      </c>
      <c r="M24" s="8"/>
      <c r="N24" s="35">
        <f t="shared" si="8"/>
        <v>0</v>
      </c>
      <c r="O24" s="35">
        <f t="shared" si="16"/>
        <v>0</v>
      </c>
      <c r="P24" s="20" t="str">
        <f t="shared" si="10"/>
        <v>.</v>
      </c>
      <c r="Q24" s="9"/>
      <c r="R24" s="9"/>
      <c r="S24" s="38"/>
      <c r="T24" s="202"/>
      <c r="U24" s="203">
        <f t="shared" si="17"/>
        <v>0</v>
      </c>
      <c r="V24" s="203">
        <f t="shared" si="18"/>
        <v>0</v>
      </c>
      <c r="W24" s="207">
        <f t="shared" si="19"/>
        <v>0</v>
      </c>
    </row>
    <row r="25" spans="3:23">
      <c r="C25" s="55">
        <v>32</v>
      </c>
      <c r="D25" s="131">
        <v>0</v>
      </c>
      <c r="E25" s="132">
        <v>0</v>
      </c>
      <c r="F25" s="133">
        <v>1</v>
      </c>
      <c r="G25" s="30">
        <f t="shared" si="11"/>
        <v>0</v>
      </c>
      <c r="H25" s="31">
        <f t="shared" si="12"/>
        <v>0</v>
      </c>
      <c r="I25" s="6"/>
      <c r="J25" s="27">
        <f t="shared" si="13"/>
        <v>0</v>
      </c>
      <c r="K25" s="27">
        <f t="shared" si="14"/>
        <v>0</v>
      </c>
      <c r="L25" s="28">
        <f t="shared" si="15"/>
        <v>0</v>
      </c>
      <c r="M25" s="8"/>
      <c r="N25" s="35">
        <f t="shared" si="8"/>
        <v>0</v>
      </c>
      <c r="O25" s="35">
        <f t="shared" si="16"/>
        <v>0</v>
      </c>
      <c r="P25" s="20" t="str">
        <f t="shared" si="10"/>
        <v>.</v>
      </c>
      <c r="Q25" s="9"/>
      <c r="R25" s="9"/>
      <c r="S25" s="38"/>
      <c r="T25" s="202"/>
      <c r="U25" s="203">
        <f t="shared" si="17"/>
        <v>0</v>
      </c>
      <c r="V25" s="203">
        <f t="shared" si="18"/>
        <v>0</v>
      </c>
      <c r="W25" s="207">
        <f t="shared" si="19"/>
        <v>0</v>
      </c>
    </row>
    <row r="26" spans="3:23">
      <c r="C26" s="55">
        <v>34</v>
      </c>
      <c r="D26" s="131">
        <v>0</v>
      </c>
      <c r="E26" s="132">
        <v>0</v>
      </c>
      <c r="F26" s="133">
        <v>1</v>
      </c>
      <c r="G26" s="30">
        <f t="shared" si="11"/>
        <v>0</v>
      </c>
      <c r="H26" s="31">
        <f t="shared" si="12"/>
        <v>0</v>
      </c>
      <c r="I26" s="6"/>
      <c r="J26" s="27">
        <f t="shared" si="13"/>
        <v>0</v>
      </c>
      <c r="K26" s="27">
        <f t="shared" si="14"/>
        <v>0</v>
      </c>
      <c r="L26" s="28">
        <f t="shared" si="15"/>
        <v>0</v>
      </c>
      <c r="M26" s="8"/>
      <c r="N26" s="35">
        <f t="shared" si="8"/>
        <v>0</v>
      </c>
      <c r="O26" s="35">
        <f t="shared" si="16"/>
        <v>0</v>
      </c>
      <c r="P26" s="20" t="str">
        <f t="shared" si="10"/>
        <v>.</v>
      </c>
      <c r="Q26" s="9"/>
      <c r="R26" s="9"/>
      <c r="S26" s="38"/>
      <c r="T26" s="202"/>
      <c r="U26" s="203">
        <f t="shared" si="17"/>
        <v>0</v>
      </c>
      <c r="V26" s="203">
        <f t="shared" si="18"/>
        <v>0</v>
      </c>
      <c r="W26" s="207">
        <f t="shared" si="19"/>
        <v>0</v>
      </c>
    </row>
    <row r="27" spans="3:23">
      <c r="C27" s="55">
        <v>36</v>
      </c>
      <c r="D27" s="131">
        <v>0</v>
      </c>
      <c r="E27" s="132">
        <v>0</v>
      </c>
      <c r="F27" s="133">
        <v>1</v>
      </c>
      <c r="G27" s="30">
        <f t="shared" si="11"/>
        <v>0</v>
      </c>
      <c r="H27" s="31">
        <f t="shared" si="12"/>
        <v>0</v>
      </c>
      <c r="I27" s="6"/>
      <c r="J27" s="27">
        <f t="shared" si="13"/>
        <v>0</v>
      </c>
      <c r="K27" s="27">
        <f t="shared" si="14"/>
        <v>0</v>
      </c>
      <c r="L27" s="28">
        <f t="shared" si="15"/>
        <v>0</v>
      </c>
      <c r="M27" s="8"/>
      <c r="N27" s="35">
        <f t="shared" si="8"/>
        <v>0</v>
      </c>
      <c r="O27" s="35">
        <f t="shared" si="16"/>
        <v>0</v>
      </c>
      <c r="P27" s="20" t="str">
        <f t="shared" si="10"/>
        <v>.</v>
      </c>
      <c r="Q27" s="9"/>
      <c r="R27" s="9"/>
      <c r="S27" s="38"/>
      <c r="T27" s="202"/>
      <c r="U27" s="203">
        <f t="shared" si="17"/>
        <v>0</v>
      </c>
      <c r="V27" s="203">
        <f t="shared" si="18"/>
        <v>0</v>
      </c>
      <c r="W27" s="207">
        <f t="shared" si="19"/>
        <v>0</v>
      </c>
    </row>
    <row r="28" spans="3:23">
      <c r="C28" s="55">
        <v>38</v>
      </c>
      <c r="D28" s="131">
        <v>0</v>
      </c>
      <c r="E28" s="132">
        <v>0</v>
      </c>
      <c r="F28" s="133">
        <v>1</v>
      </c>
      <c r="G28" s="30">
        <f t="shared" si="11"/>
        <v>0</v>
      </c>
      <c r="H28" s="31">
        <f t="shared" si="12"/>
        <v>0</v>
      </c>
      <c r="I28" s="6"/>
      <c r="J28" s="27">
        <f t="shared" si="13"/>
        <v>0</v>
      </c>
      <c r="K28" s="27">
        <f t="shared" si="14"/>
        <v>0</v>
      </c>
      <c r="L28" s="28">
        <f t="shared" si="15"/>
        <v>0</v>
      </c>
      <c r="M28" s="8"/>
      <c r="N28" s="35">
        <f t="shared" si="8"/>
        <v>0</v>
      </c>
      <c r="O28" s="35">
        <f t="shared" si="16"/>
        <v>0</v>
      </c>
      <c r="P28" s="20" t="str">
        <f t="shared" si="10"/>
        <v>.</v>
      </c>
      <c r="Q28" s="9"/>
      <c r="R28" s="9"/>
      <c r="S28" s="38"/>
      <c r="T28" s="202"/>
      <c r="U28" s="203">
        <f t="shared" si="17"/>
        <v>0</v>
      </c>
      <c r="V28" s="203">
        <f t="shared" si="18"/>
        <v>0</v>
      </c>
      <c r="W28" s="207">
        <f t="shared" si="19"/>
        <v>0</v>
      </c>
    </row>
    <row r="29" spans="3:23">
      <c r="C29" s="55">
        <v>40</v>
      </c>
      <c r="D29" s="131">
        <v>0</v>
      </c>
      <c r="E29" s="132">
        <v>0</v>
      </c>
      <c r="F29" s="133">
        <v>1</v>
      </c>
      <c r="G29" s="30">
        <f t="shared" si="4"/>
        <v>0</v>
      </c>
      <c r="H29" s="31">
        <f t="shared" si="5"/>
        <v>0</v>
      </c>
      <c r="I29" s="6"/>
      <c r="J29" s="27">
        <f t="shared" si="6"/>
        <v>0</v>
      </c>
      <c r="K29" s="27">
        <f t="shared" si="7"/>
        <v>0</v>
      </c>
      <c r="L29" s="28">
        <f t="shared" si="0"/>
        <v>0</v>
      </c>
      <c r="M29" s="8"/>
      <c r="N29" s="35">
        <f t="shared" si="8"/>
        <v>0</v>
      </c>
      <c r="O29" s="35">
        <f t="shared" si="9"/>
        <v>0</v>
      </c>
      <c r="P29" s="20" t="str">
        <f t="shared" si="10"/>
        <v>.</v>
      </c>
      <c r="Q29" s="9"/>
      <c r="R29" s="9"/>
      <c r="S29" s="38"/>
      <c r="T29" s="202"/>
      <c r="U29" s="203">
        <f t="shared" si="1"/>
        <v>0</v>
      </c>
      <c r="V29" s="203">
        <f t="shared" si="2"/>
        <v>0</v>
      </c>
      <c r="W29" s="207">
        <f t="shared" si="3"/>
        <v>0</v>
      </c>
    </row>
    <row r="30" spans="3:23">
      <c r="C30" s="55">
        <v>42</v>
      </c>
      <c r="D30" s="131">
        <v>0</v>
      </c>
      <c r="E30" s="132">
        <v>0</v>
      </c>
      <c r="F30" s="133">
        <v>1</v>
      </c>
      <c r="G30" s="30">
        <f t="shared" si="4"/>
        <v>0</v>
      </c>
      <c r="H30" s="31">
        <f t="shared" si="5"/>
        <v>0</v>
      </c>
      <c r="I30" s="6"/>
      <c r="J30" s="27">
        <f t="shared" si="6"/>
        <v>0</v>
      </c>
      <c r="K30" s="27">
        <f t="shared" si="7"/>
        <v>0</v>
      </c>
      <c r="L30" s="28">
        <f t="shared" si="0"/>
        <v>0</v>
      </c>
      <c r="M30" s="8"/>
      <c r="N30" s="35">
        <f t="shared" si="8"/>
        <v>0</v>
      </c>
      <c r="O30" s="35">
        <f t="shared" si="9"/>
        <v>0</v>
      </c>
      <c r="P30" s="20" t="str">
        <f t="shared" si="10"/>
        <v>.</v>
      </c>
      <c r="Q30" s="9"/>
      <c r="R30" s="9"/>
      <c r="S30" s="38"/>
      <c r="T30" s="202"/>
      <c r="U30" s="203">
        <f t="shared" si="1"/>
        <v>0</v>
      </c>
      <c r="V30" s="203">
        <f t="shared" si="2"/>
        <v>0</v>
      </c>
      <c r="W30" s="207">
        <f t="shared" si="3"/>
        <v>0</v>
      </c>
    </row>
    <row r="31" spans="3:23">
      <c r="C31" s="55">
        <v>44</v>
      </c>
      <c r="D31" s="131">
        <v>0</v>
      </c>
      <c r="E31" s="132">
        <v>0</v>
      </c>
      <c r="F31" s="133">
        <v>1</v>
      </c>
      <c r="G31" s="30">
        <f t="shared" si="4"/>
        <v>0</v>
      </c>
      <c r="H31" s="31">
        <f t="shared" si="5"/>
        <v>0</v>
      </c>
      <c r="I31" s="6"/>
      <c r="J31" s="27">
        <f t="shared" si="6"/>
        <v>0</v>
      </c>
      <c r="K31" s="27">
        <f t="shared" si="7"/>
        <v>0</v>
      </c>
      <c r="L31" s="28">
        <f t="shared" si="0"/>
        <v>0</v>
      </c>
      <c r="M31" s="8"/>
      <c r="N31" s="35">
        <f t="shared" si="8"/>
        <v>0</v>
      </c>
      <c r="O31" s="35">
        <f t="shared" si="9"/>
        <v>0</v>
      </c>
      <c r="P31" s="20" t="str">
        <f t="shared" si="10"/>
        <v>.</v>
      </c>
      <c r="Q31" s="9"/>
      <c r="R31" s="9"/>
      <c r="S31" s="38"/>
      <c r="T31" s="202"/>
      <c r="U31" s="203">
        <f t="shared" si="1"/>
        <v>0</v>
      </c>
      <c r="V31" s="203">
        <f t="shared" si="2"/>
        <v>0</v>
      </c>
      <c r="W31" s="207">
        <f t="shared" si="3"/>
        <v>0</v>
      </c>
    </row>
    <row r="32" spans="3:23">
      <c r="C32" s="55">
        <v>46</v>
      </c>
      <c r="D32" s="131">
        <v>0</v>
      </c>
      <c r="E32" s="132">
        <v>0</v>
      </c>
      <c r="F32" s="133">
        <v>1</v>
      </c>
      <c r="G32" s="30">
        <f t="shared" si="4"/>
        <v>0</v>
      </c>
      <c r="H32" s="31">
        <f t="shared" si="5"/>
        <v>0</v>
      </c>
      <c r="I32" s="6"/>
      <c r="J32" s="27">
        <f t="shared" si="6"/>
        <v>0</v>
      </c>
      <c r="K32" s="27">
        <f t="shared" si="7"/>
        <v>0</v>
      </c>
      <c r="L32" s="28">
        <f t="shared" si="0"/>
        <v>0</v>
      </c>
      <c r="M32" s="8"/>
      <c r="N32" s="35">
        <f t="shared" si="8"/>
        <v>0</v>
      </c>
      <c r="O32" s="35">
        <f t="shared" si="9"/>
        <v>0</v>
      </c>
      <c r="P32" s="20" t="str">
        <f t="shared" si="10"/>
        <v>.</v>
      </c>
      <c r="Q32" s="9"/>
      <c r="R32" s="9"/>
      <c r="S32" s="38"/>
      <c r="T32" s="202"/>
      <c r="U32" s="203">
        <f t="shared" si="1"/>
        <v>0</v>
      </c>
      <c r="V32" s="203">
        <f t="shared" si="2"/>
        <v>0</v>
      </c>
      <c r="W32" s="207">
        <f t="shared" si="3"/>
        <v>0</v>
      </c>
    </row>
    <row r="33" spans="3:23">
      <c r="C33" s="55">
        <v>48</v>
      </c>
      <c r="D33" s="131">
        <v>0</v>
      </c>
      <c r="E33" s="132">
        <v>0</v>
      </c>
      <c r="F33" s="133">
        <v>1</v>
      </c>
      <c r="G33" s="30">
        <f t="shared" si="4"/>
        <v>0</v>
      </c>
      <c r="H33" s="31">
        <f t="shared" si="5"/>
        <v>0</v>
      </c>
      <c r="I33" s="6"/>
      <c r="J33" s="27">
        <f t="shared" si="6"/>
        <v>0</v>
      </c>
      <c r="K33" s="27">
        <f t="shared" si="7"/>
        <v>0</v>
      </c>
      <c r="L33" s="28">
        <f t="shared" si="0"/>
        <v>0</v>
      </c>
      <c r="M33" s="8"/>
      <c r="N33" s="35">
        <f t="shared" si="8"/>
        <v>0</v>
      </c>
      <c r="O33" s="35">
        <f t="shared" si="9"/>
        <v>0</v>
      </c>
      <c r="P33" s="20" t="str">
        <f t="shared" si="10"/>
        <v>.</v>
      </c>
      <c r="Q33" s="9"/>
      <c r="R33" s="9"/>
      <c r="S33" s="38"/>
      <c r="T33" s="202"/>
      <c r="U33" s="203">
        <f t="shared" si="1"/>
        <v>0</v>
      </c>
      <c r="V33" s="203">
        <f t="shared" si="2"/>
        <v>0</v>
      </c>
      <c r="W33" s="207">
        <f t="shared" si="3"/>
        <v>0</v>
      </c>
    </row>
    <row r="34" spans="3:23">
      <c r="C34" s="55">
        <v>50</v>
      </c>
      <c r="D34" s="131">
        <v>0</v>
      </c>
      <c r="E34" s="132">
        <v>0</v>
      </c>
      <c r="F34" s="133">
        <v>1</v>
      </c>
      <c r="G34" s="30">
        <f t="shared" si="4"/>
        <v>0</v>
      </c>
      <c r="H34" s="31">
        <f t="shared" si="5"/>
        <v>0</v>
      </c>
      <c r="I34" s="6"/>
      <c r="J34" s="27">
        <f t="shared" si="6"/>
        <v>0</v>
      </c>
      <c r="K34" s="27">
        <f t="shared" si="7"/>
        <v>0</v>
      </c>
      <c r="L34" s="28">
        <f t="shared" si="0"/>
        <v>0</v>
      </c>
      <c r="M34" s="8"/>
      <c r="N34" s="35">
        <f t="shared" si="8"/>
        <v>0</v>
      </c>
      <c r="O34" s="35">
        <f t="shared" si="9"/>
        <v>0</v>
      </c>
      <c r="P34" s="20" t="str">
        <f t="shared" si="10"/>
        <v>.</v>
      </c>
      <c r="Q34" s="9"/>
      <c r="R34" s="9"/>
      <c r="S34" s="38"/>
      <c r="T34" s="202"/>
      <c r="U34" s="203">
        <f t="shared" si="1"/>
        <v>0</v>
      </c>
      <c r="V34" s="203">
        <f t="shared" si="2"/>
        <v>0</v>
      </c>
      <c r="W34" s="207">
        <f t="shared" si="3"/>
        <v>0</v>
      </c>
    </row>
    <row r="35" spans="3:23">
      <c r="C35" s="55">
        <v>52</v>
      </c>
      <c r="D35" s="131">
        <v>0</v>
      </c>
      <c r="E35" s="132">
        <v>0</v>
      </c>
      <c r="F35" s="133">
        <v>1</v>
      </c>
      <c r="G35" s="30">
        <f t="shared" si="4"/>
        <v>0</v>
      </c>
      <c r="H35" s="31">
        <f t="shared" si="5"/>
        <v>0</v>
      </c>
      <c r="I35" s="6"/>
      <c r="J35" s="27">
        <f t="shared" si="6"/>
        <v>0</v>
      </c>
      <c r="K35" s="27">
        <f t="shared" si="7"/>
        <v>0</v>
      </c>
      <c r="L35" s="28">
        <f t="shared" si="0"/>
        <v>0</v>
      </c>
      <c r="M35" s="8"/>
      <c r="N35" s="35">
        <f t="shared" si="8"/>
        <v>0</v>
      </c>
      <c r="O35" s="35">
        <f t="shared" si="9"/>
        <v>0</v>
      </c>
      <c r="P35" s="20" t="str">
        <f t="shared" si="10"/>
        <v>.</v>
      </c>
      <c r="Q35" s="9"/>
      <c r="R35" s="9"/>
      <c r="S35" s="38"/>
      <c r="T35" s="202"/>
      <c r="U35" s="203">
        <f t="shared" si="1"/>
        <v>0</v>
      </c>
      <c r="V35" s="203">
        <f t="shared" si="2"/>
        <v>0</v>
      </c>
      <c r="W35" s="207">
        <f t="shared" si="3"/>
        <v>0</v>
      </c>
    </row>
    <row r="36" spans="3:23">
      <c r="C36" s="57"/>
      <c r="D36" s="32"/>
      <c r="E36" s="32"/>
      <c r="F36" s="150" t="s">
        <v>51</v>
      </c>
      <c r="G36" s="31">
        <f>SUM(G10:G35)</f>
        <v>0</v>
      </c>
      <c r="H36" s="31">
        <f>SUM(H10:H35)</f>
        <v>0</v>
      </c>
      <c r="I36" s="6"/>
      <c r="J36" s="27">
        <f>SUM(J10:J35)</f>
        <v>0</v>
      </c>
      <c r="K36" s="27">
        <f>SUM(K10:K35)</f>
        <v>0</v>
      </c>
      <c r="L36" s="28">
        <f>SUM(L10:L35)</f>
        <v>0</v>
      </c>
      <c r="M36" s="8"/>
      <c r="N36" s="29">
        <f>SUM(N10:N35)</f>
        <v>0</v>
      </c>
      <c r="O36" s="29">
        <f>SUM(O10:O35)</f>
        <v>0</v>
      </c>
      <c r="P36" s="20" t="str">
        <f t="shared" si="10"/>
        <v>.</v>
      </c>
      <c r="Q36" s="9"/>
      <c r="R36" s="9"/>
      <c r="S36" s="38"/>
      <c r="T36" s="202"/>
      <c r="U36" s="228">
        <f>SUM(U10:U35)</f>
        <v>0</v>
      </c>
      <c r="V36" s="228">
        <f>SUM(V10:V35)</f>
        <v>0</v>
      </c>
      <c r="W36" s="229">
        <f>SUM(W10:W35)</f>
        <v>0</v>
      </c>
    </row>
    <row r="37" spans="3:23" ht="13.2" thickBot="1">
      <c r="C37" s="52"/>
      <c r="D37" s="9"/>
      <c r="E37" s="9"/>
      <c r="F37" s="9"/>
      <c r="G37" s="9"/>
      <c r="H37" s="9"/>
      <c r="I37" s="9"/>
      <c r="J37" s="9"/>
      <c r="K37" s="9"/>
      <c r="L37" s="9"/>
      <c r="M37" s="9"/>
      <c r="N37" s="9"/>
      <c r="O37" s="9"/>
      <c r="P37" s="20"/>
      <c r="Q37" s="9"/>
      <c r="R37" s="9"/>
      <c r="S37" s="38"/>
      <c r="T37" s="202"/>
      <c r="U37" s="202"/>
      <c r="V37" s="202"/>
      <c r="W37" s="206"/>
    </row>
    <row r="38" spans="3:23" ht="57" customHeight="1">
      <c r="C38" s="52"/>
      <c r="D38" s="9"/>
      <c r="E38" s="9"/>
      <c r="F38" s="9"/>
      <c r="G38" s="9"/>
      <c r="H38" s="9"/>
      <c r="I38" s="9"/>
      <c r="J38" s="9"/>
      <c r="K38" s="359" t="s">
        <v>150</v>
      </c>
      <c r="L38" s="360"/>
      <c r="M38" s="11" t="s">
        <v>16</v>
      </c>
      <c r="N38" s="12" t="s">
        <v>8</v>
      </c>
      <c r="O38" s="13" t="s">
        <v>9</v>
      </c>
      <c r="P38" s="20"/>
      <c r="Q38" s="9"/>
      <c r="R38" s="9"/>
      <c r="S38" s="38"/>
      <c r="T38" s="202"/>
      <c r="U38" s="202"/>
      <c r="V38" s="202"/>
      <c r="W38" s="206"/>
    </row>
    <row r="39" spans="3:23">
      <c r="C39" s="52"/>
      <c r="D39" s="9"/>
      <c r="E39" s="9"/>
      <c r="F39" s="9"/>
      <c r="G39" s="9"/>
      <c r="H39" s="9"/>
      <c r="I39" s="9"/>
      <c r="J39" s="9"/>
      <c r="K39" s="113" t="s">
        <v>13</v>
      </c>
      <c r="L39" s="48"/>
      <c r="M39" s="43">
        <v>0</v>
      </c>
      <c r="N39" s="31">
        <f>ROUND(N36*(1+M39),2)</f>
        <v>0</v>
      </c>
      <c r="O39" s="114">
        <f>ROUND(O36*(1+M39),2)</f>
        <v>0</v>
      </c>
      <c r="P39" s="20"/>
      <c r="Q39" s="9"/>
      <c r="R39" s="9"/>
      <c r="S39" s="38"/>
      <c r="T39" s="202"/>
      <c r="U39" s="202"/>
      <c r="V39" s="202"/>
      <c r="W39" s="206"/>
    </row>
    <row r="40" spans="3:23">
      <c r="C40" s="52"/>
      <c r="D40" s="9"/>
      <c r="E40" s="9"/>
      <c r="F40" s="9"/>
      <c r="G40" s="9"/>
      <c r="H40" s="9"/>
      <c r="I40" s="9"/>
      <c r="J40" s="9"/>
      <c r="K40" s="113" t="s">
        <v>14</v>
      </c>
      <c r="L40" s="48"/>
      <c r="M40" s="43">
        <v>1E-3</v>
      </c>
      <c r="N40" s="31">
        <f t="shared" ref="N40:N47" si="20">ROUND(N39*(1+M40),2)</f>
        <v>0</v>
      </c>
      <c r="O40" s="114">
        <f t="shared" ref="O40:O47" si="21">ROUND(O39*(1+M40),2)</f>
        <v>0</v>
      </c>
      <c r="P40" s="20"/>
      <c r="Q40" s="9"/>
      <c r="R40" s="9"/>
      <c r="S40" s="38"/>
      <c r="T40" s="202"/>
      <c r="U40" s="202"/>
      <c r="V40" s="202"/>
      <c r="W40" s="206"/>
    </row>
    <row r="41" spans="3:23">
      <c r="C41" s="52"/>
      <c r="D41" s="9"/>
      <c r="E41" s="9"/>
      <c r="F41" s="9"/>
      <c r="G41" s="9"/>
      <c r="H41" s="9"/>
      <c r="I41" s="9"/>
      <c r="J41" s="9"/>
      <c r="K41" s="113" t="s">
        <v>15</v>
      </c>
      <c r="L41" s="48"/>
      <c r="M41" s="43">
        <v>0</v>
      </c>
      <c r="N41" s="31">
        <f t="shared" si="20"/>
        <v>0</v>
      </c>
      <c r="O41" s="114">
        <f t="shared" si="21"/>
        <v>0</v>
      </c>
      <c r="P41" s="20"/>
      <c r="Q41" s="9"/>
      <c r="R41" s="9"/>
      <c r="S41" s="38"/>
      <c r="T41" s="202"/>
      <c r="U41" s="202"/>
      <c r="V41" s="202"/>
      <c r="W41" s="206"/>
    </row>
    <row r="42" spans="3:23">
      <c r="C42" s="52"/>
      <c r="D42" s="9"/>
      <c r="E42" s="9"/>
      <c r="F42" s="9"/>
      <c r="G42" s="9"/>
      <c r="H42" s="9"/>
      <c r="I42" s="9"/>
      <c r="J42" s="9"/>
      <c r="K42" s="113" t="s">
        <v>75</v>
      </c>
      <c r="L42" s="48"/>
      <c r="M42" s="43">
        <v>4.0000000000000001E-3</v>
      </c>
      <c r="N42" s="31">
        <f t="shared" si="20"/>
        <v>0</v>
      </c>
      <c r="O42" s="114">
        <f t="shared" si="21"/>
        <v>0</v>
      </c>
      <c r="P42" s="20"/>
      <c r="Q42" s="9"/>
      <c r="R42" s="9"/>
      <c r="S42" s="38"/>
      <c r="T42" s="202"/>
      <c r="U42" s="202"/>
      <c r="V42" s="202"/>
      <c r="W42" s="206"/>
    </row>
    <row r="43" spans="3:23">
      <c r="C43" s="52"/>
      <c r="D43" s="9"/>
      <c r="E43" s="9"/>
      <c r="F43" s="9"/>
      <c r="G43" s="9"/>
      <c r="H43" s="9"/>
      <c r="I43" s="9"/>
      <c r="J43" s="9"/>
      <c r="K43" s="188" t="s">
        <v>96</v>
      </c>
      <c r="L43" s="187"/>
      <c r="M43" s="41">
        <v>7.0000000000000001E-3</v>
      </c>
      <c r="N43" s="42">
        <f t="shared" si="20"/>
        <v>0</v>
      </c>
      <c r="O43" s="45">
        <f t="shared" si="21"/>
        <v>0</v>
      </c>
      <c r="P43" s="20"/>
      <c r="Q43" s="9"/>
      <c r="R43" s="9"/>
      <c r="S43" s="38"/>
      <c r="T43" s="202"/>
      <c r="U43" s="202"/>
      <c r="V43" s="202"/>
      <c r="W43" s="206"/>
    </row>
    <row r="44" spans="3:23">
      <c r="C44" s="52"/>
      <c r="D44" s="9"/>
      <c r="E44" s="9"/>
      <c r="F44" s="9"/>
      <c r="G44" s="9"/>
      <c r="H44" s="9"/>
      <c r="I44" s="9"/>
      <c r="J44" s="9"/>
      <c r="K44" s="188" t="s">
        <v>99</v>
      </c>
      <c r="L44" s="187"/>
      <c r="M44" s="41">
        <v>1.2999999999999999E-2</v>
      </c>
      <c r="N44" s="42">
        <f t="shared" si="20"/>
        <v>0</v>
      </c>
      <c r="O44" s="45">
        <f t="shared" si="21"/>
        <v>0</v>
      </c>
      <c r="P44" s="20"/>
      <c r="Q44" s="9"/>
      <c r="R44" s="9"/>
      <c r="S44" s="38"/>
      <c r="T44" s="202"/>
      <c r="U44" s="202"/>
      <c r="V44" s="202"/>
      <c r="W44" s="206"/>
    </row>
    <row r="45" spans="3:23">
      <c r="C45" s="52"/>
      <c r="D45" s="9"/>
      <c r="E45" s="9"/>
      <c r="F45" s="9"/>
      <c r="G45" s="9"/>
      <c r="H45" s="9"/>
      <c r="I45" s="9"/>
      <c r="J45" s="9"/>
      <c r="K45" s="188" t="s">
        <v>112</v>
      </c>
      <c r="L45" s="187"/>
      <c r="M45" s="41">
        <v>0</v>
      </c>
      <c r="N45" s="42">
        <f t="shared" si="20"/>
        <v>0</v>
      </c>
      <c r="O45" s="45">
        <f t="shared" si="21"/>
        <v>0</v>
      </c>
      <c r="P45" s="20"/>
      <c r="Q45" s="9"/>
      <c r="R45" s="9"/>
      <c r="S45" s="38"/>
      <c r="T45" s="202"/>
      <c r="U45" s="202"/>
      <c r="V45" s="202"/>
      <c r="W45" s="206"/>
    </row>
    <row r="46" spans="3:23" ht="13.2" thickBot="1">
      <c r="C46" s="52"/>
      <c r="D46" s="9"/>
      <c r="E46" s="9"/>
      <c r="F46" s="9"/>
      <c r="G46" s="9"/>
      <c r="H46" s="9"/>
      <c r="I46" s="9"/>
      <c r="J46" s="9"/>
      <c r="K46" s="183" t="s">
        <v>117</v>
      </c>
      <c r="L46" s="184"/>
      <c r="M46" s="185">
        <v>5.5E-2</v>
      </c>
      <c r="N46" s="280">
        <f t="shared" si="20"/>
        <v>0</v>
      </c>
      <c r="O46" s="281">
        <f t="shared" si="21"/>
        <v>0</v>
      </c>
      <c r="P46" s="20"/>
      <c r="Q46" s="9"/>
      <c r="R46" s="9"/>
      <c r="S46" s="38"/>
      <c r="T46" s="202"/>
      <c r="U46" s="202"/>
      <c r="V46" s="202"/>
      <c r="W46" s="206"/>
    </row>
    <row r="47" spans="3:23" ht="13.2" thickBot="1">
      <c r="C47" s="52"/>
      <c r="D47" s="9"/>
      <c r="E47" s="9"/>
      <c r="F47" s="9"/>
      <c r="G47" s="9"/>
      <c r="H47" s="9"/>
      <c r="I47" s="9"/>
      <c r="J47" s="9"/>
      <c r="K47" s="282" t="s">
        <v>140</v>
      </c>
      <c r="L47" s="283"/>
      <c r="M47" s="284">
        <v>8.2000000000000003E-2</v>
      </c>
      <c r="N47" s="285">
        <f t="shared" si="20"/>
        <v>0</v>
      </c>
      <c r="O47" s="286">
        <f t="shared" si="21"/>
        <v>0</v>
      </c>
      <c r="P47" s="20"/>
      <c r="Q47" s="9"/>
      <c r="R47" s="9"/>
      <c r="S47" s="38"/>
      <c r="T47" s="202"/>
      <c r="U47" s="202"/>
      <c r="V47" s="202"/>
      <c r="W47" s="206"/>
    </row>
    <row r="48" spans="3:23" ht="13.2" thickBot="1">
      <c r="C48" s="52"/>
      <c r="D48" s="9"/>
      <c r="E48" s="9"/>
      <c r="F48" s="9"/>
      <c r="G48" s="9"/>
      <c r="H48" s="9"/>
      <c r="I48" s="9"/>
      <c r="J48" s="9"/>
      <c r="K48" s="9"/>
      <c r="L48" s="9"/>
      <c r="M48" s="9"/>
      <c r="N48" s="9"/>
      <c r="O48" s="9"/>
      <c r="P48" s="20"/>
      <c r="Q48" s="9"/>
      <c r="R48" s="9"/>
      <c r="S48" s="38"/>
      <c r="T48" s="202"/>
      <c r="U48" s="202"/>
      <c r="V48" s="202"/>
      <c r="W48" s="206"/>
    </row>
    <row r="49" spans="3:23" ht="13.8">
      <c r="C49" s="236">
        <v>2014</v>
      </c>
      <c r="D49" s="50"/>
      <c r="E49" s="50"/>
      <c r="F49" s="50"/>
      <c r="G49" s="50"/>
      <c r="H49" s="50"/>
      <c r="I49" s="50"/>
      <c r="J49" s="50"/>
      <c r="K49" s="50"/>
      <c r="L49" s="50"/>
      <c r="M49" s="50"/>
      <c r="N49" s="50"/>
      <c r="O49" s="50"/>
      <c r="P49" s="51"/>
      <c r="Q49" s="50"/>
      <c r="R49" s="50"/>
      <c r="S49" s="71"/>
      <c r="T49" s="204"/>
      <c r="U49" s="204"/>
      <c r="V49" s="204"/>
      <c r="W49" s="205"/>
    </row>
    <row r="50" spans="3:23" ht="13.2" thickBot="1">
      <c r="C50" s="52"/>
      <c r="D50" s="9"/>
      <c r="E50" s="9"/>
      <c r="F50" s="9"/>
      <c r="G50" s="9"/>
      <c r="H50" s="9"/>
      <c r="I50" s="9"/>
      <c r="J50" s="9"/>
      <c r="K50" s="9"/>
      <c r="L50" s="9"/>
      <c r="M50" s="9"/>
      <c r="N50" s="9"/>
      <c r="O50" s="9"/>
      <c r="P50" s="20"/>
      <c r="Q50" s="9"/>
      <c r="R50" s="9"/>
      <c r="S50" s="38"/>
      <c r="T50" s="202"/>
      <c r="U50" s="202"/>
      <c r="V50" s="202"/>
      <c r="W50" s="206"/>
    </row>
    <row r="51" spans="3:23">
      <c r="C51" s="53"/>
      <c r="D51" s="373" t="s">
        <v>1</v>
      </c>
      <c r="E51" s="374"/>
      <c r="F51" s="375"/>
      <c r="G51" s="5"/>
      <c r="H51" s="6"/>
      <c r="I51" s="6"/>
      <c r="J51" s="376" t="s">
        <v>2</v>
      </c>
      <c r="K51" s="377"/>
      <c r="L51" s="378"/>
      <c r="M51" s="7"/>
      <c r="N51" s="383" t="s">
        <v>3</v>
      </c>
      <c r="O51" s="383"/>
      <c r="P51" s="20"/>
      <c r="Q51" s="9"/>
      <c r="R51" s="9"/>
      <c r="S51" s="38"/>
      <c r="T51" s="202"/>
      <c r="U51" s="202"/>
      <c r="V51" s="202"/>
      <c r="W51" s="206"/>
    </row>
    <row r="52" spans="3:23" ht="51" thickBot="1">
      <c r="C52" s="54" t="s">
        <v>4</v>
      </c>
      <c r="D52" s="134" t="s">
        <v>65</v>
      </c>
      <c r="E52" s="135" t="s">
        <v>66</v>
      </c>
      <c r="F52" s="127" t="s">
        <v>28</v>
      </c>
      <c r="G52" s="14" t="s">
        <v>67</v>
      </c>
      <c r="H52" s="15" t="s">
        <v>68</v>
      </c>
      <c r="I52" s="15"/>
      <c r="J52" s="16" t="s">
        <v>43</v>
      </c>
      <c r="K52" s="16" t="s">
        <v>44</v>
      </c>
      <c r="L52" s="17" t="s">
        <v>7</v>
      </c>
      <c r="M52" s="15"/>
      <c r="N52" s="18" t="s">
        <v>8</v>
      </c>
      <c r="O52" s="18" t="s">
        <v>9</v>
      </c>
      <c r="P52" s="20"/>
      <c r="Q52" s="9"/>
      <c r="R52" s="9"/>
      <c r="S52" s="38"/>
      <c r="T52" s="202"/>
      <c r="U52" s="235" t="s">
        <v>103</v>
      </c>
      <c r="V52" s="235" t="s">
        <v>104</v>
      </c>
      <c r="W52" s="240" t="s">
        <v>18</v>
      </c>
    </row>
    <row r="53" spans="3:23">
      <c r="C53" s="55">
        <v>2</v>
      </c>
      <c r="D53" s="131">
        <v>0</v>
      </c>
      <c r="E53" s="132">
        <v>0</v>
      </c>
      <c r="F53" s="133">
        <v>1</v>
      </c>
      <c r="G53" s="30">
        <f>D53+E53</f>
        <v>0</v>
      </c>
      <c r="H53" s="31">
        <f>ROUND((G53/F53),2)</f>
        <v>0</v>
      </c>
      <c r="I53" s="31"/>
      <c r="J53" s="27">
        <f>ROUND((H53*3%)*F53,2)</f>
        <v>0</v>
      </c>
      <c r="K53" s="27">
        <f t="shared" ref="K53:K78" si="22">ROUND((IF(H53-$R$55&lt;0,0,(H53-$R$55))*3.5%)*F53,2)</f>
        <v>0</v>
      </c>
      <c r="L53" s="28">
        <f t="shared" ref="L53:L78" si="23">J53+K53</f>
        <v>0</v>
      </c>
      <c r="M53" s="31"/>
      <c r="N53" s="35">
        <f t="shared" ref="N53:N78" si="24">((MIN(H53,$R$56)*0.58%)+IF(H53&gt;$R$56,(H53-$R$56)*1.25%,0))*F53</f>
        <v>0</v>
      </c>
      <c r="O53" s="35">
        <f t="shared" ref="O53:O78" si="25">(H53*3.75%)*F53</f>
        <v>0</v>
      </c>
      <c r="P53" s="20" t="str">
        <f>IF(W53&lt;&gt;0, "Error - review!",".")</f>
        <v>.</v>
      </c>
      <c r="Q53" s="381" t="s">
        <v>17</v>
      </c>
      <c r="R53" s="382"/>
      <c r="S53" s="38"/>
      <c r="T53" s="202"/>
      <c r="U53" s="203">
        <f t="shared" ref="U53:U78" si="26">((MIN(H53,$R$56)*0.58%))*F53</f>
        <v>0</v>
      </c>
      <c r="V53" s="203">
        <f t="shared" ref="V53:V78" si="27">(IF(H53&gt;$R$56,(H53-$R$56)*1.25%,0))*F53</f>
        <v>0</v>
      </c>
      <c r="W53" s="207">
        <f t="shared" ref="W53:W78" si="28">(U53+V53)-N53</f>
        <v>0</v>
      </c>
    </row>
    <row r="54" spans="3:23" s="22" customFormat="1">
      <c r="C54" s="55">
        <v>4</v>
      </c>
      <c r="D54" s="131">
        <v>0</v>
      </c>
      <c r="E54" s="132">
        <v>0</v>
      </c>
      <c r="F54" s="133">
        <v>1</v>
      </c>
      <c r="G54" s="30">
        <f t="shared" ref="G54:G78" si="29">D54+E54</f>
        <v>0</v>
      </c>
      <c r="H54" s="31">
        <f t="shared" ref="H54:H78" si="30">ROUND((G54/F54),2)</f>
        <v>0</v>
      </c>
      <c r="I54" s="31"/>
      <c r="J54" s="27">
        <f t="shared" ref="J54:J78" si="31">ROUND((H54*3%)*F54,2)</f>
        <v>0</v>
      </c>
      <c r="K54" s="27">
        <f t="shared" si="22"/>
        <v>0</v>
      </c>
      <c r="L54" s="28">
        <f t="shared" si="23"/>
        <v>0</v>
      </c>
      <c r="M54" s="31"/>
      <c r="N54" s="35">
        <f t="shared" si="24"/>
        <v>0</v>
      </c>
      <c r="O54" s="35">
        <f t="shared" si="25"/>
        <v>0</v>
      </c>
      <c r="P54" s="20" t="str">
        <f t="shared" ref="P54:P79" si="32">IF(W54&lt;&gt;0, "Error - review!",".")</f>
        <v>.</v>
      </c>
      <c r="Q54" s="77" t="s">
        <v>11</v>
      </c>
      <c r="R54" s="111">
        <v>230.3</v>
      </c>
      <c r="S54" s="34"/>
      <c r="T54" s="202"/>
      <c r="U54" s="203">
        <f t="shared" si="26"/>
        <v>0</v>
      </c>
      <c r="V54" s="203">
        <f t="shared" si="27"/>
        <v>0</v>
      </c>
      <c r="W54" s="207">
        <f t="shared" si="28"/>
        <v>0</v>
      </c>
    </row>
    <row r="55" spans="3:23">
      <c r="C55" s="55">
        <v>6</v>
      </c>
      <c r="D55" s="131">
        <v>0</v>
      </c>
      <c r="E55" s="132">
        <v>0</v>
      </c>
      <c r="F55" s="133">
        <v>1</v>
      </c>
      <c r="G55" s="30">
        <f t="shared" si="29"/>
        <v>0</v>
      </c>
      <c r="H55" s="31">
        <f t="shared" si="30"/>
        <v>0</v>
      </c>
      <c r="I55" s="31"/>
      <c r="J55" s="27">
        <f t="shared" si="31"/>
        <v>0</v>
      </c>
      <c r="K55" s="27">
        <f t="shared" si="22"/>
        <v>0</v>
      </c>
      <c r="L55" s="28">
        <f t="shared" si="23"/>
        <v>0</v>
      </c>
      <c r="M55" s="31"/>
      <c r="N55" s="35">
        <f t="shared" si="24"/>
        <v>0</v>
      </c>
      <c r="O55" s="35">
        <f t="shared" si="25"/>
        <v>0</v>
      </c>
      <c r="P55" s="20" t="str">
        <f t="shared" si="32"/>
        <v>.</v>
      </c>
      <c r="Q55" s="77" t="s">
        <v>37</v>
      </c>
      <c r="R55" s="111">
        <f>ROUND(($R$54*52.18*2)/26.09,2)</f>
        <v>921.2</v>
      </c>
      <c r="S55" s="34"/>
      <c r="T55" s="202"/>
      <c r="U55" s="203">
        <f t="shared" si="26"/>
        <v>0</v>
      </c>
      <c r="V55" s="203">
        <f t="shared" si="27"/>
        <v>0</v>
      </c>
      <c r="W55" s="207">
        <f t="shared" si="28"/>
        <v>0</v>
      </c>
    </row>
    <row r="56" spans="3:23" ht="13.2" thickBot="1">
      <c r="C56" s="55">
        <v>8</v>
      </c>
      <c r="D56" s="131">
        <v>0</v>
      </c>
      <c r="E56" s="132">
        <v>0</v>
      </c>
      <c r="F56" s="133">
        <v>1</v>
      </c>
      <c r="G56" s="30">
        <f t="shared" si="29"/>
        <v>0</v>
      </c>
      <c r="H56" s="31">
        <f t="shared" si="30"/>
        <v>0</v>
      </c>
      <c r="I56" s="31"/>
      <c r="J56" s="27">
        <f t="shared" si="31"/>
        <v>0</v>
      </c>
      <c r="K56" s="27">
        <f t="shared" si="22"/>
        <v>0</v>
      </c>
      <c r="L56" s="28">
        <f t="shared" si="23"/>
        <v>0</v>
      </c>
      <c r="M56" s="31"/>
      <c r="N56" s="35">
        <f t="shared" si="24"/>
        <v>0</v>
      </c>
      <c r="O56" s="35">
        <f t="shared" si="25"/>
        <v>0</v>
      </c>
      <c r="P56" s="20" t="str">
        <f t="shared" si="32"/>
        <v>.</v>
      </c>
      <c r="Q56" s="78" t="s">
        <v>12</v>
      </c>
      <c r="R56" s="112">
        <f>ROUND(($R$54*52.18*3.74)/26.09,2)</f>
        <v>1722.64</v>
      </c>
      <c r="S56" s="34"/>
      <c r="T56" s="202"/>
      <c r="U56" s="203">
        <f t="shared" si="26"/>
        <v>0</v>
      </c>
      <c r="V56" s="203">
        <f t="shared" si="27"/>
        <v>0</v>
      </c>
      <c r="W56" s="207">
        <f t="shared" si="28"/>
        <v>0</v>
      </c>
    </row>
    <row r="57" spans="3:23">
      <c r="C57" s="55">
        <v>10</v>
      </c>
      <c r="D57" s="131">
        <v>0</v>
      </c>
      <c r="E57" s="132">
        <v>0</v>
      </c>
      <c r="F57" s="133">
        <v>1</v>
      </c>
      <c r="G57" s="30">
        <f t="shared" si="29"/>
        <v>0</v>
      </c>
      <c r="H57" s="31">
        <f t="shared" si="30"/>
        <v>0</v>
      </c>
      <c r="I57" s="31"/>
      <c r="J57" s="27">
        <f t="shared" si="31"/>
        <v>0</v>
      </c>
      <c r="K57" s="27">
        <f t="shared" si="22"/>
        <v>0</v>
      </c>
      <c r="L57" s="28">
        <f t="shared" si="23"/>
        <v>0</v>
      </c>
      <c r="M57" s="31"/>
      <c r="N57" s="35">
        <f t="shared" si="24"/>
        <v>0</v>
      </c>
      <c r="O57" s="35">
        <f t="shared" si="25"/>
        <v>0</v>
      </c>
      <c r="P57" s="20" t="str">
        <f t="shared" si="32"/>
        <v>.</v>
      </c>
      <c r="Q57" s="9"/>
      <c r="R57" s="9"/>
      <c r="S57" s="38"/>
      <c r="T57" s="202"/>
      <c r="U57" s="203">
        <f t="shared" si="26"/>
        <v>0</v>
      </c>
      <c r="V57" s="203">
        <f t="shared" si="27"/>
        <v>0</v>
      </c>
      <c r="W57" s="207">
        <f t="shared" si="28"/>
        <v>0</v>
      </c>
    </row>
    <row r="58" spans="3:23">
      <c r="C58" s="55">
        <v>12</v>
      </c>
      <c r="D58" s="131">
        <v>0</v>
      </c>
      <c r="E58" s="132">
        <v>0</v>
      </c>
      <c r="F58" s="133">
        <v>1</v>
      </c>
      <c r="G58" s="30">
        <f t="shared" ref="G58:G71" si="33">D58+E58</f>
        <v>0</v>
      </c>
      <c r="H58" s="31">
        <f t="shared" ref="H58:H71" si="34">ROUND((G58/F58),2)</f>
        <v>0</v>
      </c>
      <c r="I58" s="31"/>
      <c r="J58" s="27">
        <f t="shared" ref="J58:J71" si="35">ROUND((H58*3%)*F58,2)</f>
        <v>0</v>
      </c>
      <c r="K58" s="27">
        <f t="shared" si="22"/>
        <v>0</v>
      </c>
      <c r="L58" s="28">
        <f t="shared" si="23"/>
        <v>0</v>
      </c>
      <c r="M58" s="31"/>
      <c r="N58" s="35">
        <f t="shared" si="24"/>
        <v>0</v>
      </c>
      <c r="O58" s="35">
        <f t="shared" si="25"/>
        <v>0</v>
      </c>
      <c r="P58" s="20" t="str">
        <f t="shared" si="32"/>
        <v>.</v>
      </c>
      <c r="Q58" s="9"/>
      <c r="R58" s="9"/>
      <c r="S58" s="38"/>
      <c r="T58" s="202"/>
      <c r="U58" s="203">
        <f t="shared" ref="U58:U71" si="36">((MIN(H58,$R$56)*0.58%))*F58</f>
        <v>0</v>
      </c>
      <c r="V58" s="203">
        <f t="shared" ref="V58:V71" si="37">(IF(H58&gt;$R$56,(H58-$R$56)*1.25%,0))*F58</f>
        <v>0</v>
      </c>
      <c r="W58" s="207">
        <f t="shared" si="28"/>
        <v>0</v>
      </c>
    </row>
    <row r="59" spans="3:23">
      <c r="C59" s="55">
        <v>14</v>
      </c>
      <c r="D59" s="131">
        <v>0</v>
      </c>
      <c r="E59" s="132">
        <v>0</v>
      </c>
      <c r="F59" s="133">
        <v>1</v>
      </c>
      <c r="G59" s="30">
        <f t="shared" si="33"/>
        <v>0</v>
      </c>
      <c r="H59" s="31">
        <f t="shared" si="34"/>
        <v>0</v>
      </c>
      <c r="I59" s="31"/>
      <c r="J59" s="27">
        <f t="shared" si="35"/>
        <v>0</v>
      </c>
      <c r="K59" s="27">
        <f t="shared" si="22"/>
        <v>0</v>
      </c>
      <c r="L59" s="28">
        <f t="shared" si="23"/>
        <v>0</v>
      </c>
      <c r="M59" s="31"/>
      <c r="N59" s="35">
        <f t="shared" si="24"/>
        <v>0</v>
      </c>
      <c r="O59" s="35">
        <f t="shared" si="25"/>
        <v>0</v>
      </c>
      <c r="P59" s="20" t="str">
        <f t="shared" si="32"/>
        <v>.</v>
      </c>
      <c r="Q59" s="9"/>
      <c r="R59" s="9"/>
      <c r="S59" s="38"/>
      <c r="T59" s="202"/>
      <c r="U59" s="203">
        <f t="shared" si="36"/>
        <v>0</v>
      </c>
      <c r="V59" s="203">
        <f t="shared" si="37"/>
        <v>0</v>
      </c>
      <c r="W59" s="207">
        <f t="shared" si="28"/>
        <v>0</v>
      </c>
    </row>
    <row r="60" spans="3:23">
      <c r="C60" s="55">
        <v>16</v>
      </c>
      <c r="D60" s="131">
        <v>0</v>
      </c>
      <c r="E60" s="132">
        <v>0</v>
      </c>
      <c r="F60" s="133">
        <v>1</v>
      </c>
      <c r="G60" s="30">
        <f t="shared" si="33"/>
        <v>0</v>
      </c>
      <c r="H60" s="31">
        <f t="shared" si="34"/>
        <v>0</v>
      </c>
      <c r="I60" s="31"/>
      <c r="J60" s="27">
        <f t="shared" si="35"/>
        <v>0</v>
      </c>
      <c r="K60" s="27">
        <f t="shared" si="22"/>
        <v>0</v>
      </c>
      <c r="L60" s="28">
        <f t="shared" si="23"/>
        <v>0</v>
      </c>
      <c r="M60" s="31"/>
      <c r="N60" s="35">
        <f t="shared" si="24"/>
        <v>0</v>
      </c>
      <c r="O60" s="35">
        <f t="shared" si="25"/>
        <v>0</v>
      </c>
      <c r="P60" s="20" t="str">
        <f t="shared" si="32"/>
        <v>.</v>
      </c>
      <c r="Q60" s="9"/>
      <c r="R60" s="9"/>
      <c r="S60" s="38"/>
      <c r="T60" s="202"/>
      <c r="U60" s="203">
        <f t="shared" si="36"/>
        <v>0</v>
      </c>
      <c r="V60" s="203">
        <f t="shared" si="37"/>
        <v>0</v>
      </c>
      <c r="W60" s="207">
        <f t="shared" si="28"/>
        <v>0</v>
      </c>
    </row>
    <row r="61" spans="3:23">
      <c r="C61" s="55">
        <v>18</v>
      </c>
      <c r="D61" s="131">
        <v>0</v>
      </c>
      <c r="E61" s="132">
        <v>0</v>
      </c>
      <c r="F61" s="133">
        <v>1</v>
      </c>
      <c r="G61" s="30">
        <f t="shared" si="33"/>
        <v>0</v>
      </c>
      <c r="H61" s="31">
        <f t="shared" si="34"/>
        <v>0</v>
      </c>
      <c r="I61" s="31"/>
      <c r="J61" s="27">
        <f t="shared" si="35"/>
        <v>0</v>
      </c>
      <c r="K61" s="27">
        <f t="shared" si="22"/>
        <v>0</v>
      </c>
      <c r="L61" s="28">
        <f t="shared" si="23"/>
        <v>0</v>
      </c>
      <c r="M61" s="31"/>
      <c r="N61" s="35">
        <f t="shared" si="24"/>
        <v>0</v>
      </c>
      <c r="O61" s="35">
        <f t="shared" si="25"/>
        <v>0</v>
      </c>
      <c r="P61" s="20" t="str">
        <f t="shared" si="32"/>
        <v>.</v>
      </c>
      <c r="Q61" s="9"/>
      <c r="R61" s="9"/>
      <c r="S61" s="38"/>
      <c r="T61" s="202"/>
      <c r="U61" s="203">
        <f t="shared" si="36"/>
        <v>0</v>
      </c>
      <c r="V61" s="203">
        <f t="shared" si="37"/>
        <v>0</v>
      </c>
      <c r="W61" s="207">
        <f t="shared" si="28"/>
        <v>0</v>
      </c>
    </row>
    <row r="62" spans="3:23">
      <c r="C62" s="55">
        <v>20</v>
      </c>
      <c r="D62" s="131">
        <v>0</v>
      </c>
      <c r="E62" s="132">
        <v>0</v>
      </c>
      <c r="F62" s="133">
        <v>1</v>
      </c>
      <c r="G62" s="30">
        <f t="shared" si="33"/>
        <v>0</v>
      </c>
      <c r="H62" s="31">
        <f t="shared" si="34"/>
        <v>0</v>
      </c>
      <c r="I62" s="31"/>
      <c r="J62" s="27">
        <f t="shared" si="35"/>
        <v>0</v>
      </c>
      <c r="K62" s="27">
        <f t="shared" si="22"/>
        <v>0</v>
      </c>
      <c r="L62" s="28">
        <f t="shared" si="23"/>
        <v>0</v>
      </c>
      <c r="M62" s="31"/>
      <c r="N62" s="35">
        <f t="shared" si="24"/>
        <v>0</v>
      </c>
      <c r="O62" s="35">
        <f t="shared" si="25"/>
        <v>0</v>
      </c>
      <c r="P62" s="20" t="str">
        <f t="shared" si="32"/>
        <v>.</v>
      </c>
      <c r="Q62" s="9"/>
      <c r="R62" s="9"/>
      <c r="S62" s="38"/>
      <c r="T62" s="202"/>
      <c r="U62" s="203">
        <f t="shared" si="36"/>
        <v>0</v>
      </c>
      <c r="V62" s="203">
        <f t="shared" si="37"/>
        <v>0</v>
      </c>
      <c r="W62" s="207">
        <f t="shared" si="28"/>
        <v>0</v>
      </c>
    </row>
    <row r="63" spans="3:23">
      <c r="C63" s="55">
        <v>22</v>
      </c>
      <c r="D63" s="131">
        <v>0</v>
      </c>
      <c r="E63" s="132">
        <v>0</v>
      </c>
      <c r="F63" s="133">
        <v>1</v>
      </c>
      <c r="G63" s="30">
        <f t="shared" si="33"/>
        <v>0</v>
      </c>
      <c r="H63" s="31">
        <f t="shared" si="34"/>
        <v>0</v>
      </c>
      <c r="I63" s="31"/>
      <c r="J63" s="27">
        <f t="shared" si="35"/>
        <v>0</v>
      </c>
      <c r="K63" s="27">
        <f t="shared" si="22"/>
        <v>0</v>
      </c>
      <c r="L63" s="28">
        <f t="shared" si="23"/>
        <v>0</v>
      </c>
      <c r="M63" s="31"/>
      <c r="N63" s="35">
        <f t="shared" si="24"/>
        <v>0</v>
      </c>
      <c r="O63" s="35">
        <f t="shared" si="25"/>
        <v>0</v>
      </c>
      <c r="P63" s="20" t="str">
        <f t="shared" si="32"/>
        <v>.</v>
      </c>
      <c r="Q63" s="9"/>
      <c r="R63" s="9"/>
      <c r="S63" s="38"/>
      <c r="T63" s="202"/>
      <c r="U63" s="203">
        <f t="shared" si="36"/>
        <v>0</v>
      </c>
      <c r="V63" s="203">
        <f t="shared" si="37"/>
        <v>0</v>
      </c>
      <c r="W63" s="207">
        <f t="shared" si="28"/>
        <v>0</v>
      </c>
    </row>
    <row r="64" spans="3:23">
      <c r="C64" s="55">
        <v>24</v>
      </c>
      <c r="D64" s="131">
        <v>0</v>
      </c>
      <c r="E64" s="132">
        <v>0</v>
      </c>
      <c r="F64" s="133">
        <v>1</v>
      </c>
      <c r="G64" s="30">
        <f t="shared" si="33"/>
        <v>0</v>
      </c>
      <c r="H64" s="31">
        <f t="shared" si="34"/>
        <v>0</v>
      </c>
      <c r="I64" s="31"/>
      <c r="J64" s="27">
        <f t="shared" si="35"/>
        <v>0</v>
      </c>
      <c r="K64" s="27">
        <f t="shared" si="22"/>
        <v>0</v>
      </c>
      <c r="L64" s="28">
        <f t="shared" si="23"/>
        <v>0</v>
      </c>
      <c r="M64" s="31"/>
      <c r="N64" s="35">
        <f t="shared" si="24"/>
        <v>0</v>
      </c>
      <c r="O64" s="35">
        <f t="shared" si="25"/>
        <v>0</v>
      </c>
      <c r="P64" s="20" t="str">
        <f t="shared" si="32"/>
        <v>.</v>
      </c>
      <c r="Q64" s="9"/>
      <c r="R64" s="9"/>
      <c r="S64" s="38"/>
      <c r="T64" s="202"/>
      <c r="U64" s="203">
        <f t="shared" si="36"/>
        <v>0</v>
      </c>
      <c r="V64" s="203">
        <f t="shared" si="37"/>
        <v>0</v>
      </c>
      <c r="W64" s="207">
        <f t="shared" si="28"/>
        <v>0</v>
      </c>
    </row>
    <row r="65" spans="3:23">
      <c r="C65" s="55">
        <v>26</v>
      </c>
      <c r="D65" s="131">
        <v>0</v>
      </c>
      <c r="E65" s="132">
        <v>0</v>
      </c>
      <c r="F65" s="133">
        <v>1</v>
      </c>
      <c r="G65" s="30">
        <f t="shared" si="33"/>
        <v>0</v>
      </c>
      <c r="H65" s="31">
        <f t="shared" si="34"/>
        <v>0</v>
      </c>
      <c r="I65" s="31"/>
      <c r="J65" s="27">
        <f t="shared" si="35"/>
        <v>0</v>
      </c>
      <c r="K65" s="27">
        <f t="shared" si="22"/>
        <v>0</v>
      </c>
      <c r="L65" s="28">
        <f t="shared" si="23"/>
        <v>0</v>
      </c>
      <c r="M65" s="31"/>
      <c r="N65" s="35">
        <f t="shared" si="24"/>
        <v>0</v>
      </c>
      <c r="O65" s="35">
        <f t="shared" si="25"/>
        <v>0</v>
      </c>
      <c r="P65" s="20" t="str">
        <f t="shared" si="32"/>
        <v>.</v>
      </c>
      <c r="Q65" s="9"/>
      <c r="R65" s="9"/>
      <c r="S65" s="38"/>
      <c r="T65" s="202"/>
      <c r="U65" s="203">
        <f t="shared" si="36"/>
        <v>0</v>
      </c>
      <c r="V65" s="203">
        <f t="shared" si="37"/>
        <v>0</v>
      </c>
      <c r="W65" s="207">
        <f t="shared" si="28"/>
        <v>0</v>
      </c>
    </row>
    <row r="66" spans="3:23">
      <c r="C66" s="55">
        <v>28</v>
      </c>
      <c r="D66" s="131">
        <v>0</v>
      </c>
      <c r="E66" s="132">
        <v>0</v>
      </c>
      <c r="F66" s="133">
        <v>1</v>
      </c>
      <c r="G66" s="30">
        <f t="shared" si="33"/>
        <v>0</v>
      </c>
      <c r="H66" s="31">
        <f t="shared" si="34"/>
        <v>0</v>
      </c>
      <c r="I66" s="31"/>
      <c r="J66" s="27">
        <f t="shared" si="35"/>
        <v>0</v>
      </c>
      <c r="K66" s="27">
        <f t="shared" si="22"/>
        <v>0</v>
      </c>
      <c r="L66" s="28">
        <f t="shared" si="23"/>
        <v>0</v>
      </c>
      <c r="M66" s="31"/>
      <c r="N66" s="35">
        <f t="shared" si="24"/>
        <v>0</v>
      </c>
      <c r="O66" s="35">
        <f t="shared" si="25"/>
        <v>0</v>
      </c>
      <c r="P66" s="20" t="str">
        <f t="shared" si="32"/>
        <v>.</v>
      </c>
      <c r="Q66" s="9"/>
      <c r="R66" s="9"/>
      <c r="S66" s="38"/>
      <c r="T66" s="202"/>
      <c r="U66" s="203">
        <f t="shared" si="36"/>
        <v>0</v>
      </c>
      <c r="V66" s="203">
        <f t="shared" si="37"/>
        <v>0</v>
      </c>
      <c r="W66" s="207">
        <f t="shared" si="28"/>
        <v>0</v>
      </c>
    </row>
    <row r="67" spans="3:23">
      <c r="C67" s="55">
        <v>30</v>
      </c>
      <c r="D67" s="131">
        <v>0</v>
      </c>
      <c r="E67" s="132">
        <v>0</v>
      </c>
      <c r="F67" s="133">
        <v>1</v>
      </c>
      <c r="G67" s="30">
        <f t="shared" si="33"/>
        <v>0</v>
      </c>
      <c r="H67" s="31">
        <f t="shared" si="34"/>
        <v>0</v>
      </c>
      <c r="I67" s="31"/>
      <c r="J67" s="27">
        <f t="shared" si="35"/>
        <v>0</v>
      </c>
      <c r="K67" s="27">
        <f t="shared" si="22"/>
        <v>0</v>
      </c>
      <c r="L67" s="28">
        <f t="shared" si="23"/>
        <v>0</v>
      </c>
      <c r="M67" s="31"/>
      <c r="N67" s="35">
        <f t="shared" si="24"/>
        <v>0</v>
      </c>
      <c r="O67" s="35">
        <f t="shared" si="25"/>
        <v>0</v>
      </c>
      <c r="P67" s="20" t="str">
        <f t="shared" si="32"/>
        <v>.</v>
      </c>
      <c r="Q67" s="9"/>
      <c r="R67" s="9"/>
      <c r="S67" s="38"/>
      <c r="T67" s="202"/>
      <c r="U67" s="203">
        <f t="shared" si="36"/>
        <v>0</v>
      </c>
      <c r="V67" s="203">
        <f t="shared" si="37"/>
        <v>0</v>
      </c>
      <c r="W67" s="207">
        <f t="shared" si="28"/>
        <v>0</v>
      </c>
    </row>
    <row r="68" spans="3:23">
      <c r="C68" s="55">
        <v>32</v>
      </c>
      <c r="D68" s="131">
        <v>0</v>
      </c>
      <c r="E68" s="132">
        <v>0</v>
      </c>
      <c r="F68" s="133">
        <v>1</v>
      </c>
      <c r="G68" s="30">
        <f t="shared" si="33"/>
        <v>0</v>
      </c>
      <c r="H68" s="31">
        <f t="shared" si="34"/>
        <v>0</v>
      </c>
      <c r="I68" s="31"/>
      <c r="J68" s="27">
        <f t="shared" si="35"/>
        <v>0</v>
      </c>
      <c r="K68" s="27">
        <f t="shared" si="22"/>
        <v>0</v>
      </c>
      <c r="L68" s="28">
        <f t="shared" si="23"/>
        <v>0</v>
      </c>
      <c r="M68" s="31"/>
      <c r="N68" s="35">
        <f t="shared" si="24"/>
        <v>0</v>
      </c>
      <c r="O68" s="35">
        <f t="shared" si="25"/>
        <v>0</v>
      </c>
      <c r="P68" s="20" t="str">
        <f t="shared" si="32"/>
        <v>.</v>
      </c>
      <c r="Q68" s="9"/>
      <c r="R68" s="9"/>
      <c r="S68" s="38"/>
      <c r="T68" s="202"/>
      <c r="U68" s="203">
        <f t="shared" si="36"/>
        <v>0</v>
      </c>
      <c r="V68" s="203">
        <f t="shared" si="37"/>
        <v>0</v>
      </c>
      <c r="W68" s="207">
        <f t="shared" si="28"/>
        <v>0</v>
      </c>
    </row>
    <row r="69" spans="3:23">
      <c r="C69" s="55">
        <v>34</v>
      </c>
      <c r="D69" s="131">
        <v>0</v>
      </c>
      <c r="E69" s="132">
        <v>0</v>
      </c>
      <c r="F69" s="133">
        <v>1</v>
      </c>
      <c r="G69" s="30">
        <f t="shared" si="33"/>
        <v>0</v>
      </c>
      <c r="H69" s="31">
        <f t="shared" si="34"/>
        <v>0</v>
      </c>
      <c r="I69" s="31"/>
      <c r="J69" s="27">
        <f t="shared" si="35"/>
        <v>0</v>
      </c>
      <c r="K69" s="27">
        <f t="shared" si="22"/>
        <v>0</v>
      </c>
      <c r="L69" s="28">
        <f t="shared" si="23"/>
        <v>0</v>
      </c>
      <c r="M69" s="31"/>
      <c r="N69" s="35">
        <f t="shared" si="24"/>
        <v>0</v>
      </c>
      <c r="O69" s="35">
        <f t="shared" si="25"/>
        <v>0</v>
      </c>
      <c r="P69" s="20" t="str">
        <f t="shared" si="32"/>
        <v>.</v>
      </c>
      <c r="Q69" s="9"/>
      <c r="R69" s="9"/>
      <c r="S69" s="38"/>
      <c r="T69" s="202"/>
      <c r="U69" s="203">
        <f t="shared" si="36"/>
        <v>0</v>
      </c>
      <c r="V69" s="203">
        <f t="shared" si="37"/>
        <v>0</v>
      </c>
      <c r="W69" s="207">
        <f t="shared" si="28"/>
        <v>0</v>
      </c>
    </row>
    <row r="70" spans="3:23">
      <c r="C70" s="55">
        <v>36</v>
      </c>
      <c r="D70" s="131">
        <v>0</v>
      </c>
      <c r="E70" s="132">
        <v>0</v>
      </c>
      <c r="F70" s="133">
        <v>1</v>
      </c>
      <c r="G70" s="30">
        <f t="shared" si="33"/>
        <v>0</v>
      </c>
      <c r="H70" s="31">
        <f t="shared" si="34"/>
        <v>0</v>
      </c>
      <c r="I70" s="31"/>
      <c r="J70" s="27">
        <f t="shared" si="35"/>
        <v>0</v>
      </c>
      <c r="K70" s="27">
        <f t="shared" si="22"/>
        <v>0</v>
      </c>
      <c r="L70" s="28">
        <f t="shared" si="23"/>
        <v>0</v>
      </c>
      <c r="M70" s="31"/>
      <c r="N70" s="35">
        <f t="shared" si="24"/>
        <v>0</v>
      </c>
      <c r="O70" s="35">
        <f t="shared" si="25"/>
        <v>0</v>
      </c>
      <c r="P70" s="20" t="str">
        <f t="shared" si="32"/>
        <v>.</v>
      </c>
      <c r="Q70" s="9"/>
      <c r="R70" s="9"/>
      <c r="S70" s="38"/>
      <c r="T70" s="202"/>
      <c r="U70" s="203">
        <f t="shared" si="36"/>
        <v>0</v>
      </c>
      <c r="V70" s="203">
        <f t="shared" si="37"/>
        <v>0</v>
      </c>
      <c r="W70" s="207">
        <f t="shared" si="28"/>
        <v>0</v>
      </c>
    </row>
    <row r="71" spans="3:23">
      <c r="C71" s="55">
        <v>38</v>
      </c>
      <c r="D71" s="131">
        <v>0</v>
      </c>
      <c r="E71" s="132">
        <v>0</v>
      </c>
      <c r="F71" s="133">
        <v>1</v>
      </c>
      <c r="G71" s="30">
        <f t="shared" si="33"/>
        <v>0</v>
      </c>
      <c r="H71" s="31">
        <f t="shared" si="34"/>
        <v>0</v>
      </c>
      <c r="I71" s="31"/>
      <c r="J71" s="27">
        <f t="shared" si="35"/>
        <v>0</v>
      </c>
      <c r="K71" s="27">
        <f t="shared" si="22"/>
        <v>0</v>
      </c>
      <c r="L71" s="28">
        <f t="shared" si="23"/>
        <v>0</v>
      </c>
      <c r="M71" s="31"/>
      <c r="N71" s="35">
        <f t="shared" si="24"/>
        <v>0</v>
      </c>
      <c r="O71" s="35">
        <f t="shared" si="25"/>
        <v>0</v>
      </c>
      <c r="P71" s="20" t="str">
        <f t="shared" si="32"/>
        <v>.</v>
      </c>
      <c r="Q71" s="9"/>
      <c r="R71" s="9"/>
      <c r="S71" s="38"/>
      <c r="T71" s="202"/>
      <c r="U71" s="203">
        <f t="shared" si="36"/>
        <v>0</v>
      </c>
      <c r="V71" s="203">
        <f t="shared" si="37"/>
        <v>0</v>
      </c>
      <c r="W71" s="207">
        <f t="shared" si="28"/>
        <v>0</v>
      </c>
    </row>
    <row r="72" spans="3:23">
      <c r="C72" s="55">
        <v>40</v>
      </c>
      <c r="D72" s="131">
        <v>0</v>
      </c>
      <c r="E72" s="132">
        <v>0</v>
      </c>
      <c r="F72" s="133">
        <v>1</v>
      </c>
      <c r="G72" s="30">
        <f t="shared" si="29"/>
        <v>0</v>
      </c>
      <c r="H72" s="31">
        <f t="shared" si="30"/>
        <v>0</v>
      </c>
      <c r="I72" s="31"/>
      <c r="J72" s="27">
        <f t="shared" si="31"/>
        <v>0</v>
      </c>
      <c r="K72" s="27">
        <f t="shared" si="22"/>
        <v>0</v>
      </c>
      <c r="L72" s="28">
        <f t="shared" si="23"/>
        <v>0</v>
      </c>
      <c r="M72" s="31"/>
      <c r="N72" s="35">
        <f t="shared" si="24"/>
        <v>0</v>
      </c>
      <c r="O72" s="35">
        <f t="shared" si="25"/>
        <v>0</v>
      </c>
      <c r="P72" s="20" t="str">
        <f t="shared" si="32"/>
        <v>.</v>
      </c>
      <c r="Q72" s="9"/>
      <c r="R72" s="9"/>
      <c r="S72" s="38"/>
      <c r="T72" s="202"/>
      <c r="U72" s="203">
        <f t="shared" si="26"/>
        <v>0</v>
      </c>
      <c r="V72" s="203">
        <f t="shared" si="27"/>
        <v>0</v>
      </c>
      <c r="W72" s="207">
        <f t="shared" si="28"/>
        <v>0</v>
      </c>
    </row>
    <row r="73" spans="3:23">
      <c r="C73" s="55">
        <v>42</v>
      </c>
      <c r="D73" s="131">
        <v>0</v>
      </c>
      <c r="E73" s="132">
        <v>0</v>
      </c>
      <c r="F73" s="133">
        <v>1</v>
      </c>
      <c r="G73" s="30">
        <f t="shared" si="29"/>
        <v>0</v>
      </c>
      <c r="H73" s="31">
        <f t="shared" si="30"/>
        <v>0</v>
      </c>
      <c r="I73" s="31"/>
      <c r="J73" s="27">
        <f t="shared" si="31"/>
        <v>0</v>
      </c>
      <c r="K73" s="27">
        <f t="shared" si="22"/>
        <v>0</v>
      </c>
      <c r="L73" s="28">
        <f t="shared" si="23"/>
        <v>0</v>
      </c>
      <c r="M73" s="31"/>
      <c r="N73" s="35">
        <f t="shared" si="24"/>
        <v>0</v>
      </c>
      <c r="O73" s="35">
        <f t="shared" si="25"/>
        <v>0</v>
      </c>
      <c r="P73" s="20" t="str">
        <f t="shared" si="32"/>
        <v>.</v>
      </c>
      <c r="Q73" s="9"/>
      <c r="R73" s="9"/>
      <c r="S73" s="38"/>
      <c r="T73" s="202"/>
      <c r="U73" s="203">
        <f t="shared" si="26"/>
        <v>0</v>
      </c>
      <c r="V73" s="203">
        <f t="shared" si="27"/>
        <v>0</v>
      </c>
      <c r="W73" s="207">
        <f t="shared" si="28"/>
        <v>0</v>
      </c>
    </row>
    <row r="74" spans="3:23">
      <c r="C74" s="55">
        <v>44</v>
      </c>
      <c r="D74" s="131">
        <v>0</v>
      </c>
      <c r="E74" s="132">
        <v>0</v>
      </c>
      <c r="F74" s="133">
        <v>1</v>
      </c>
      <c r="G74" s="30">
        <f t="shared" si="29"/>
        <v>0</v>
      </c>
      <c r="H74" s="31">
        <f t="shared" si="30"/>
        <v>0</v>
      </c>
      <c r="I74" s="31"/>
      <c r="J74" s="27">
        <f t="shared" si="31"/>
        <v>0</v>
      </c>
      <c r="K74" s="27">
        <f t="shared" si="22"/>
        <v>0</v>
      </c>
      <c r="L74" s="28">
        <f t="shared" si="23"/>
        <v>0</v>
      </c>
      <c r="M74" s="31"/>
      <c r="N74" s="35">
        <f t="shared" si="24"/>
        <v>0</v>
      </c>
      <c r="O74" s="35">
        <f t="shared" si="25"/>
        <v>0</v>
      </c>
      <c r="P74" s="20" t="str">
        <f t="shared" si="32"/>
        <v>.</v>
      </c>
      <c r="Q74" s="9"/>
      <c r="R74" s="9"/>
      <c r="S74" s="38"/>
      <c r="T74" s="202"/>
      <c r="U74" s="203">
        <f t="shared" si="26"/>
        <v>0</v>
      </c>
      <c r="V74" s="203">
        <f t="shared" si="27"/>
        <v>0</v>
      </c>
      <c r="W74" s="207">
        <f t="shared" si="28"/>
        <v>0</v>
      </c>
    </row>
    <row r="75" spans="3:23">
      <c r="C75" s="55">
        <v>46</v>
      </c>
      <c r="D75" s="131">
        <v>0</v>
      </c>
      <c r="E75" s="132">
        <v>0</v>
      </c>
      <c r="F75" s="133">
        <v>1</v>
      </c>
      <c r="G75" s="30">
        <f t="shared" si="29"/>
        <v>0</v>
      </c>
      <c r="H75" s="31">
        <f t="shared" si="30"/>
        <v>0</v>
      </c>
      <c r="I75" s="31"/>
      <c r="J75" s="27">
        <f t="shared" si="31"/>
        <v>0</v>
      </c>
      <c r="K75" s="27">
        <f t="shared" si="22"/>
        <v>0</v>
      </c>
      <c r="L75" s="28">
        <f t="shared" si="23"/>
        <v>0</v>
      </c>
      <c r="M75" s="31"/>
      <c r="N75" s="35">
        <f t="shared" si="24"/>
        <v>0</v>
      </c>
      <c r="O75" s="35">
        <f t="shared" si="25"/>
        <v>0</v>
      </c>
      <c r="P75" s="20" t="str">
        <f t="shared" si="32"/>
        <v>.</v>
      </c>
      <c r="Q75" s="9"/>
      <c r="R75" s="9"/>
      <c r="S75" s="38"/>
      <c r="T75" s="202"/>
      <c r="U75" s="203">
        <f t="shared" si="26"/>
        <v>0</v>
      </c>
      <c r="V75" s="203">
        <f t="shared" si="27"/>
        <v>0</v>
      </c>
      <c r="W75" s="207">
        <f t="shared" si="28"/>
        <v>0</v>
      </c>
    </row>
    <row r="76" spans="3:23">
      <c r="C76" s="55">
        <v>48</v>
      </c>
      <c r="D76" s="131">
        <v>0</v>
      </c>
      <c r="E76" s="132">
        <v>0</v>
      </c>
      <c r="F76" s="133">
        <v>1</v>
      </c>
      <c r="G76" s="30">
        <f t="shared" si="29"/>
        <v>0</v>
      </c>
      <c r="H76" s="31">
        <f t="shared" si="30"/>
        <v>0</v>
      </c>
      <c r="I76" s="31"/>
      <c r="J76" s="27">
        <f t="shared" si="31"/>
        <v>0</v>
      </c>
      <c r="K76" s="27">
        <f t="shared" si="22"/>
        <v>0</v>
      </c>
      <c r="L76" s="28">
        <f t="shared" si="23"/>
        <v>0</v>
      </c>
      <c r="M76" s="31"/>
      <c r="N76" s="35">
        <f t="shared" si="24"/>
        <v>0</v>
      </c>
      <c r="O76" s="35">
        <f t="shared" si="25"/>
        <v>0</v>
      </c>
      <c r="P76" s="20" t="str">
        <f t="shared" si="32"/>
        <v>.</v>
      </c>
      <c r="Q76" s="9"/>
      <c r="R76" s="9"/>
      <c r="S76" s="38"/>
      <c r="T76" s="202"/>
      <c r="U76" s="203">
        <f t="shared" si="26"/>
        <v>0</v>
      </c>
      <c r="V76" s="203">
        <f t="shared" si="27"/>
        <v>0</v>
      </c>
      <c r="W76" s="207">
        <f t="shared" si="28"/>
        <v>0</v>
      </c>
    </row>
    <row r="77" spans="3:23">
      <c r="C77" s="55">
        <v>50</v>
      </c>
      <c r="D77" s="131">
        <v>0</v>
      </c>
      <c r="E77" s="132">
        <v>0</v>
      </c>
      <c r="F77" s="133">
        <v>1</v>
      </c>
      <c r="G77" s="30">
        <f t="shared" si="29"/>
        <v>0</v>
      </c>
      <c r="H77" s="31">
        <f t="shared" si="30"/>
        <v>0</v>
      </c>
      <c r="I77" s="31"/>
      <c r="J77" s="27">
        <f t="shared" si="31"/>
        <v>0</v>
      </c>
      <c r="K77" s="27">
        <f t="shared" si="22"/>
        <v>0</v>
      </c>
      <c r="L77" s="28">
        <f t="shared" si="23"/>
        <v>0</v>
      </c>
      <c r="M77" s="31"/>
      <c r="N77" s="35">
        <f t="shared" si="24"/>
        <v>0</v>
      </c>
      <c r="O77" s="35">
        <f t="shared" si="25"/>
        <v>0</v>
      </c>
      <c r="P77" s="20" t="str">
        <f t="shared" si="32"/>
        <v>.</v>
      </c>
      <c r="Q77" s="9"/>
      <c r="R77" s="9"/>
      <c r="S77" s="38"/>
      <c r="T77" s="202"/>
      <c r="U77" s="203">
        <f t="shared" si="26"/>
        <v>0</v>
      </c>
      <c r="V77" s="203">
        <f t="shared" si="27"/>
        <v>0</v>
      </c>
      <c r="W77" s="207">
        <f t="shared" si="28"/>
        <v>0</v>
      </c>
    </row>
    <row r="78" spans="3:23">
      <c r="C78" s="55">
        <v>52</v>
      </c>
      <c r="D78" s="131">
        <v>0</v>
      </c>
      <c r="E78" s="132">
        <v>0</v>
      </c>
      <c r="F78" s="133">
        <v>1</v>
      </c>
      <c r="G78" s="30">
        <f t="shared" si="29"/>
        <v>0</v>
      </c>
      <c r="H78" s="31">
        <f t="shared" si="30"/>
        <v>0</v>
      </c>
      <c r="I78" s="31"/>
      <c r="J78" s="27">
        <f t="shared" si="31"/>
        <v>0</v>
      </c>
      <c r="K78" s="27">
        <f t="shared" si="22"/>
        <v>0</v>
      </c>
      <c r="L78" s="28">
        <f t="shared" si="23"/>
        <v>0</v>
      </c>
      <c r="M78" s="31"/>
      <c r="N78" s="35">
        <f t="shared" si="24"/>
        <v>0</v>
      </c>
      <c r="O78" s="35">
        <f t="shared" si="25"/>
        <v>0</v>
      </c>
      <c r="P78" s="20" t="str">
        <f t="shared" si="32"/>
        <v>.</v>
      </c>
      <c r="Q78" s="9"/>
      <c r="R78" s="9"/>
      <c r="S78" s="38"/>
      <c r="T78" s="202"/>
      <c r="U78" s="203">
        <f t="shared" si="26"/>
        <v>0</v>
      </c>
      <c r="V78" s="203">
        <f t="shared" si="27"/>
        <v>0</v>
      </c>
      <c r="W78" s="207">
        <f t="shared" si="28"/>
        <v>0</v>
      </c>
    </row>
    <row r="79" spans="3:23">
      <c r="C79" s="57"/>
      <c r="D79" s="32"/>
      <c r="E79" s="32"/>
      <c r="F79" s="150" t="s">
        <v>51</v>
      </c>
      <c r="G79" s="31">
        <f>SUM(G53:G78)</f>
        <v>0</v>
      </c>
      <c r="H79" s="31">
        <f>SUM(H53:H78)</f>
        <v>0</v>
      </c>
      <c r="I79" s="31"/>
      <c r="J79" s="27">
        <f>SUM(J53:J78)</f>
        <v>0</v>
      </c>
      <c r="K79" s="27">
        <f>SUM(K53:K78)</f>
        <v>0</v>
      </c>
      <c r="L79" s="28">
        <f>SUM(L53:L78)</f>
        <v>0</v>
      </c>
      <c r="M79" s="31"/>
      <c r="N79" s="29">
        <f>SUM(N53:N78)</f>
        <v>0</v>
      </c>
      <c r="O79" s="29">
        <f>SUM(O53:O78)</f>
        <v>0</v>
      </c>
      <c r="P79" s="20" t="str">
        <f t="shared" si="32"/>
        <v>.</v>
      </c>
      <c r="Q79" s="9"/>
      <c r="R79" s="9"/>
      <c r="S79" s="38"/>
      <c r="T79" s="202"/>
      <c r="U79" s="228">
        <f>SUM(U53:U78)</f>
        <v>0</v>
      </c>
      <c r="V79" s="228">
        <f>SUM(V53:V78)</f>
        <v>0</v>
      </c>
      <c r="W79" s="229">
        <f>SUM(W53:W78)</f>
        <v>0</v>
      </c>
    </row>
    <row r="80" spans="3:23" ht="13.2" thickBot="1">
      <c r="C80" s="52"/>
      <c r="D80" s="9"/>
      <c r="E80" s="9"/>
      <c r="F80" s="9"/>
      <c r="G80" s="9"/>
      <c r="H80" s="9"/>
      <c r="I80" s="9"/>
      <c r="J80" s="9"/>
      <c r="K80" s="9"/>
      <c r="L80" s="9"/>
      <c r="M80" s="9"/>
      <c r="N80" s="9"/>
      <c r="O80" s="9"/>
      <c r="P80" s="20"/>
      <c r="Q80" s="9"/>
      <c r="R80" s="9"/>
      <c r="S80" s="38"/>
      <c r="T80" s="202"/>
      <c r="U80" s="202"/>
      <c r="V80" s="202"/>
      <c r="W80" s="206"/>
    </row>
    <row r="81" spans="3:23" ht="59.25" customHeight="1">
      <c r="C81" s="52"/>
      <c r="D81" s="9"/>
      <c r="E81" s="9"/>
      <c r="F81" s="9"/>
      <c r="G81" s="9"/>
      <c r="H81" s="9"/>
      <c r="I81" s="9"/>
      <c r="J81" s="9"/>
      <c r="K81" s="359" t="s">
        <v>151</v>
      </c>
      <c r="L81" s="360"/>
      <c r="M81" s="11" t="s">
        <v>16</v>
      </c>
      <c r="N81" s="12" t="s">
        <v>8</v>
      </c>
      <c r="O81" s="13" t="s">
        <v>9</v>
      </c>
      <c r="P81" s="20"/>
      <c r="Q81" s="9"/>
      <c r="R81" s="9"/>
      <c r="S81" s="38"/>
      <c r="T81" s="202"/>
      <c r="U81" s="202"/>
      <c r="V81" s="202"/>
      <c r="W81" s="206"/>
    </row>
    <row r="82" spans="3:23">
      <c r="C82" s="58"/>
      <c r="D82" s="38"/>
      <c r="E82" s="38"/>
      <c r="F82" s="38"/>
      <c r="G82" s="38"/>
      <c r="H82" s="38"/>
      <c r="I82" s="38"/>
      <c r="J82" s="38"/>
      <c r="K82" s="44" t="s">
        <v>14</v>
      </c>
      <c r="L82" s="40"/>
      <c r="M82" s="41">
        <v>1E-3</v>
      </c>
      <c r="N82" s="42">
        <f>ROUND(N79*(1+M82),2)</f>
        <v>0</v>
      </c>
      <c r="O82" s="45">
        <f>ROUND(O79*(1+M82),2)</f>
        <v>0</v>
      </c>
      <c r="P82" s="59"/>
      <c r="Q82" s="38"/>
      <c r="R82" s="38"/>
      <c r="S82" s="38"/>
      <c r="T82" s="202"/>
      <c r="U82" s="202"/>
      <c r="V82" s="202"/>
      <c r="W82" s="206"/>
    </row>
    <row r="83" spans="3:23">
      <c r="C83" s="52"/>
      <c r="D83" s="9"/>
      <c r="E83" s="9"/>
      <c r="F83" s="9"/>
      <c r="G83" s="9"/>
      <c r="H83" s="9"/>
      <c r="I83" s="9"/>
      <c r="J83" s="9"/>
      <c r="K83" s="157" t="s">
        <v>15</v>
      </c>
      <c r="L83" s="6"/>
      <c r="M83" s="43">
        <v>0</v>
      </c>
      <c r="N83" s="31">
        <f t="shared" ref="N83:N89" si="38">ROUND(N82*(1+M83),2)</f>
        <v>0</v>
      </c>
      <c r="O83" s="114">
        <f t="shared" ref="O83:O89" si="39">ROUND(O82*(1+M83),2)</f>
        <v>0</v>
      </c>
      <c r="P83" s="20"/>
      <c r="Q83" s="9"/>
      <c r="R83" s="9"/>
      <c r="S83" s="38"/>
      <c r="T83" s="202"/>
      <c r="U83" s="202"/>
      <c r="V83" s="202"/>
      <c r="W83" s="206"/>
    </row>
    <row r="84" spans="3:23">
      <c r="C84" s="52"/>
      <c r="D84" s="9"/>
      <c r="E84" s="9"/>
      <c r="F84" s="9"/>
      <c r="G84" s="9"/>
      <c r="H84" s="9"/>
      <c r="I84" s="9"/>
      <c r="J84" s="9"/>
      <c r="K84" s="157" t="s">
        <v>75</v>
      </c>
      <c r="L84" s="6"/>
      <c r="M84" s="43">
        <v>4.0000000000000001E-3</v>
      </c>
      <c r="N84" s="31">
        <f t="shared" si="38"/>
        <v>0</v>
      </c>
      <c r="O84" s="114">
        <f t="shared" si="39"/>
        <v>0</v>
      </c>
      <c r="P84" s="20"/>
      <c r="Q84" s="9"/>
      <c r="R84" s="9"/>
      <c r="S84" s="38"/>
      <c r="T84" s="202"/>
      <c r="U84" s="202"/>
      <c r="V84" s="202"/>
      <c r="W84" s="206"/>
    </row>
    <row r="85" spans="3:23">
      <c r="C85" s="52"/>
      <c r="D85" s="9"/>
      <c r="E85" s="9"/>
      <c r="F85" s="9"/>
      <c r="G85" s="9"/>
      <c r="H85" s="9"/>
      <c r="I85" s="9"/>
      <c r="J85" s="9"/>
      <c r="K85" s="188" t="s">
        <v>96</v>
      </c>
      <c r="L85" s="187"/>
      <c r="M85" s="41">
        <v>7.0000000000000001E-3</v>
      </c>
      <c r="N85" s="42">
        <f t="shared" si="38"/>
        <v>0</v>
      </c>
      <c r="O85" s="45">
        <f t="shared" si="39"/>
        <v>0</v>
      </c>
      <c r="P85" s="20"/>
      <c r="Q85" s="9"/>
      <c r="R85" s="9"/>
      <c r="S85" s="38"/>
      <c r="T85" s="202"/>
      <c r="U85" s="202"/>
      <c r="V85" s="202"/>
      <c r="W85" s="206"/>
    </row>
    <row r="86" spans="3:23">
      <c r="C86" s="52"/>
      <c r="D86" s="9"/>
      <c r="E86" s="9"/>
      <c r="F86" s="9"/>
      <c r="G86" s="9"/>
      <c r="H86" s="9"/>
      <c r="I86" s="9"/>
      <c r="J86" s="9"/>
      <c r="K86" s="188" t="s">
        <v>99</v>
      </c>
      <c r="L86" s="187"/>
      <c r="M86" s="41">
        <v>1.2999999999999999E-2</v>
      </c>
      <c r="N86" s="42">
        <f t="shared" si="38"/>
        <v>0</v>
      </c>
      <c r="O86" s="45">
        <f t="shared" si="39"/>
        <v>0</v>
      </c>
      <c r="P86" s="20"/>
      <c r="Q86" s="9"/>
      <c r="R86" s="9"/>
      <c r="S86" s="38"/>
      <c r="T86" s="202"/>
      <c r="U86" s="202"/>
      <c r="V86" s="202"/>
      <c r="W86" s="206"/>
    </row>
    <row r="87" spans="3:23">
      <c r="C87" s="52"/>
      <c r="D87" s="9"/>
      <c r="E87" s="9"/>
      <c r="F87" s="9"/>
      <c r="G87" s="9"/>
      <c r="H87" s="9"/>
      <c r="I87" s="9"/>
      <c r="J87" s="9"/>
      <c r="K87" s="188" t="s">
        <v>99</v>
      </c>
      <c r="L87" s="187"/>
      <c r="M87" s="41">
        <v>0</v>
      </c>
      <c r="N87" s="42">
        <f t="shared" si="38"/>
        <v>0</v>
      </c>
      <c r="O87" s="45">
        <f t="shared" si="39"/>
        <v>0</v>
      </c>
      <c r="P87" s="20"/>
      <c r="Q87" s="9"/>
      <c r="R87" s="9"/>
      <c r="S87" s="38"/>
      <c r="T87" s="202"/>
      <c r="U87" s="202"/>
      <c r="V87" s="202"/>
      <c r="W87" s="206"/>
    </row>
    <row r="88" spans="3:23" ht="13.2" thickBot="1">
      <c r="C88" s="52"/>
      <c r="D88" s="9"/>
      <c r="E88" s="9"/>
      <c r="F88" s="9"/>
      <c r="G88" s="9"/>
      <c r="H88" s="9"/>
      <c r="I88" s="9"/>
      <c r="J88" s="9"/>
      <c r="K88" s="183" t="s">
        <v>117</v>
      </c>
      <c r="L88" s="184"/>
      <c r="M88" s="185">
        <v>5.5E-2</v>
      </c>
      <c r="N88" s="280">
        <f t="shared" si="38"/>
        <v>0</v>
      </c>
      <c r="O88" s="281">
        <f t="shared" si="39"/>
        <v>0</v>
      </c>
      <c r="P88" s="20"/>
      <c r="Q88" s="9"/>
      <c r="R88" s="9"/>
      <c r="S88" s="38"/>
      <c r="T88" s="202"/>
      <c r="U88" s="202"/>
      <c r="V88" s="202"/>
      <c r="W88" s="206"/>
    </row>
    <row r="89" spans="3:23" ht="13.2" thickBot="1">
      <c r="C89" s="52"/>
      <c r="D89" s="9"/>
      <c r="E89" s="9"/>
      <c r="F89" s="9"/>
      <c r="G89" s="9"/>
      <c r="H89" s="9"/>
      <c r="I89" s="9"/>
      <c r="J89" s="9"/>
      <c r="K89" s="282" t="s">
        <v>140</v>
      </c>
      <c r="L89" s="283"/>
      <c r="M89" s="284">
        <v>8.2000000000000003E-2</v>
      </c>
      <c r="N89" s="285">
        <f t="shared" si="38"/>
        <v>0</v>
      </c>
      <c r="O89" s="286">
        <f t="shared" si="39"/>
        <v>0</v>
      </c>
      <c r="P89" s="20"/>
      <c r="Q89" s="9"/>
      <c r="R89" s="9"/>
      <c r="S89" s="38"/>
      <c r="T89" s="202"/>
      <c r="U89" s="202"/>
      <c r="V89" s="202"/>
      <c r="W89" s="206"/>
    </row>
    <row r="90" spans="3:23" ht="13.2" thickBot="1">
      <c r="C90" s="60"/>
      <c r="D90" s="39"/>
      <c r="E90" s="39"/>
      <c r="F90" s="39"/>
      <c r="G90" s="39"/>
      <c r="H90" s="39"/>
      <c r="I90" s="39"/>
      <c r="J90" s="39"/>
      <c r="K90" s="39"/>
      <c r="L90" s="39"/>
      <c r="M90" s="39"/>
      <c r="N90" s="39"/>
      <c r="O90" s="39"/>
      <c r="P90" s="61"/>
      <c r="Q90" s="39"/>
      <c r="R90" s="39"/>
      <c r="S90" s="72"/>
      <c r="T90" s="208"/>
      <c r="U90" s="208"/>
      <c r="V90" s="208"/>
      <c r="W90" s="209"/>
    </row>
    <row r="91" spans="3:23" ht="13.8">
      <c r="C91" s="236">
        <v>2015</v>
      </c>
      <c r="D91" s="50"/>
      <c r="E91" s="50"/>
      <c r="F91" s="50"/>
      <c r="G91" s="50"/>
      <c r="H91" s="50"/>
      <c r="I91" s="50"/>
      <c r="J91" s="50"/>
      <c r="K91" s="50"/>
      <c r="L91" s="50"/>
      <c r="M91" s="50"/>
      <c r="N91" s="50"/>
      <c r="O91" s="50"/>
      <c r="P91" s="51"/>
      <c r="Q91" s="50"/>
      <c r="R91" s="50"/>
      <c r="S91" s="71"/>
      <c r="T91" s="204"/>
      <c r="U91" s="204"/>
      <c r="V91" s="204"/>
      <c r="W91" s="205"/>
    </row>
    <row r="92" spans="3:23" ht="13.2" thickBot="1">
      <c r="C92" s="52"/>
      <c r="D92" s="9"/>
      <c r="E92" s="9"/>
      <c r="F92" s="9"/>
      <c r="G92" s="9"/>
      <c r="H92" s="9"/>
      <c r="I92" s="9"/>
      <c r="J92" s="9"/>
      <c r="K92" s="9"/>
      <c r="L92" s="9"/>
      <c r="M92" s="9"/>
      <c r="N92" s="9"/>
      <c r="O92" s="9"/>
      <c r="P92" s="20"/>
      <c r="Q92" s="9"/>
      <c r="R92" s="9"/>
      <c r="S92" s="38"/>
      <c r="T92" s="202"/>
      <c r="U92" s="202"/>
      <c r="V92" s="202"/>
      <c r="W92" s="206"/>
    </row>
    <row r="93" spans="3:23">
      <c r="C93" s="53"/>
      <c r="D93" s="373" t="s">
        <v>1</v>
      </c>
      <c r="E93" s="374"/>
      <c r="F93" s="375"/>
      <c r="G93" s="5"/>
      <c r="H93" s="6"/>
      <c r="I93" s="6"/>
      <c r="J93" s="376" t="s">
        <v>2</v>
      </c>
      <c r="K93" s="377"/>
      <c r="L93" s="378"/>
      <c r="M93" s="7"/>
      <c r="N93" s="383" t="s">
        <v>3</v>
      </c>
      <c r="O93" s="383"/>
      <c r="P93" s="20"/>
      <c r="Q93" s="9"/>
      <c r="R93" s="9"/>
      <c r="S93" s="38"/>
      <c r="T93" s="202"/>
      <c r="U93" s="202"/>
      <c r="V93" s="202"/>
      <c r="W93" s="206"/>
    </row>
    <row r="94" spans="3:23" ht="51" thickBot="1">
      <c r="C94" s="54" t="s">
        <v>4</v>
      </c>
      <c r="D94" s="134" t="s">
        <v>65</v>
      </c>
      <c r="E94" s="135" t="s">
        <v>66</v>
      </c>
      <c r="F94" s="127" t="s">
        <v>28</v>
      </c>
      <c r="G94" s="14" t="s">
        <v>67</v>
      </c>
      <c r="H94" s="15" t="s">
        <v>68</v>
      </c>
      <c r="I94" s="15"/>
      <c r="J94" s="16" t="s">
        <v>43</v>
      </c>
      <c r="K94" s="16" t="s">
        <v>44</v>
      </c>
      <c r="L94" s="17" t="s">
        <v>7</v>
      </c>
      <c r="M94" s="15"/>
      <c r="N94" s="18" t="s">
        <v>8</v>
      </c>
      <c r="O94" s="18" t="s">
        <v>9</v>
      </c>
      <c r="P94" s="20"/>
      <c r="Q94" s="9"/>
      <c r="R94" s="9"/>
      <c r="S94" s="38"/>
      <c r="T94" s="202"/>
      <c r="U94" s="235" t="s">
        <v>103</v>
      </c>
      <c r="V94" s="235" t="s">
        <v>104</v>
      </c>
      <c r="W94" s="240" t="s">
        <v>18</v>
      </c>
    </row>
    <row r="95" spans="3:23">
      <c r="C95" s="55">
        <v>2</v>
      </c>
      <c r="D95" s="131">
        <v>0</v>
      </c>
      <c r="E95" s="132">
        <v>0</v>
      </c>
      <c r="F95" s="133">
        <v>1</v>
      </c>
      <c r="G95" s="30">
        <f>D95+E95</f>
        <v>0</v>
      </c>
      <c r="H95" s="31">
        <f>ROUND((G95/F95),2)</f>
        <v>0</v>
      </c>
      <c r="I95" s="31"/>
      <c r="J95" s="27">
        <f>ROUND((H95*3%)*F95,2)</f>
        <v>0</v>
      </c>
      <c r="K95" s="27">
        <f t="shared" ref="K95:K120" si="40">ROUND((IF(H95-$R$97&lt;0,0,(H95-$R$97))*3.5%)*F95,2)</f>
        <v>0</v>
      </c>
      <c r="L95" s="28">
        <f t="shared" ref="L95:L120" si="41">J95+K95</f>
        <v>0</v>
      </c>
      <c r="M95" s="31"/>
      <c r="N95" s="35">
        <f t="shared" ref="N95:N120" si="42">((MIN(H95,$R$98)*0.58%)+IF(H95&gt;$R$98,(H95-$R$98)*1.25%,0))*F95</f>
        <v>0</v>
      </c>
      <c r="O95" s="35">
        <f t="shared" ref="O95:O120" si="43">(H95*3.75%)*F95</f>
        <v>0</v>
      </c>
      <c r="P95" s="20" t="str">
        <f>IF(W95&lt;&gt;0, "Error - review!",".")</f>
        <v>.</v>
      </c>
      <c r="Q95" s="381" t="s">
        <v>20</v>
      </c>
      <c r="R95" s="382"/>
      <c r="S95" s="38"/>
      <c r="T95" s="202"/>
      <c r="U95" s="203">
        <f t="shared" ref="U95:U120" si="44">((MIN(H95,$R$98)*0.58%))*F95</f>
        <v>0</v>
      </c>
      <c r="V95" s="203">
        <f t="shared" ref="V95:V120" si="45">(IF(H95&gt;$R$98,(H95-$R$98)*1.25%,0))*F95</f>
        <v>0</v>
      </c>
      <c r="W95" s="207">
        <f t="shared" ref="W95:W120" si="46">(U95+V95)-N95</f>
        <v>0</v>
      </c>
    </row>
    <row r="96" spans="3:23">
      <c r="C96" s="55">
        <v>4</v>
      </c>
      <c r="D96" s="131">
        <v>0</v>
      </c>
      <c r="E96" s="132">
        <v>0</v>
      </c>
      <c r="F96" s="133">
        <v>1</v>
      </c>
      <c r="G96" s="30">
        <f t="shared" ref="G96:G120" si="47">D96+E96</f>
        <v>0</v>
      </c>
      <c r="H96" s="31">
        <f t="shared" ref="H96:H120" si="48">ROUND((G96/F96),2)</f>
        <v>0</v>
      </c>
      <c r="I96" s="31"/>
      <c r="J96" s="27">
        <f t="shared" ref="J96:J120" si="49">ROUND((H96*3%)*F96,2)</f>
        <v>0</v>
      </c>
      <c r="K96" s="27">
        <f t="shared" si="40"/>
        <v>0</v>
      </c>
      <c r="L96" s="28">
        <f t="shared" si="41"/>
        <v>0</v>
      </c>
      <c r="M96" s="31"/>
      <c r="N96" s="35">
        <f t="shared" si="42"/>
        <v>0</v>
      </c>
      <c r="O96" s="35">
        <f t="shared" si="43"/>
        <v>0</v>
      </c>
      <c r="P96" s="20" t="str">
        <f t="shared" ref="P96:P121" si="50">IF(W96&lt;&gt;0, "Error - review!",".")</f>
        <v>.</v>
      </c>
      <c r="Q96" s="77" t="s">
        <v>11</v>
      </c>
      <c r="R96" s="111">
        <v>230.3</v>
      </c>
      <c r="S96" s="34"/>
      <c r="T96" s="202"/>
      <c r="U96" s="203">
        <f t="shared" si="44"/>
        <v>0</v>
      </c>
      <c r="V96" s="203">
        <f t="shared" si="45"/>
        <v>0</v>
      </c>
      <c r="W96" s="207">
        <f t="shared" si="46"/>
        <v>0</v>
      </c>
    </row>
    <row r="97" spans="3:23">
      <c r="C97" s="55">
        <v>6</v>
      </c>
      <c r="D97" s="131">
        <v>0</v>
      </c>
      <c r="E97" s="132">
        <v>0</v>
      </c>
      <c r="F97" s="133">
        <v>1</v>
      </c>
      <c r="G97" s="30">
        <f t="shared" si="47"/>
        <v>0</v>
      </c>
      <c r="H97" s="31">
        <f t="shared" si="48"/>
        <v>0</v>
      </c>
      <c r="I97" s="31"/>
      <c r="J97" s="27">
        <f t="shared" si="49"/>
        <v>0</v>
      </c>
      <c r="K97" s="27">
        <f t="shared" si="40"/>
        <v>0</v>
      </c>
      <c r="L97" s="28">
        <f t="shared" si="41"/>
        <v>0</v>
      </c>
      <c r="M97" s="31"/>
      <c r="N97" s="35">
        <f t="shared" si="42"/>
        <v>0</v>
      </c>
      <c r="O97" s="35">
        <f t="shared" si="43"/>
        <v>0</v>
      </c>
      <c r="P97" s="20" t="str">
        <f t="shared" si="50"/>
        <v>.</v>
      </c>
      <c r="Q97" s="77" t="s">
        <v>37</v>
      </c>
      <c r="R97" s="111">
        <f>ROUND(($R$96*52.18*2)/26.09,2)</f>
        <v>921.2</v>
      </c>
      <c r="S97" s="34"/>
      <c r="T97" s="202"/>
      <c r="U97" s="203">
        <f t="shared" si="44"/>
        <v>0</v>
      </c>
      <c r="V97" s="203">
        <f t="shared" si="45"/>
        <v>0</v>
      </c>
      <c r="W97" s="207">
        <f t="shared" si="46"/>
        <v>0</v>
      </c>
    </row>
    <row r="98" spans="3:23" ht="13.2" thickBot="1">
      <c r="C98" s="55">
        <v>8</v>
      </c>
      <c r="D98" s="131">
        <v>0</v>
      </c>
      <c r="E98" s="132">
        <v>0</v>
      </c>
      <c r="F98" s="133">
        <v>1</v>
      </c>
      <c r="G98" s="30">
        <f t="shared" si="47"/>
        <v>0</v>
      </c>
      <c r="H98" s="31">
        <f t="shared" si="48"/>
        <v>0</v>
      </c>
      <c r="I98" s="31"/>
      <c r="J98" s="27">
        <f t="shared" si="49"/>
        <v>0</v>
      </c>
      <c r="K98" s="27">
        <f t="shared" si="40"/>
        <v>0</v>
      </c>
      <c r="L98" s="28">
        <f t="shared" si="41"/>
        <v>0</v>
      </c>
      <c r="M98" s="31"/>
      <c r="N98" s="35">
        <f t="shared" si="42"/>
        <v>0</v>
      </c>
      <c r="O98" s="35">
        <f t="shared" si="43"/>
        <v>0</v>
      </c>
      <c r="P98" s="20" t="str">
        <f t="shared" si="50"/>
        <v>.</v>
      </c>
      <c r="Q98" s="78" t="s">
        <v>12</v>
      </c>
      <c r="R98" s="112">
        <f>ROUND(($R$96*52.18*3.74)/26.09,2)</f>
        <v>1722.64</v>
      </c>
      <c r="S98" s="34"/>
      <c r="T98" s="202"/>
      <c r="U98" s="203">
        <f t="shared" si="44"/>
        <v>0</v>
      </c>
      <c r="V98" s="203">
        <f t="shared" si="45"/>
        <v>0</v>
      </c>
      <c r="W98" s="207">
        <f t="shared" si="46"/>
        <v>0</v>
      </c>
    </row>
    <row r="99" spans="3:23">
      <c r="C99" s="55">
        <v>10</v>
      </c>
      <c r="D99" s="131">
        <v>0</v>
      </c>
      <c r="E99" s="132">
        <v>0</v>
      </c>
      <c r="F99" s="133">
        <v>1</v>
      </c>
      <c r="G99" s="30">
        <f t="shared" si="47"/>
        <v>0</v>
      </c>
      <c r="H99" s="31">
        <f t="shared" si="48"/>
        <v>0</v>
      </c>
      <c r="I99" s="31"/>
      <c r="J99" s="27">
        <f t="shared" si="49"/>
        <v>0</v>
      </c>
      <c r="K99" s="27">
        <f t="shared" si="40"/>
        <v>0</v>
      </c>
      <c r="L99" s="28">
        <f t="shared" si="41"/>
        <v>0</v>
      </c>
      <c r="M99" s="31"/>
      <c r="N99" s="35">
        <f t="shared" si="42"/>
        <v>0</v>
      </c>
      <c r="O99" s="35">
        <f t="shared" si="43"/>
        <v>0</v>
      </c>
      <c r="P99" s="20" t="str">
        <f t="shared" si="50"/>
        <v>.</v>
      </c>
      <c r="Q99" s="9"/>
      <c r="R99" s="9"/>
      <c r="S99" s="38"/>
      <c r="T99" s="202"/>
      <c r="U99" s="203">
        <f t="shared" si="44"/>
        <v>0</v>
      </c>
      <c r="V99" s="203">
        <f t="shared" si="45"/>
        <v>0</v>
      </c>
      <c r="W99" s="207">
        <f t="shared" si="46"/>
        <v>0</v>
      </c>
    </row>
    <row r="100" spans="3:23">
      <c r="C100" s="55">
        <v>12</v>
      </c>
      <c r="D100" s="131">
        <v>0</v>
      </c>
      <c r="E100" s="132">
        <v>0</v>
      </c>
      <c r="F100" s="133">
        <v>1</v>
      </c>
      <c r="G100" s="30">
        <f t="shared" si="47"/>
        <v>0</v>
      </c>
      <c r="H100" s="31">
        <f t="shared" si="48"/>
        <v>0</v>
      </c>
      <c r="I100" s="31"/>
      <c r="J100" s="27">
        <f t="shared" si="49"/>
        <v>0</v>
      </c>
      <c r="K100" s="27">
        <f t="shared" si="40"/>
        <v>0</v>
      </c>
      <c r="L100" s="28">
        <f t="shared" si="41"/>
        <v>0</v>
      </c>
      <c r="M100" s="31"/>
      <c r="N100" s="35">
        <f t="shared" si="42"/>
        <v>0</v>
      </c>
      <c r="O100" s="35">
        <f t="shared" si="43"/>
        <v>0</v>
      </c>
      <c r="P100" s="20" t="str">
        <f t="shared" si="50"/>
        <v>.</v>
      </c>
      <c r="Q100" s="9"/>
      <c r="R100" s="9"/>
      <c r="S100" s="38"/>
      <c r="T100" s="202"/>
      <c r="U100" s="203">
        <f t="shared" si="44"/>
        <v>0</v>
      </c>
      <c r="V100" s="203">
        <f t="shared" si="45"/>
        <v>0</v>
      </c>
      <c r="W100" s="207">
        <f t="shared" si="46"/>
        <v>0</v>
      </c>
    </row>
    <row r="101" spans="3:23">
      <c r="C101" s="55">
        <v>14</v>
      </c>
      <c r="D101" s="131">
        <v>0</v>
      </c>
      <c r="E101" s="132">
        <v>0</v>
      </c>
      <c r="F101" s="133">
        <v>1</v>
      </c>
      <c r="G101" s="30">
        <f t="shared" si="47"/>
        <v>0</v>
      </c>
      <c r="H101" s="31">
        <f t="shared" si="48"/>
        <v>0</v>
      </c>
      <c r="I101" s="31"/>
      <c r="J101" s="27">
        <f t="shared" si="49"/>
        <v>0</v>
      </c>
      <c r="K101" s="27">
        <f t="shared" si="40"/>
        <v>0</v>
      </c>
      <c r="L101" s="28">
        <f t="shared" si="41"/>
        <v>0</v>
      </c>
      <c r="M101" s="31"/>
      <c r="N101" s="35">
        <f t="shared" si="42"/>
        <v>0</v>
      </c>
      <c r="O101" s="35">
        <f t="shared" si="43"/>
        <v>0</v>
      </c>
      <c r="P101" s="20" t="str">
        <f t="shared" si="50"/>
        <v>.</v>
      </c>
      <c r="Q101" s="9"/>
      <c r="R101" s="9"/>
      <c r="S101" s="38"/>
      <c r="T101" s="202"/>
      <c r="U101" s="203">
        <f t="shared" si="44"/>
        <v>0</v>
      </c>
      <c r="V101" s="203">
        <f t="shared" si="45"/>
        <v>0</v>
      </c>
      <c r="W101" s="207">
        <f t="shared" si="46"/>
        <v>0</v>
      </c>
    </row>
    <row r="102" spans="3:23">
      <c r="C102" s="55">
        <v>16</v>
      </c>
      <c r="D102" s="131">
        <v>0</v>
      </c>
      <c r="E102" s="132">
        <v>0</v>
      </c>
      <c r="F102" s="133">
        <v>1</v>
      </c>
      <c r="G102" s="30">
        <f t="shared" ref="G102:G116" si="51">D102+E102</f>
        <v>0</v>
      </c>
      <c r="H102" s="31">
        <f t="shared" ref="H102:H116" si="52">ROUND((G102/F102),2)</f>
        <v>0</v>
      </c>
      <c r="I102" s="31"/>
      <c r="J102" s="27">
        <f t="shared" ref="J102:J116" si="53">ROUND((H102*3%)*F102,2)</f>
        <v>0</v>
      </c>
      <c r="K102" s="27">
        <f t="shared" si="40"/>
        <v>0</v>
      </c>
      <c r="L102" s="28">
        <f t="shared" si="41"/>
        <v>0</v>
      </c>
      <c r="M102" s="31"/>
      <c r="N102" s="35">
        <f t="shared" si="42"/>
        <v>0</v>
      </c>
      <c r="O102" s="35">
        <f t="shared" si="43"/>
        <v>0</v>
      </c>
      <c r="P102" s="20" t="str">
        <f t="shared" si="50"/>
        <v>.</v>
      </c>
      <c r="Q102" s="9"/>
      <c r="R102" s="9"/>
      <c r="S102" s="38"/>
      <c r="T102" s="202"/>
      <c r="U102" s="203">
        <f t="shared" ref="U102:U115" si="54">((MIN(H102,$R$98)*0.58%))*F102</f>
        <v>0</v>
      </c>
      <c r="V102" s="203">
        <f t="shared" ref="V102:V115" si="55">(IF(H102&gt;$R$98,(H102-$R$98)*1.25%,0))*F102</f>
        <v>0</v>
      </c>
      <c r="W102" s="207">
        <f t="shared" si="46"/>
        <v>0</v>
      </c>
    </row>
    <row r="103" spans="3:23">
      <c r="C103" s="55">
        <v>18</v>
      </c>
      <c r="D103" s="131">
        <v>0</v>
      </c>
      <c r="E103" s="132">
        <v>0</v>
      </c>
      <c r="F103" s="133">
        <v>1</v>
      </c>
      <c r="G103" s="30">
        <f t="shared" si="51"/>
        <v>0</v>
      </c>
      <c r="H103" s="31">
        <f t="shared" si="52"/>
        <v>0</v>
      </c>
      <c r="I103" s="31"/>
      <c r="J103" s="27">
        <f t="shared" si="53"/>
        <v>0</v>
      </c>
      <c r="K103" s="27">
        <f t="shared" si="40"/>
        <v>0</v>
      </c>
      <c r="L103" s="28">
        <f t="shared" si="41"/>
        <v>0</v>
      </c>
      <c r="M103" s="31"/>
      <c r="N103" s="35">
        <f t="shared" si="42"/>
        <v>0</v>
      </c>
      <c r="O103" s="35">
        <f t="shared" si="43"/>
        <v>0</v>
      </c>
      <c r="P103" s="20" t="str">
        <f t="shared" si="50"/>
        <v>.</v>
      </c>
      <c r="Q103" s="9"/>
      <c r="R103" s="9"/>
      <c r="S103" s="38"/>
      <c r="T103" s="202"/>
      <c r="U103" s="203">
        <f t="shared" si="54"/>
        <v>0</v>
      </c>
      <c r="V103" s="203">
        <f t="shared" si="55"/>
        <v>0</v>
      </c>
      <c r="W103" s="207">
        <f t="shared" si="46"/>
        <v>0</v>
      </c>
    </row>
    <row r="104" spans="3:23">
      <c r="C104" s="55">
        <v>20</v>
      </c>
      <c r="D104" s="131">
        <v>0</v>
      </c>
      <c r="E104" s="132">
        <v>0</v>
      </c>
      <c r="F104" s="133">
        <v>1</v>
      </c>
      <c r="G104" s="30">
        <f t="shared" si="51"/>
        <v>0</v>
      </c>
      <c r="H104" s="31">
        <f t="shared" si="52"/>
        <v>0</v>
      </c>
      <c r="I104" s="31"/>
      <c r="J104" s="27">
        <f t="shared" si="53"/>
        <v>0</v>
      </c>
      <c r="K104" s="27">
        <f t="shared" si="40"/>
        <v>0</v>
      </c>
      <c r="L104" s="28">
        <f t="shared" si="41"/>
        <v>0</v>
      </c>
      <c r="M104" s="31"/>
      <c r="N104" s="35">
        <f t="shared" si="42"/>
        <v>0</v>
      </c>
      <c r="O104" s="35">
        <f t="shared" si="43"/>
        <v>0</v>
      </c>
      <c r="P104" s="20" t="str">
        <f t="shared" si="50"/>
        <v>.</v>
      </c>
      <c r="Q104" s="9"/>
      <c r="R104" s="9"/>
      <c r="S104" s="38"/>
      <c r="T104" s="202"/>
      <c r="U104" s="203">
        <f t="shared" si="54"/>
        <v>0</v>
      </c>
      <c r="V104" s="203">
        <f t="shared" si="55"/>
        <v>0</v>
      </c>
      <c r="W104" s="207">
        <f t="shared" si="46"/>
        <v>0</v>
      </c>
    </row>
    <row r="105" spans="3:23">
      <c r="C105" s="55">
        <v>22</v>
      </c>
      <c r="D105" s="131">
        <v>0</v>
      </c>
      <c r="E105" s="132">
        <v>0</v>
      </c>
      <c r="F105" s="133">
        <v>1</v>
      </c>
      <c r="G105" s="30">
        <f t="shared" si="51"/>
        <v>0</v>
      </c>
      <c r="H105" s="31">
        <f t="shared" si="52"/>
        <v>0</v>
      </c>
      <c r="I105" s="31"/>
      <c r="J105" s="27">
        <f t="shared" si="53"/>
        <v>0</v>
      </c>
      <c r="K105" s="27">
        <f t="shared" si="40"/>
        <v>0</v>
      </c>
      <c r="L105" s="28">
        <f t="shared" si="41"/>
        <v>0</v>
      </c>
      <c r="M105" s="31"/>
      <c r="N105" s="35">
        <f t="shared" si="42"/>
        <v>0</v>
      </c>
      <c r="O105" s="35">
        <f t="shared" si="43"/>
        <v>0</v>
      </c>
      <c r="P105" s="20" t="str">
        <f t="shared" si="50"/>
        <v>.</v>
      </c>
      <c r="Q105" s="9"/>
      <c r="R105" s="9"/>
      <c r="S105" s="38"/>
      <c r="T105" s="202"/>
      <c r="U105" s="203">
        <f t="shared" si="54"/>
        <v>0</v>
      </c>
      <c r="V105" s="203">
        <f t="shared" si="55"/>
        <v>0</v>
      </c>
      <c r="W105" s="207">
        <f t="shared" si="46"/>
        <v>0</v>
      </c>
    </row>
    <row r="106" spans="3:23">
      <c r="C106" s="55">
        <v>24</v>
      </c>
      <c r="D106" s="131">
        <v>0</v>
      </c>
      <c r="E106" s="132">
        <v>0</v>
      </c>
      <c r="F106" s="133">
        <v>1</v>
      </c>
      <c r="G106" s="30">
        <f t="shared" si="51"/>
        <v>0</v>
      </c>
      <c r="H106" s="31">
        <f t="shared" si="52"/>
        <v>0</v>
      </c>
      <c r="I106" s="31"/>
      <c r="J106" s="27">
        <f t="shared" si="53"/>
        <v>0</v>
      </c>
      <c r="K106" s="27">
        <f t="shared" si="40"/>
        <v>0</v>
      </c>
      <c r="L106" s="28">
        <f t="shared" si="41"/>
        <v>0</v>
      </c>
      <c r="M106" s="31"/>
      <c r="N106" s="35">
        <f t="shared" si="42"/>
        <v>0</v>
      </c>
      <c r="O106" s="35">
        <f t="shared" si="43"/>
        <v>0</v>
      </c>
      <c r="P106" s="20" t="str">
        <f t="shared" si="50"/>
        <v>.</v>
      </c>
      <c r="Q106" s="9"/>
      <c r="R106" s="9"/>
      <c r="S106" s="38"/>
      <c r="T106" s="202"/>
      <c r="U106" s="203">
        <f t="shared" si="54"/>
        <v>0</v>
      </c>
      <c r="V106" s="203">
        <f t="shared" si="55"/>
        <v>0</v>
      </c>
      <c r="W106" s="207">
        <f t="shared" si="46"/>
        <v>0</v>
      </c>
    </row>
    <row r="107" spans="3:23">
      <c r="C107" s="55">
        <v>26</v>
      </c>
      <c r="D107" s="131">
        <v>0</v>
      </c>
      <c r="E107" s="132">
        <v>0</v>
      </c>
      <c r="F107" s="133">
        <v>1</v>
      </c>
      <c r="G107" s="30">
        <f t="shared" si="51"/>
        <v>0</v>
      </c>
      <c r="H107" s="31">
        <f t="shared" si="52"/>
        <v>0</v>
      </c>
      <c r="I107" s="31"/>
      <c r="J107" s="27">
        <f t="shared" si="53"/>
        <v>0</v>
      </c>
      <c r="K107" s="27">
        <f t="shared" si="40"/>
        <v>0</v>
      </c>
      <c r="L107" s="28">
        <f t="shared" si="41"/>
        <v>0</v>
      </c>
      <c r="M107" s="31"/>
      <c r="N107" s="35">
        <f t="shared" si="42"/>
        <v>0</v>
      </c>
      <c r="O107" s="35">
        <f t="shared" si="43"/>
        <v>0</v>
      </c>
      <c r="P107" s="20" t="str">
        <f t="shared" si="50"/>
        <v>.</v>
      </c>
      <c r="Q107" s="9"/>
      <c r="R107" s="9"/>
      <c r="S107" s="38"/>
      <c r="T107" s="202"/>
      <c r="U107" s="203">
        <f t="shared" si="54"/>
        <v>0</v>
      </c>
      <c r="V107" s="203">
        <f t="shared" si="55"/>
        <v>0</v>
      </c>
      <c r="W107" s="207">
        <f t="shared" si="46"/>
        <v>0</v>
      </c>
    </row>
    <row r="108" spans="3:23">
      <c r="C108" s="55">
        <v>28</v>
      </c>
      <c r="D108" s="131">
        <v>0</v>
      </c>
      <c r="E108" s="132">
        <v>0</v>
      </c>
      <c r="F108" s="133">
        <v>1</v>
      </c>
      <c r="G108" s="30">
        <f t="shared" si="51"/>
        <v>0</v>
      </c>
      <c r="H108" s="31">
        <f t="shared" si="52"/>
        <v>0</v>
      </c>
      <c r="I108" s="31"/>
      <c r="J108" s="27">
        <f t="shared" si="53"/>
        <v>0</v>
      </c>
      <c r="K108" s="27">
        <f t="shared" si="40"/>
        <v>0</v>
      </c>
      <c r="L108" s="28">
        <f t="shared" si="41"/>
        <v>0</v>
      </c>
      <c r="M108" s="31"/>
      <c r="N108" s="35">
        <f t="shared" si="42"/>
        <v>0</v>
      </c>
      <c r="O108" s="35">
        <f t="shared" si="43"/>
        <v>0</v>
      </c>
      <c r="P108" s="20" t="str">
        <f t="shared" si="50"/>
        <v>.</v>
      </c>
      <c r="Q108" s="9"/>
      <c r="R108" s="9"/>
      <c r="S108" s="38"/>
      <c r="T108" s="202"/>
      <c r="U108" s="203">
        <f t="shared" si="54"/>
        <v>0</v>
      </c>
      <c r="V108" s="203">
        <f t="shared" si="55"/>
        <v>0</v>
      </c>
      <c r="W108" s="207">
        <f t="shared" si="46"/>
        <v>0</v>
      </c>
    </row>
    <row r="109" spans="3:23">
      <c r="C109" s="55">
        <v>30</v>
      </c>
      <c r="D109" s="131">
        <v>0</v>
      </c>
      <c r="E109" s="132">
        <v>0</v>
      </c>
      <c r="F109" s="133">
        <v>1</v>
      </c>
      <c r="G109" s="30">
        <f t="shared" si="51"/>
        <v>0</v>
      </c>
      <c r="H109" s="31">
        <f t="shared" si="52"/>
        <v>0</v>
      </c>
      <c r="I109" s="31"/>
      <c r="J109" s="27">
        <f t="shared" si="53"/>
        <v>0</v>
      </c>
      <c r="K109" s="27">
        <f t="shared" si="40"/>
        <v>0</v>
      </c>
      <c r="L109" s="28">
        <f t="shared" si="41"/>
        <v>0</v>
      </c>
      <c r="M109" s="31"/>
      <c r="N109" s="35">
        <f t="shared" si="42"/>
        <v>0</v>
      </c>
      <c r="O109" s="35">
        <f t="shared" si="43"/>
        <v>0</v>
      </c>
      <c r="P109" s="20" t="str">
        <f t="shared" si="50"/>
        <v>.</v>
      </c>
      <c r="Q109" s="9"/>
      <c r="R109" s="9"/>
      <c r="S109" s="38"/>
      <c r="T109" s="202"/>
      <c r="U109" s="203">
        <f t="shared" si="54"/>
        <v>0</v>
      </c>
      <c r="V109" s="203">
        <f t="shared" si="55"/>
        <v>0</v>
      </c>
      <c r="W109" s="207">
        <f t="shared" si="46"/>
        <v>0</v>
      </c>
    </row>
    <row r="110" spans="3:23">
      <c r="C110" s="55">
        <v>32</v>
      </c>
      <c r="D110" s="131">
        <v>0</v>
      </c>
      <c r="E110" s="132">
        <v>0</v>
      </c>
      <c r="F110" s="133">
        <v>1</v>
      </c>
      <c r="G110" s="30">
        <f t="shared" si="51"/>
        <v>0</v>
      </c>
      <c r="H110" s="31">
        <f t="shared" si="52"/>
        <v>0</v>
      </c>
      <c r="I110" s="31"/>
      <c r="J110" s="27">
        <f t="shared" si="53"/>
        <v>0</v>
      </c>
      <c r="K110" s="27">
        <f t="shared" si="40"/>
        <v>0</v>
      </c>
      <c r="L110" s="28">
        <f t="shared" si="41"/>
        <v>0</v>
      </c>
      <c r="M110" s="31"/>
      <c r="N110" s="35">
        <f t="shared" si="42"/>
        <v>0</v>
      </c>
      <c r="O110" s="35">
        <f t="shared" si="43"/>
        <v>0</v>
      </c>
      <c r="P110" s="20" t="str">
        <f t="shared" si="50"/>
        <v>.</v>
      </c>
      <c r="Q110" s="9"/>
      <c r="R110" s="9"/>
      <c r="S110" s="38"/>
      <c r="T110" s="202"/>
      <c r="U110" s="203">
        <f t="shared" si="54"/>
        <v>0</v>
      </c>
      <c r="V110" s="203">
        <f t="shared" si="55"/>
        <v>0</v>
      </c>
      <c r="W110" s="207">
        <f t="shared" si="46"/>
        <v>0</v>
      </c>
    </row>
    <row r="111" spans="3:23">
      <c r="C111" s="55">
        <v>34</v>
      </c>
      <c r="D111" s="131">
        <v>0</v>
      </c>
      <c r="E111" s="132">
        <v>0</v>
      </c>
      <c r="F111" s="133">
        <v>1</v>
      </c>
      <c r="G111" s="30">
        <f t="shared" si="51"/>
        <v>0</v>
      </c>
      <c r="H111" s="31">
        <f t="shared" si="52"/>
        <v>0</v>
      </c>
      <c r="I111" s="31"/>
      <c r="J111" s="27">
        <f t="shared" si="53"/>
        <v>0</v>
      </c>
      <c r="K111" s="27">
        <f t="shared" si="40"/>
        <v>0</v>
      </c>
      <c r="L111" s="28">
        <f t="shared" si="41"/>
        <v>0</v>
      </c>
      <c r="M111" s="31"/>
      <c r="N111" s="35">
        <f t="shared" si="42"/>
        <v>0</v>
      </c>
      <c r="O111" s="35">
        <f t="shared" si="43"/>
        <v>0</v>
      </c>
      <c r="P111" s="20" t="str">
        <f t="shared" si="50"/>
        <v>.</v>
      </c>
      <c r="Q111" s="9"/>
      <c r="R111" s="9"/>
      <c r="S111" s="38"/>
      <c r="T111" s="202"/>
      <c r="U111" s="203">
        <f t="shared" si="54"/>
        <v>0</v>
      </c>
      <c r="V111" s="203">
        <f t="shared" si="55"/>
        <v>0</v>
      </c>
      <c r="W111" s="207">
        <f t="shared" si="46"/>
        <v>0</v>
      </c>
    </row>
    <row r="112" spans="3:23">
      <c r="C112" s="55">
        <v>36</v>
      </c>
      <c r="D112" s="131">
        <v>0</v>
      </c>
      <c r="E112" s="132">
        <v>0</v>
      </c>
      <c r="F112" s="133">
        <v>1</v>
      </c>
      <c r="G112" s="30">
        <f t="shared" si="51"/>
        <v>0</v>
      </c>
      <c r="H112" s="31">
        <f t="shared" si="52"/>
        <v>0</v>
      </c>
      <c r="I112" s="31"/>
      <c r="J112" s="27">
        <f t="shared" si="53"/>
        <v>0</v>
      </c>
      <c r="K112" s="27">
        <f t="shared" si="40"/>
        <v>0</v>
      </c>
      <c r="L112" s="28">
        <f t="shared" si="41"/>
        <v>0</v>
      </c>
      <c r="M112" s="31"/>
      <c r="N112" s="35">
        <f t="shared" si="42"/>
        <v>0</v>
      </c>
      <c r="O112" s="35">
        <f t="shared" si="43"/>
        <v>0</v>
      </c>
      <c r="P112" s="20" t="str">
        <f t="shared" si="50"/>
        <v>.</v>
      </c>
      <c r="Q112" s="9"/>
      <c r="R112" s="9"/>
      <c r="S112" s="38"/>
      <c r="T112" s="202"/>
      <c r="U112" s="203">
        <f t="shared" si="54"/>
        <v>0</v>
      </c>
      <c r="V112" s="203">
        <f t="shared" si="55"/>
        <v>0</v>
      </c>
      <c r="W112" s="207">
        <f t="shared" si="46"/>
        <v>0</v>
      </c>
    </row>
    <row r="113" spans="3:23">
      <c r="C113" s="55">
        <v>38</v>
      </c>
      <c r="D113" s="131">
        <v>0</v>
      </c>
      <c r="E113" s="132">
        <v>0</v>
      </c>
      <c r="F113" s="133">
        <v>1</v>
      </c>
      <c r="G113" s="30">
        <f t="shared" si="51"/>
        <v>0</v>
      </c>
      <c r="H113" s="31">
        <f t="shared" si="52"/>
        <v>0</v>
      </c>
      <c r="I113" s="31"/>
      <c r="J113" s="27">
        <f t="shared" si="53"/>
        <v>0</v>
      </c>
      <c r="K113" s="27">
        <f t="shared" si="40"/>
        <v>0</v>
      </c>
      <c r="L113" s="28">
        <f t="shared" si="41"/>
        <v>0</v>
      </c>
      <c r="M113" s="31"/>
      <c r="N113" s="35">
        <f t="shared" si="42"/>
        <v>0</v>
      </c>
      <c r="O113" s="35">
        <f t="shared" si="43"/>
        <v>0</v>
      </c>
      <c r="P113" s="20" t="str">
        <f t="shared" si="50"/>
        <v>.</v>
      </c>
      <c r="Q113" s="9"/>
      <c r="R113" s="9"/>
      <c r="S113" s="38"/>
      <c r="T113" s="202"/>
      <c r="U113" s="203">
        <f t="shared" si="54"/>
        <v>0</v>
      </c>
      <c r="V113" s="203">
        <f t="shared" si="55"/>
        <v>0</v>
      </c>
      <c r="W113" s="207">
        <f t="shared" si="46"/>
        <v>0</v>
      </c>
    </row>
    <row r="114" spans="3:23">
      <c r="C114" s="55">
        <v>40</v>
      </c>
      <c r="D114" s="131">
        <v>0</v>
      </c>
      <c r="E114" s="132">
        <v>0</v>
      </c>
      <c r="F114" s="133">
        <v>1</v>
      </c>
      <c r="G114" s="30">
        <f t="shared" si="51"/>
        <v>0</v>
      </c>
      <c r="H114" s="31">
        <f t="shared" si="52"/>
        <v>0</v>
      </c>
      <c r="I114" s="31"/>
      <c r="J114" s="27">
        <f t="shared" si="53"/>
        <v>0</v>
      </c>
      <c r="K114" s="27">
        <f t="shared" si="40"/>
        <v>0</v>
      </c>
      <c r="L114" s="28">
        <f t="shared" si="41"/>
        <v>0</v>
      </c>
      <c r="M114" s="31"/>
      <c r="N114" s="35">
        <f t="shared" si="42"/>
        <v>0</v>
      </c>
      <c r="O114" s="35">
        <f t="shared" si="43"/>
        <v>0</v>
      </c>
      <c r="P114" s="20" t="str">
        <f t="shared" si="50"/>
        <v>.</v>
      </c>
      <c r="Q114" s="9"/>
      <c r="R114" s="9"/>
      <c r="S114" s="38"/>
      <c r="T114" s="202"/>
      <c r="U114" s="203">
        <f t="shared" si="54"/>
        <v>0</v>
      </c>
      <c r="V114" s="203">
        <f t="shared" si="55"/>
        <v>0</v>
      </c>
      <c r="W114" s="207">
        <f t="shared" si="46"/>
        <v>0</v>
      </c>
    </row>
    <row r="115" spans="3:23">
      <c r="C115" s="55">
        <v>42</v>
      </c>
      <c r="D115" s="131">
        <v>0</v>
      </c>
      <c r="E115" s="132">
        <v>0</v>
      </c>
      <c r="F115" s="133">
        <v>1</v>
      </c>
      <c r="G115" s="30">
        <f t="shared" si="51"/>
        <v>0</v>
      </c>
      <c r="H115" s="31">
        <f t="shared" si="52"/>
        <v>0</v>
      </c>
      <c r="I115" s="31"/>
      <c r="J115" s="27">
        <f t="shared" si="53"/>
        <v>0</v>
      </c>
      <c r="K115" s="27">
        <f t="shared" si="40"/>
        <v>0</v>
      </c>
      <c r="L115" s="28">
        <f t="shared" si="41"/>
        <v>0</v>
      </c>
      <c r="M115" s="31"/>
      <c r="N115" s="35">
        <f t="shared" si="42"/>
        <v>0</v>
      </c>
      <c r="O115" s="35">
        <f t="shared" si="43"/>
        <v>0</v>
      </c>
      <c r="P115" s="20" t="str">
        <f t="shared" si="50"/>
        <v>.</v>
      </c>
      <c r="Q115" s="9"/>
      <c r="R115" s="9"/>
      <c r="S115" s="38"/>
      <c r="T115" s="202"/>
      <c r="U115" s="203">
        <f t="shared" si="54"/>
        <v>0</v>
      </c>
      <c r="V115" s="203">
        <f t="shared" si="55"/>
        <v>0</v>
      </c>
      <c r="W115" s="207">
        <f t="shared" si="46"/>
        <v>0</v>
      </c>
    </row>
    <row r="116" spans="3:23">
      <c r="C116" s="55">
        <v>44</v>
      </c>
      <c r="D116" s="131">
        <v>0</v>
      </c>
      <c r="E116" s="132">
        <v>0</v>
      </c>
      <c r="F116" s="133">
        <v>1</v>
      </c>
      <c r="G116" s="30">
        <f t="shared" si="51"/>
        <v>0</v>
      </c>
      <c r="H116" s="31">
        <f t="shared" si="52"/>
        <v>0</v>
      </c>
      <c r="I116" s="31"/>
      <c r="J116" s="27">
        <f t="shared" si="53"/>
        <v>0</v>
      </c>
      <c r="K116" s="27">
        <f t="shared" si="40"/>
        <v>0</v>
      </c>
      <c r="L116" s="28">
        <f t="shared" si="41"/>
        <v>0</v>
      </c>
      <c r="M116" s="31"/>
      <c r="N116" s="35">
        <f t="shared" si="42"/>
        <v>0</v>
      </c>
      <c r="O116" s="35">
        <f t="shared" si="43"/>
        <v>0</v>
      </c>
      <c r="P116" s="20" t="str">
        <f t="shared" si="50"/>
        <v>.</v>
      </c>
      <c r="Q116" s="9"/>
      <c r="R116" s="9"/>
      <c r="S116" s="38"/>
      <c r="T116" s="202"/>
      <c r="U116" s="203">
        <f t="shared" si="44"/>
        <v>0</v>
      </c>
      <c r="V116" s="203">
        <f t="shared" si="45"/>
        <v>0</v>
      </c>
      <c r="W116" s="207">
        <f t="shared" si="46"/>
        <v>0</v>
      </c>
    </row>
    <row r="117" spans="3:23">
      <c r="C117" s="55">
        <v>46</v>
      </c>
      <c r="D117" s="131">
        <v>0</v>
      </c>
      <c r="E117" s="132">
        <v>0</v>
      </c>
      <c r="F117" s="133">
        <v>1</v>
      </c>
      <c r="G117" s="30">
        <f t="shared" si="47"/>
        <v>0</v>
      </c>
      <c r="H117" s="31">
        <f t="shared" si="48"/>
        <v>0</v>
      </c>
      <c r="I117" s="31"/>
      <c r="J117" s="27">
        <f t="shared" si="49"/>
        <v>0</v>
      </c>
      <c r="K117" s="27">
        <f t="shared" si="40"/>
        <v>0</v>
      </c>
      <c r="L117" s="28">
        <f t="shared" si="41"/>
        <v>0</v>
      </c>
      <c r="M117" s="31"/>
      <c r="N117" s="35">
        <f t="shared" si="42"/>
        <v>0</v>
      </c>
      <c r="O117" s="35">
        <f t="shared" si="43"/>
        <v>0</v>
      </c>
      <c r="P117" s="20" t="str">
        <f t="shared" si="50"/>
        <v>.</v>
      </c>
      <c r="Q117" s="9"/>
      <c r="R117" s="9"/>
      <c r="S117" s="38"/>
      <c r="T117" s="202"/>
      <c r="U117" s="203">
        <f t="shared" si="44"/>
        <v>0</v>
      </c>
      <c r="V117" s="203">
        <f t="shared" si="45"/>
        <v>0</v>
      </c>
      <c r="W117" s="207">
        <f t="shared" si="46"/>
        <v>0</v>
      </c>
    </row>
    <row r="118" spans="3:23">
      <c r="C118" s="55">
        <v>48</v>
      </c>
      <c r="D118" s="131">
        <v>0</v>
      </c>
      <c r="E118" s="132">
        <v>0</v>
      </c>
      <c r="F118" s="133">
        <v>1</v>
      </c>
      <c r="G118" s="30">
        <f t="shared" si="47"/>
        <v>0</v>
      </c>
      <c r="H118" s="31">
        <f t="shared" si="48"/>
        <v>0</v>
      </c>
      <c r="I118" s="31"/>
      <c r="J118" s="27">
        <f t="shared" si="49"/>
        <v>0</v>
      </c>
      <c r="K118" s="27">
        <f t="shared" si="40"/>
        <v>0</v>
      </c>
      <c r="L118" s="28">
        <f t="shared" si="41"/>
        <v>0</v>
      </c>
      <c r="M118" s="31"/>
      <c r="N118" s="35">
        <f t="shared" si="42"/>
        <v>0</v>
      </c>
      <c r="O118" s="35">
        <f t="shared" si="43"/>
        <v>0</v>
      </c>
      <c r="P118" s="20" t="str">
        <f t="shared" si="50"/>
        <v>.</v>
      </c>
      <c r="Q118" s="9"/>
      <c r="R118" s="9"/>
      <c r="S118" s="38"/>
      <c r="T118" s="202"/>
      <c r="U118" s="203">
        <f t="shared" si="44"/>
        <v>0</v>
      </c>
      <c r="V118" s="203">
        <f t="shared" si="45"/>
        <v>0</v>
      </c>
      <c r="W118" s="207">
        <f t="shared" si="46"/>
        <v>0</v>
      </c>
    </row>
    <row r="119" spans="3:23">
      <c r="C119" s="55">
        <v>50</v>
      </c>
      <c r="D119" s="131">
        <v>0</v>
      </c>
      <c r="E119" s="132">
        <v>0</v>
      </c>
      <c r="F119" s="133">
        <v>1</v>
      </c>
      <c r="G119" s="30">
        <f t="shared" si="47"/>
        <v>0</v>
      </c>
      <c r="H119" s="31">
        <f t="shared" si="48"/>
        <v>0</v>
      </c>
      <c r="I119" s="31"/>
      <c r="J119" s="27">
        <f t="shared" si="49"/>
        <v>0</v>
      </c>
      <c r="K119" s="27">
        <f t="shared" si="40"/>
        <v>0</v>
      </c>
      <c r="L119" s="28">
        <f t="shared" si="41"/>
        <v>0</v>
      </c>
      <c r="M119" s="31"/>
      <c r="N119" s="35">
        <f t="shared" si="42"/>
        <v>0</v>
      </c>
      <c r="O119" s="35">
        <f t="shared" si="43"/>
        <v>0</v>
      </c>
      <c r="P119" s="20" t="str">
        <f t="shared" si="50"/>
        <v>.</v>
      </c>
      <c r="Q119" s="9"/>
      <c r="R119" s="9"/>
      <c r="S119" s="38"/>
      <c r="T119" s="202"/>
      <c r="U119" s="203">
        <f t="shared" si="44"/>
        <v>0</v>
      </c>
      <c r="V119" s="203">
        <f t="shared" si="45"/>
        <v>0</v>
      </c>
      <c r="W119" s="207">
        <f t="shared" si="46"/>
        <v>0</v>
      </c>
    </row>
    <row r="120" spans="3:23">
      <c r="C120" s="55">
        <v>52</v>
      </c>
      <c r="D120" s="131">
        <v>0</v>
      </c>
      <c r="E120" s="132">
        <v>0</v>
      </c>
      <c r="F120" s="133">
        <v>1</v>
      </c>
      <c r="G120" s="30">
        <f t="shared" si="47"/>
        <v>0</v>
      </c>
      <c r="H120" s="31">
        <f t="shared" si="48"/>
        <v>0</v>
      </c>
      <c r="I120" s="31"/>
      <c r="J120" s="27">
        <f t="shared" si="49"/>
        <v>0</v>
      </c>
      <c r="K120" s="27">
        <f t="shared" si="40"/>
        <v>0</v>
      </c>
      <c r="L120" s="28">
        <f t="shared" si="41"/>
        <v>0</v>
      </c>
      <c r="M120" s="31"/>
      <c r="N120" s="35">
        <f t="shared" si="42"/>
        <v>0</v>
      </c>
      <c r="O120" s="35">
        <f t="shared" si="43"/>
        <v>0</v>
      </c>
      <c r="P120" s="20" t="str">
        <f t="shared" si="50"/>
        <v>.</v>
      </c>
      <c r="Q120" s="9"/>
      <c r="R120" s="9"/>
      <c r="S120" s="38"/>
      <c r="T120" s="202"/>
      <c r="U120" s="203">
        <f t="shared" si="44"/>
        <v>0</v>
      </c>
      <c r="V120" s="203">
        <f t="shared" si="45"/>
        <v>0</v>
      </c>
      <c r="W120" s="203">
        <f t="shared" si="46"/>
        <v>0</v>
      </c>
    </row>
    <row r="121" spans="3:23">
      <c r="C121" s="57"/>
      <c r="D121" s="32"/>
      <c r="E121" s="32"/>
      <c r="F121" s="150" t="s">
        <v>51</v>
      </c>
      <c r="G121" s="31">
        <f>SUM(G95:G120)</f>
        <v>0</v>
      </c>
      <c r="H121" s="31">
        <f>SUM(H95:H120)</f>
        <v>0</v>
      </c>
      <c r="I121" s="31"/>
      <c r="J121" s="27">
        <f>SUM(J95:J120)</f>
        <v>0</v>
      </c>
      <c r="K121" s="27">
        <f>SUM(K95:K120)</f>
        <v>0</v>
      </c>
      <c r="L121" s="28">
        <f>SUM(L95:L120)</f>
        <v>0</v>
      </c>
      <c r="M121" s="31"/>
      <c r="N121" s="29">
        <f>SUM(N95:N120)</f>
        <v>0</v>
      </c>
      <c r="O121" s="29">
        <f>SUM(O95:O120)</f>
        <v>0</v>
      </c>
      <c r="P121" s="20" t="str">
        <f t="shared" si="50"/>
        <v>.</v>
      </c>
      <c r="Q121" s="9"/>
      <c r="R121" s="9"/>
      <c r="S121" s="38"/>
      <c r="T121" s="202"/>
      <c r="U121" s="228">
        <f>SUM(U95:U120)</f>
        <v>0</v>
      </c>
      <c r="V121" s="228">
        <f>SUM(V95:V120)</f>
        <v>0</v>
      </c>
      <c r="W121" s="229">
        <f>SUM(W95:W120)</f>
        <v>0</v>
      </c>
    </row>
    <row r="122" spans="3:23" ht="12.75" customHeight="1" thickBot="1">
      <c r="C122" s="52"/>
      <c r="D122" s="9"/>
      <c r="E122" s="9"/>
      <c r="F122" s="9"/>
      <c r="G122" s="9"/>
      <c r="H122" s="9"/>
      <c r="I122" s="9"/>
      <c r="J122" s="9"/>
      <c r="K122" s="9"/>
      <c r="L122" s="9"/>
      <c r="M122" s="9"/>
      <c r="N122" s="9"/>
      <c r="O122" s="9"/>
      <c r="P122" s="20"/>
      <c r="Q122" s="9"/>
      <c r="R122" s="9"/>
      <c r="S122" s="38"/>
      <c r="T122" s="202"/>
      <c r="U122" s="202"/>
      <c r="V122" s="202"/>
      <c r="W122" s="206"/>
    </row>
    <row r="123" spans="3:23" ht="58.5" customHeight="1">
      <c r="C123" s="52"/>
      <c r="D123" s="9"/>
      <c r="E123" s="9"/>
      <c r="F123" s="9"/>
      <c r="G123" s="9"/>
      <c r="H123" s="9"/>
      <c r="I123" s="9"/>
      <c r="J123" s="9"/>
      <c r="K123" s="359" t="s">
        <v>152</v>
      </c>
      <c r="L123" s="360"/>
      <c r="M123" s="11" t="s">
        <v>16</v>
      </c>
      <c r="N123" s="12" t="s">
        <v>8</v>
      </c>
      <c r="O123" s="13" t="s">
        <v>9</v>
      </c>
      <c r="P123" s="20"/>
      <c r="Q123" s="9"/>
      <c r="R123" s="9"/>
      <c r="S123" s="38"/>
      <c r="T123" s="202"/>
      <c r="U123" s="202"/>
      <c r="V123" s="202"/>
      <c r="W123" s="206"/>
    </row>
    <row r="124" spans="3:23">
      <c r="C124" s="58"/>
      <c r="D124" s="38"/>
      <c r="E124" s="38"/>
      <c r="F124" s="38"/>
      <c r="G124" s="38"/>
      <c r="H124" s="38"/>
      <c r="I124" s="38"/>
      <c r="J124" s="9"/>
      <c r="K124" s="113" t="s">
        <v>15</v>
      </c>
      <c r="L124" s="48"/>
      <c r="M124" s="43">
        <v>0</v>
      </c>
      <c r="N124" s="31">
        <f>ROUND(N121*(1+M124),2)</f>
        <v>0</v>
      </c>
      <c r="O124" s="114">
        <f>ROUND(O121*(1+M124),2)</f>
        <v>0</v>
      </c>
      <c r="P124" s="59"/>
      <c r="Q124" s="38"/>
      <c r="R124" s="38"/>
      <c r="S124" s="38"/>
      <c r="T124" s="202"/>
      <c r="U124" s="202"/>
      <c r="V124" s="202"/>
      <c r="W124" s="206"/>
    </row>
    <row r="125" spans="3:23">
      <c r="C125" s="58"/>
      <c r="D125" s="38"/>
      <c r="E125" s="38"/>
      <c r="F125" s="38"/>
      <c r="G125" s="38"/>
      <c r="H125" s="38"/>
      <c r="I125" s="38"/>
      <c r="J125" s="9"/>
      <c r="K125" s="113" t="s">
        <v>75</v>
      </c>
      <c r="L125" s="48"/>
      <c r="M125" s="43">
        <v>4.0000000000000001E-3</v>
      </c>
      <c r="N125" s="31">
        <f t="shared" ref="N125:N130" si="56">ROUND(N124*(1+M125),2)</f>
        <v>0</v>
      </c>
      <c r="O125" s="114">
        <f t="shared" ref="O125:O130" si="57">ROUND(O124*(1+M125),2)</f>
        <v>0</v>
      </c>
      <c r="P125" s="59"/>
      <c r="Q125" s="38"/>
      <c r="R125" s="38"/>
      <c r="S125" s="38"/>
      <c r="T125" s="202"/>
      <c r="U125" s="202"/>
      <c r="V125" s="202"/>
      <c r="W125" s="206"/>
    </row>
    <row r="126" spans="3:23">
      <c r="C126" s="58"/>
      <c r="D126" s="38"/>
      <c r="E126" s="38"/>
      <c r="F126" s="38"/>
      <c r="G126" s="38"/>
      <c r="H126" s="38"/>
      <c r="I126" s="38"/>
      <c r="J126" s="38"/>
      <c r="K126" s="188" t="s">
        <v>96</v>
      </c>
      <c r="L126" s="187"/>
      <c r="M126" s="41">
        <v>7.0000000000000001E-3</v>
      </c>
      <c r="N126" s="42">
        <f t="shared" si="56"/>
        <v>0</v>
      </c>
      <c r="O126" s="45">
        <f t="shared" si="57"/>
        <v>0</v>
      </c>
      <c r="P126" s="59"/>
      <c r="Q126" s="38"/>
      <c r="R126" s="38"/>
      <c r="S126" s="38"/>
      <c r="T126" s="202"/>
      <c r="U126" s="202"/>
      <c r="V126" s="202"/>
      <c r="W126" s="206"/>
    </row>
    <row r="127" spans="3:23">
      <c r="C127" s="58"/>
      <c r="D127" s="38"/>
      <c r="E127" s="38"/>
      <c r="F127" s="38"/>
      <c r="G127" s="38"/>
      <c r="H127" s="38"/>
      <c r="I127" s="38"/>
      <c r="J127" s="38"/>
      <c r="K127" s="188" t="s">
        <v>99</v>
      </c>
      <c r="L127" s="187"/>
      <c r="M127" s="41">
        <v>1.2999999999999999E-2</v>
      </c>
      <c r="N127" s="42">
        <f t="shared" si="56"/>
        <v>0</v>
      </c>
      <c r="O127" s="45">
        <f t="shared" si="57"/>
        <v>0</v>
      </c>
      <c r="P127" s="59"/>
      <c r="Q127" s="38"/>
      <c r="R127" s="38"/>
      <c r="S127" s="38"/>
      <c r="T127" s="202"/>
      <c r="U127" s="202"/>
      <c r="V127" s="202"/>
      <c r="W127" s="206"/>
    </row>
    <row r="128" spans="3:23">
      <c r="C128" s="58"/>
      <c r="D128" s="38"/>
      <c r="E128" s="38"/>
      <c r="F128" s="38"/>
      <c r="G128" s="38"/>
      <c r="H128" s="38"/>
      <c r="I128" s="38"/>
      <c r="J128" s="38"/>
      <c r="K128" s="188" t="s">
        <v>112</v>
      </c>
      <c r="L128" s="187"/>
      <c r="M128" s="41">
        <v>0</v>
      </c>
      <c r="N128" s="42">
        <f t="shared" si="56"/>
        <v>0</v>
      </c>
      <c r="O128" s="45">
        <f t="shared" si="57"/>
        <v>0</v>
      </c>
      <c r="P128" s="59"/>
      <c r="Q128" s="38"/>
      <c r="R128" s="38"/>
      <c r="S128" s="38"/>
      <c r="T128" s="202"/>
      <c r="U128" s="202"/>
      <c r="V128" s="202"/>
      <c r="W128" s="206"/>
    </row>
    <row r="129" spans="3:23" ht="13.2" thickBot="1">
      <c r="C129" s="58"/>
      <c r="D129" s="38"/>
      <c r="E129" s="38"/>
      <c r="F129" s="38"/>
      <c r="G129" s="38"/>
      <c r="H129" s="38"/>
      <c r="I129" s="38"/>
      <c r="J129" s="38"/>
      <c r="K129" s="183" t="s">
        <v>117</v>
      </c>
      <c r="L129" s="184"/>
      <c r="M129" s="185">
        <v>5.5E-2</v>
      </c>
      <c r="N129" s="280">
        <f t="shared" si="56"/>
        <v>0</v>
      </c>
      <c r="O129" s="281">
        <f t="shared" si="57"/>
        <v>0</v>
      </c>
      <c r="P129" s="59"/>
      <c r="Q129" s="38"/>
      <c r="R129" s="38"/>
      <c r="S129" s="38"/>
      <c r="T129" s="202"/>
      <c r="U129" s="202"/>
      <c r="V129" s="202"/>
      <c r="W129" s="206"/>
    </row>
    <row r="130" spans="3:23" ht="13.2" thickBot="1">
      <c r="C130" s="58"/>
      <c r="D130" s="38"/>
      <c r="E130" s="38"/>
      <c r="F130" s="38"/>
      <c r="G130" s="38"/>
      <c r="H130" s="38"/>
      <c r="I130" s="38"/>
      <c r="J130" s="38"/>
      <c r="K130" s="282" t="s">
        <v>140</v>
      </c>
      <c r="L130" s="283"/>
      <c r="M130" s="284">
        <v>8.2000000000000003E-2</v>
      </c>
      <c r="N130" s="285">
        <f t="shared" si="56"/>
        <v>0</v>
      </c>
      <c r="O130" s="286">
        <f t="shared" si="57"/>
        <v>0</v>
      </c>
      <c r="P130" s="59"/>
      <c r="Q130" s="38"/>
      <c r="R130" s="38"/>
      <c r="S130" s="38"/>
      <c r="T130" s="202"/>
      <c r="U130" s="202"/>
      <c r="V130" s="202"/>
      <c r="W130" s="206"/>
    </row>
    <row r="131" spans="3:23" ht="13.2" thickBot="1">
      <c r="C131" s="60"/>
      <c r="D131" s="39"/>
      <c r="E131" s="39"/>
      <c r="F131" s="39"/>
      <c r="G131" s="39"/>
      <c r="H131" s="39"/>
      <c r="I131" s="39"/>
      <c r="J131" s="39"/>
      <c r="K131" s="39"/>
      <c r="L131" s="39"/>
      <c r="M131" s="39"/>
      <c r="N131" s="39"/>
      <c r="O131" s="39"/>
      <c r="P131" s="103"/>
      <c r="Q131" s="72"/>
      <c r="R131" s="72"/>
      <c r="S131" s="72"/>
      <c r="T131" s="208"/>
      <c r="U131" s="208"/>
      <c r="V131" s="208"/>
      <c r="W131" s="209"/>
    </row>
    <row r="132" spans="3:23" ht="13.8">
      <c r="C132" s="236">
        <v>2016</v>
      </c>
      <c r="D132" s="50"/>
      <c r="E132" s="50"/>
      <c r="F132" s="50"/>
      <c r="G132" s="50"/>
      <c r="H132" s="50"/>
      <c r="I132" s="50"/>
      <c r="J132" s="50"/>
      <c r="K132" s="50"/>
      <c r="L132" s="50"/>
      <c r="M132" s="50"/>
      <c r="N132" s="50"/>
      <c r="O132" s="50"/>
      <c r="P132" s="51"/>
      <c r="Q132" s="50"/>
      <c r="R132" s="50"/>
      <c r="S132" s="71"/>
      <c r="T132" s="204"/>
      <c r="U132" s="204"/>
      <c r="V132" s="204"/>
      <c r="W132" s="205"/>
    </row>
    <row r="133" spans="3:23" ht="13.2" thickBot="1">
      <c r="C133" s="52"/>
      <c r="D133" s="9"/>
      <c r="E133" s="9"/>
      <c r="F133" s="9"/>
      <c r="G133" s="9"/>
      <c r="H133" s="9"/>
      <c r="I133" s="9"/>
      <c r="J133" s="9"/>
      <c r="K133" s="9"/>
      <c r="L133" s="9"/>
      <c r="M133" s="9"/>
      <c r="N133" s="9"/>
      <c r="O133" s="9"/>
      <c r="P133" s="20"/>
      <c r="Q133" s="9"/>
      <c r="R133" s="9"/>
      <c r="S133" s="38"/>
      <c r="T133" s="202"/>
      <c r="U133" s="202"/>
      <c r="V133" s="202"/>
      <c r="W133" s="206"/>
    </row>
    <row r="134" spans="3:23">
      <c r="C134" s="53"/>
      <c r="D134" s="373" t="s">
        <v>1</v>
      </c>
      <c r="E134" s="374"/>
      <c r="F134" s="375"/>
      <c r="G134" s="5"/>
      <c r="H134" s="6"/>
      <c r="I134" s="6"/>
      <c r="J134" s="376" t="s">
        <v>2</v>
      </c>
      <c r="K134" s="377"/>
      <c r="L134" s="378"/>
      <c r="M134" s="7"/>
      <c r="N134" s="383" t="s">
        <v>3</v>
      </c>
      <c r="O134" s="383"/>
      <c r="P134" s="20"/>
      <c r="Q134" s="9"/>
      <c r="R134" s="9"/>
      <c r="S134" s="38"/>
      <c r="T134" s="202"/>
      <c r="U134" s="202"/>
      <c r="V134" s="202"/>
      <c r="W134" s="206"/>
    </row>
    <row r="135" spans="3:23" ht="51" thickBot="1">
      <c r="C135" s="54" t="s">
        <v>4</v>
      </c>
      <c r="D135" s="134" t="s">
        <v>65</v>
      </c>
      <c r="E135" s="135" t="s">
        <v>66</v>
      </c>
      <c r="F135" s="127" t="s">
        <v>28</v>
      </c>
      <c r="G135" s="14" t="s">
        <v>67</v>
      </c>
      <c r="H135" s="15" t="s">
        <v>68</v>
      </c>
      <c r="I135" s="15"/>
      <c r="J135" s="16" t="s">
        <v>43</v>
      </c>
      <c r="K135" s="16" t="s">
        <v>44</v>
      </c>
      <c r="L135" s="17" t="s">
        <v>7</v>
      </c>
      <c r="M135" s="15"/>
      <c r="N135" s="18" t="s">
        <v>8</v>
      </c>
      <c r="O135" s="18" t="s">
        <v>9</v>
      </c>
      <c r="P135" s="20"/>
      <c r="Q135" s="9"/>
      <c r="R135" s="9"/>
      <c r="S135" s="38"/>
      <c r="T135" s="202"/>
      <c r="U135" s="235" t="s">
        <v>103</v>
      </c>
      <c r="V135" s="235" t="s">
        <v>104</v>
      </c>
      <c r="W135" s="240" t="s">
        <v>18</v>
      </c>
    </row>
    <row r="136" spans="3:23">
      <c r="C136" s="55">
        <v>2</v>
      </c>
      <c r="D136" s="131">
        <v>0</v>
      </c>
      <c r="E136" s="132">
        <v>0</v>
      </c>
      <c r="F136" s="133">
        <v>1</v>
      </c>
      <c r="G136" s="30">
        <f t="shared" ref="G136:G161" si="58">D136+E136</f>
        <v>0</v>
      </c>
      <c r="H136" s="31">
        <f t="shared" ref="H136:H161" si="59">ROUND((G136/F136),2)</f>
        <v>0</v>
      </c>
      <c r="I136" s="31"/>
      <c r="J136" s="27">
        <f>ROUND((H136*3%)*F136,2)</f>
        <v>0</v>
      </c>
      <c r="K136" s="27">
        <f t="shared" ref="K136:K161" si="60">ROUND((IF(H136-$R$138&lt;0,0,(H136-$R$138))*3.5%)*F136,2)</f>
        <v>0</v>
      </c>
      <c r="L136" s="28">
        <f t="shared" ref="L136:L161" si="61">J136+K136</f>
        <v>0</v>
      </c>
      <c r="M136" s="31"/>
      <c r="N136" s="35">
        <f t="shared" ref="N136:N161" si="62">((MIN(H136,$R$139)*0.58%)+IF(H136&gt;$R$139,(H136-$R$139)*1.25%,0))*F136</f>
        <v>0</v>
      </c>
      <c r="O136" s="35">
        <f t="shared" ref="O136:O161" si="63">(H136*3.75%)*F136</f>
        <v>0</v>
      </c>
      <c r="P136" s="20" t="str">
        <f>IF(W136&lt;&gt;0, "Error - review!",".")</f>
        <v>.</v>
      </c>
      <c r="Q136" s="381" t="s">
        <v>21</v>
      </c>
      <c r="R136" s="382"/>
      <c r="S136" s="38"/>
      <c r="T136" s="202"/>
      <c r="U136" s="203">
        <f t="shared" ref="U136:U161" si="64">((MIN(H136,$R$139)*0.58%))*F136</f>
        <v>0</v>
      </c>
      <c r="V136" s="203">
        <f t="shared" ref="V136:V161" si="65">(IF(H136&gt;$R$139,(H136-$R$139)*1.25%,0))*F136</f>
        <v>0</v>
      </c>
      <c r="W136" s="207">
        <f t="shared" ref="W136:W161" si="66">(U136+V136)-N136</f>
        <v>0</v>
      </c>
    </row>
    <row r="137" spans="3:23">
      <c r="C137" s="55">
        <v>4</v>
      </c>
      <c r="D137" s="131">
        <v>0</v>
      </c>
      <c r="E137" s="132">
        <v>0</v>
      </c>
      <c r="F137" s="133">
        <v>1</v>
      </c>
      <c r="G137" s="30">
        <f t="shared" si="58"/>
        <v>0</v>
      </c>
      <c r="H137" s="31">
        <f t="shared" si="59"/>
        <v>0</v>
      </c>
      <c r="I137" s="31"/>
      <c r="J137" s="27">
        <f t="shared" ref="J137:J161" si="67">ROUND((H137*3%)*F137,2)</f>
        <v>0</v>
      </c>
      <c r="K137" s="27">
        <f t="shared" si="60"/>
        <v>0</v>
      </c>
      <c r="L137" s="28">
        <f t="shared" si="61"/>
        <v>0</v>
      </c>
      <c r="M137" s="31"/>
      <c r="N137" s="35">
        <f t="shared" si="62"/>
        <v>0</v>
      </c>
      <c r="O137" s="35">
        <f t="shared" si="63"/>
        <v>0</v>
      </c>
      <c r="P137" s="20" t="str">
        <f t="shared" ref="P137:P162" si="68">IF(W137&lt;&gt;0, "Error - review!",".")</f>
        <v>.</v>
      </c>
      <c r="Q137" s="77" t="s">
        <v>11</v>
      </c>
      <c r="R137" s="76">
        <v>233.3</v>
      </c>
      <c r="S137" s="34"/>
      <c r="T137" s="202"/>
      <c r="U137" s="203">
        <f t="shared" si="64"/>
        <v>0</v>
      </c>
      <c r="V137" s="203">
        <f t="shared" si="65"/>
        <v>0</v>
      </c>
      <c r="W137" s="207">
        <f t="shared" si="66"/>
        <v>0</v>
      </c>
    </row>
    <row r="138" spans="3:23">
      <c r="C138" s="55">
        <v>6</v>
      </c>
      <c r="D138" s="131">
        <v>0</v>
      </c>
      <c r="E138" s="132">
        <v>0</v>
      </c>
      <c r="F138" s="133">
        <v>1</v>
      </c>
      <c r="G138" s="30">
        <f t="shared" si="58"/>
        <v>0</v>
      </c>
      <c r="H138" s="31">
        <f t="shared" si="59"/>
        <v>0</v>
      </c>
      <c r="I138" s="31"/>
      <c r="J138" s="27">
        <f t="shared" si="67"/>
        <v>0</v>
      </c>
      <c r="K138" s="27">
        <f t="shared" si="60"/>
        <v>0</v>
      </c>
      <c r="L138" s="28">
        <f t="shared" si="61"/>
        <v>0</v>
      </c>
      <c r="M138" s="31"/>
      <c r="N138" s="35">
        <f t="shared" si="62"/>
        <v>0</v>
      </c>
      <c r="O138" s="35">
        <f t="shared" si="63"/>
        <v>0</v>
      </c>
      <c r="P138" s="20" t="str">
        <f t="shared" si="68"/>
        <v>.</v>
      </c>
      <c r="Q138" s="77" t="s">
        <v>37</v>
      </c>
      <c r="R138" s="76">
        <f>ROUND(($R$137*52.18*2)/26.09,2)</f>
        <v>933.2</v>
      </c>
      <c r="S138" s="34"/>
      <c r="T138" s="202"/>
      <c r="U138" s="203">
        <f t="shared" si="64"/>
        <v>0</v>
      </c>
      <c r="V138" s="203">
        <f t="shared" si="65"/>
        <v>0</v>
      </c>
      <c r="W138" s="207">
        <f t="shared" si="66"/>
        <v>0</v>
      </c>
    </row>
    <row r="139" spans="3:23" ht="13.2" thickBot="1">
      <c r="C139" s="55">
        <v>8</v>
      </c>
      <c r="D139" s="131">
        <v>0</v>
      </c>
      <c r="E139" s="132">
        <v>0</v>
      </c>
      <c r="F139" s="133">
        <v>1</v>
      </c>
      <c r="G139" s="30">
        <f t="shared" si="58"/>
        <v>0</v>
      </c>
      <c r="H139" s="31">
        <f t="shared" si="59"/>
        <v>0</v>
      </c>
      <c r="I139" s="31"/>
      <c r="J139" s="27">
        <f t="shared" si="67"/>
        <v>0</v>
      </c>
      <c r="K139" s="27">
        <f t="shared" si="60"/>
        <v>0</v>
      </c>
      <c r="L139" s="28">
        <f t="shared" si="61"/>
        <v>0</v>
      </c>
      <c r="M139" s="31"/>
      <c r="N139" s="35">
        <f t="shared" si="62"/>
        <v>0</v>
      </c>
      <c r="O139" s="35">
        <f t="shared" si="63"/>
        <v>0</v>
      </c>
      <c r="P139" s="20" t="str">
        <f t="shared" si="68"/>
        <v>.</v>
      </c>
      <c r="Q139" s="78" t="s">
        <v>12</v>
      </c>
      <c r="R139" s="79">
        <f>ROUND(($R$137*52.18*3.74)/26.09,2)</f>
        <v>1745.08</v>
      </c>
      <c r="S139" s="34"/>
      <c r="T139" s="202"/>
      <c r="U139" s="203">
        <f t="shared" si="64"/>
        <v>0</v>
      </c>
      <c r="V139" s="203">
        <f t="shared" si="65"/>
        <v>0</v>
      </c>
      <c r="W139" s="207">
        <f t="shared" si="66"/>
        <v>0</v>
      </c>
    </row>
    <row r="140" spans="3:23">
      <c r="C140" s="55">
        <v>10</v>
      </c>
      <c r="D140" s="131">
        <v>0</v>
      </c>
      <c r="E140" s="132">
        <v>0</v>
      </c>
      <c r="F140" s="133">
        <v>1</v>
      </c>
      <c r="G140" s="30">
        <f t="shared" si="58"/>
        <v>0</v>
      </c>
      <c r="H140" s="31">
        <f t="shared" si="59"/>
        <v>0</v>
      </c>
      <c r="I140" s="31"/>
      <c r="J140" s="27">
        <f t="shared" si="67"/>
        <v>0</v>
      </c>
      <c r="K140" s="27">
        <f t="shared" si="60"/>
        <v>0</v>
      </c>
      <c r="L140" s="28">
        <f t="shared" si="61"/>
        <v>0</v>
      </c>
      <c r="M140" s="31"/>
      <c r="N140" s="35">
        <f t="shared" si="62"/>
        <v>0</v>
      </c>
      <c r="O140" s="35">
        <f t="shared" si="63"/>
        <v>0</v>
      </c>
      <c r="P140" s="20" t="str">
        <f t="shared" si="68"/>
        <v>.</v>
      </c>
      <c r="Q140" s="9"/>
      <c r="R140" s="9"/>
      <c r="S140" s="38"/>
      <c r="T140" s="202"/>
      <c r="U140" s="203">
        <f t="shared" si="64"/>
        <v>0</v>
      </c>
      <c r="V140" s="203">
        <f t="shared" si="65"/>
        <v>0</v>
      </c>
      <c r="W140" s="207">
        <f t="shared" si="66"/>
        <v>0</v>
      </c>
    </row>
    <row r="141" spans="3:23">
      <c r="C141" s="55">
        <v>12</v>
      </c>
      <c r="D141" s="131">
        <v>0</v>
      </c>
      <c r="E141" s="132">
        <v>0</v>
      </c>
      <c r="F141" s="133">
        <v>1</v>
      </c>
      <c r="G141" s="30">
        <f t="shared" si="58"/>
        <v>0</v>
      </c>
      <c r="H141" s="31">
        <f t="shared" si="59"/>
        <v>0</v>
      </c>
      <c r="I141" s="31"/>
      <c r="J141" s="27">
        <f t="shared" si="67"/>
        <v>0</v>
      </c>
      <c r="K141" s="27">
        <f t="shared" si="60"/>
        <v>0</v>
      </c>
      <c r="L141" s="28">
        <f t="shared" si="61"/>
        <v>0</v>
      </c>
      <c r="M141" s="31"/>
      <c r="N141" s="35">
        <f t="shared" si="62"/>
        <v>0</v>
      </c>
      <c r="O141" s="35">
        <f t="shared" si="63"/>
        <v>0</v>
      </c>
      <c r="P141" s="20" t="str">
        <f t="shared" si="68"/>
        <v>.</v>
      </c>
      <c r="Q141" s="9"/>
      <c r="R141" s="9"/>
      <c r="S141" s="38"/>
      <c r="T141" s="202"/>
      <c r="U141" s="203">
        <f t="shared" si="64"/>
        <v>0</v>
      </c>
      <c r="V141" s="203">
        <f t="shared" si="65"/>
        <v>0</v>
      </c>
      <c r="W141" s="207">
        <f t="shared" si="66"/>
        <v>0</v>
      </c>
    </row>
    <row r="142" spans="3:23">
      <c r="C142" s="55">
        <v>14</v>
      </c>
      <c r="D142" s="131">
        <v>0</v>
      </c>
      <c r="E142" s="132">
        <v>0</v>
      </c>
      <c r="F142" s="133">
        <v>1</v>
      </c>
      <c r="G142" s="30">
        <f t="shared" ref="G142:G155" si="69">D142+E142</f>
        <v>0</v>
      </c>
      <c r="H142" s="31">
        <f t="shared" ref="H142:H155" si="70">ROUND((G142/F142),2)</f>
        <v>0</v>
      </c>
      <c r="I142" s="31"/>
      <c r="J142" s="27">
        <f t="shared" ref="J142:J155" si="71">ROUND((H142*3%)*F142,2)</f>
        <v>0</v>
      </c>
      <c r="K142" s="27">
        <f t="shared" si="60"/>
        <v>0</v>
      </c>
      <c r="L142" s="28">
        <f t="shared" si="61"/>
        <v>0</v>
      </c>
      <c r="M142" s="31"/>
      <c r="N142" s="35">
        <f t="shared" si="62"/>
        <v>0</v>
      </c>
      <c r="O142" s="35">
        <f t="shared" si="63"/>
        <v>0</v>
      </c>
      <c r="P142" s="20" t="str">
        <f t="shared" si="68"/>
        <v>.</v>
      </c>
      <c r="Q142" s="9"/>
      <c r="R142" s="9"/>
      <c r="S142" s="38"/>
      <c r="T142" s="202"/>
      <c r="U142" s="203">
        <f t="shared" ref="U142:U156" si="72">((MIN(H142,$R$139)*0.58%))*F142</f>
        <v>0</v>
      </c>
      <c r="V142" s="203">
        <f t="shared" ref="V142:V156" si="73">(IF(H142&gt;$R$139,(H142-$R$139)*1.25%,0))*F142</f>
        <v>0</v>
      </c>
      <c r="W142" s="207">
        <f t="shared" si="66"/>
        <v>0</v>
      </c>
    </row>
    <row r="143" spans="3:23">
      <c r="C143" s="55">
        <v>16</v>
      </c>
      <c r="D143" s="131">
        <v>0</v>
      </c>
      <c r="E143" s="132">
        <v>0</v>
      </c>
      <c r="F143" s="133">
        <v>1</v>
      </c>
      <c r="G143" s="30">
        <f t="shared" si="69"/>
        <v>0</v>
      </c>
      <c r="H143" s="31">
        <f t="shared" si="70"/>
        <v>0</v>
      </c>
      <c r="I143" s="31"/>
      <c r="J143" s="27">
        <f t="shared" si="71"/>
        <v>0</v>
      </c>
      <c r="K143" s="27">
        <f t="shared" si="60"/>
        <v>0</v>
      </c>
      <c r="L143" s="28">
        <f t="shared" si="61"/>
        <v>0</v>
      </c>
      <c r="M143" s="31"/>
      <c r="N143" s="35">
        <f t="shared" si="62"/>
        <v>0</v>
      </c>
      <c r="O143" s="35">
        <f t="shared" si="63"/>
        <v>0</v>
      </c>
      <c r="P143" s="20" t="str">
        <f t="shared" si="68"/>
        <v>.</v>
      </c>
      <c r="Q143" s="9"/>
      <c r="R143" s="9"/>
      <c r="S143" s="38"/>
      <c r="T143" s="202"/>
      <c r="U143" s="203">
        <f t="shared" si="72"/>
        <v>0</v>
      </c>
      <c r="V143" s="203">
        <f t="shared" si="73"/>
        <v>0</v>
      </c>
      <c r="W143" s="207">
        <f t="shared" si="66"/>
        <v>0</v>
      </c>
    </row>
    <row r="144" spans="3:23">
      <c r="C144" s="55">
        <v>18</v>
      </c>
      <c r="D144" s="131">
        <v>0</v>
      </c>
      <c r="E144" s="132">
        <v>0</v>
      </c>
      <c r="F144" s="133">
        <v>1</v>
      </c>
      <c r="G144" s="30">
        <f t="shared" si="69"/>
        <v>0</v>
      </c>
      <c r="H144" s="31">
        <f t="shared" si="70"/>
        <v>0</v>
      </c>
      <c r="I144" s="31"/>
      <c r="J144" s="27">
        <f t="shared" si="71"/>
        <v>0</v>
      </c>
      <c r="K144" s="27">
        <f t="shared" si="60"/>
        <v>0</v>
      </c>
      <c r="L144" s="28">
        <f t="shared" si="61"/>
        <v>0</v>
      </c>
      <c r="M144" s="31"/>
      <c r="N144" s="35">
        <f t="shared" si="62"/>
        <v>0</v>
      </c>
      <c r="O144" s="35">
        <f t="shared" si="63"/>
        <v>0</v>
      </c>
      <c r="P144" s="20" t="str">
        <f t="shared" si="68"/>
        <v>.</v>
      </c>
      <c r="Q144" s="9"/>
      <c r="R144" s="9"/>
      <c r="S144" s="38"/>
      <c r="T144" s="202"/>
      <c r="U144" s="203">
        <f t="shared" si="72"/>
        <v>0</v>
      </c>
      <c r="V144" s="203">
        <f t="shared" si="73"/>
        <v>0</v>
      </c>
      <c r="W144" s="207">
        <f t="shared" si="66"/>
        <v>0</v>
      </c>
    </row>
    <row r="145" spans="3:23">
      <c r="C145" s="55">
        <v>20</v>
      </c>
      <c r="D145" s="131">
        <v>0</v>
      </c>
      <c r="E145" s="132">
        <v>0</v>
      </c>
      <c r="F145" s="133">
        <v>1</v>
      </c>
      <c r="G145" s="30">
        <f t="shared" si="69"/>
        <v>0</v>
      </c>
      <c r="H145" s="31">
        <f t="shared" si="70"/>
        <v>0</v>
      </c>
      <c r="I145" s="31"/>
      <c r="J145" s="27">
        <f t="shared" si="71"/>
        <v>0</v>
      </c>
      <c r="K145" s="27">
        <f t="shared" si="60"/>
        <v>0</v>
      </c>
      <c r="L145" s="28">
        <f t="shared" si="61"/>
        <v>0</v>
      </c>
      <c r="M145" s="31"/>
      <c r="N145" s="35">
        <f t="shared" si="62"/>
        <v>0</v>
      </c>
      <c r="O145" s="35">
        <f t="shared" si="63"/>
        <v>0</v>
      </c>
      <c r="P145" s="20" t="str">
        <f t="shared" si="68"/>
        <v>.</v>
      </c>
      <c r="Q145" s="9"/>
      <c r="R145" s="9"/>
      <c r="S145" s="38"/>
      <c r="T145" s="202"/>
      <c r="U145" s="203">
        <f t="shared" si="72"/>
        <v>0</v>
      </c>
      <c r="V145" s="203">
        <f t="shared" si="73"/>
        <v>0</v>
      </c>
      <c r="W145" s="207">
        <f t="shared" si="66"/>
        <v>0</v>
      </c>
    </row>
    <row r="146" spans="3:23">
      <c r="C146" s="55">
        <v>22</v>
      </c>
      <c r="D146" s="131">
        <v>0</v>
      </c>
      <c r="E146" s="132">
        <v>0</v>
      </c>
      <c r="F146" s="133">
        <v>1</v>
      </c>
      <c r="G146" s="30">
        <f t="shared" si="69"/>
        <v>0</v>
      </c>
      <c r="H146" s="31">
        <f t="shared" si="70"/>
        <v>0</v>
      </c>
      <c r="I146" s="31"/>
      <c r="J146" s="27">
        <f t="shared" si="71"/>
        <v>0</v>
      </c>
      <c r="K146" s="27">
        <f t="shared" si="60"/>
        <v>0</v>
      </c>
      <c r="L146" s="28">
        <f t="shared" si="61"/>
        <v>0</v>
      </c>
      <c r="M146" s="31"/>
      <c r="N146" s="35">
        <f t="shared" si="62"/>
        <v>0</v>
      </c>
      <c r="O146" s="35">
        <f t="shared" si="63"/>
        <v>0</v>
      </c>
      <c r="P146" s="20" t="str">
        <f t="shared" si="68"/>
        <v>.</v>
      </c>
      <c r="Q146" s="9"/>
      <c r="R146" s="9"/>
      <c r="S146" s="38"/>
      <c r="T146" s="202"/>
      <c r="U146" s="203">
        <f t="shared" si="72"/>
        <v>0</v>
      </c>
      <c r="V146" s="203">
        <f t="shared" si="73"/>
        <v>0</v>
      </c>
      <c r="W146" s="207">
        <f t="shared" si="66"/>
        <v>0</v>
      </c>
    </row>
    <row r="147" spans="3:23">
      <c r="C147" s="55">
        <v>24</v>
      </c>
      <c r="D147" s="131">
        <v>0</v>
      </c>
      <c r="E147" s="132">
        <v>0</v>
      </c>
      <c r="F147" s="133">
        <v>1</v>
      </c>
      <c r="G147" s="30">
        <f t="shared" si="69"/>
        <v>0</v>
      </c>
      <c r="H147" s="31">
        <f t="shared" si="70"/>
        <v>0</v>
      </c>
      <c r="I147" s="31"/>
      <c r="J147" s="27">
        <f t="shared" si="71"/>
        <v>0</v>
      </c>
      <c r="K147" s="27">
        <f t="shared" si="60"/>
        <v>0</v>
      </c>
      <c r="L147" s="28">
        <f t="shared" si="61"/>
        <v>0</v>
      </c>
      <c r="M147" s="31"/>
      <c r="N147" s="35">
        <f t="shared" si="62"/>
        <v>0</v>
      </c>
      <c r="O147" s="35">
        <f t="shared" si="63"/>
        <v>0</v>
      </c>
      <c r="P147" s="20" t="str">
        <f t="shared" si="68"/>
        <v>.</v>
      </c>
      <c r="Q147" s="9"/>
      <c r="R147" s="9"/>
      <c r="S147" s="38"/>
      <c r="T147" s="202"/>
      <c r="U147" s="203">
        <f t="shared" si="72"/>
        <v>0</v>
      </c>
      <c r="V147" s="203">
        <f t="shared" si="73"/>
        <v>0</v>
      </c>
      <c r="W147" s="207">
        <f t="shared" si="66"/>
        <v>0</v>
      </c>
    </row>
    <row r="148" spans="3:23">
      <c r="C148" s="55">
        <v>26</v>
      </c>
      <c r="D148" s="131">
        <v>0</v>
      </c>
      <c r="E148" s="132">
        <v>0</v>
      </c>
      <c r="F148" s="133">
        <v>1</v>
      </c>
      <c r="G148" s="30">
        <f t="shared" si="69"/>
        <v>0</v>
      </c>
      <c r="H148" s="31">
        <f t="shared" si="70"/>
        <v>0</v>
      </c>
      <c r="I148" s="31"/>
      <c r="J148" s="27">
        <f t="shared" si="71"/>
        <v>0</v>
      </c>
      <c r="K148" s="27">
        <f t="shared" si="60"/>
        <v>0</v>
      </c>
      <c r="L148" s="28">
        <f t="shared" si="61"/>
        <v>0</v>
      </c>
      <c r="M148" s="31"/>
      <c r="N148" s="35">
        <f t="shared" si="62"/>
        <v>0</v>
      </c>
      <c r="O148" s="35">
        <f t="shared" si="63"/>
        <v>0</v>
      </c>
      <c r="P148" s="20" t="str">
        <f t="shared" si="68"/>
        <v>.</v>
      </c>
      <c r="Q148" s="9"/>
      <c r="R148" s="9"/>
      <c r="S148" s="38"/>
      <c r="T148" s="202"/>
      <c r="U148" s="203">
        <f t="shared" si="72"/>
        <v>0</v>
      </c>
      <c r="V148" s="203">
        <f t="shared" si="73"/>
        <v>0</v>
      </c>
      <c r="W148" s="207">
        <f t="shared" si="66"/>
        <v>0</v>
      </c>
    </row>
    <row r="149" spans="3:23">
      <c r="C149" s="55">
        <v>28</v>
      </c>
      <c r="D149" s="131">
        <v>0</v>
      </c>
      <c r="E149" s="132">
        <v>0</v>
      </c>
      <c r="F149" s="133">
        <v>1</v>
      </c>
      <c r="G149" s="30">
        <f t="shared" si="69"/>
        <v>0</v>
      </c>
      <c r="H149" s="31">
        <f t="shared" si="70"/>
        <v>0</v>
      </c>
      <c r="I149" s="31"/>
      <c r="J149" s="27">
        <f t="shared" si="71"/>
        <v>0</v>
      </c>
      <c r="K149" s="27">
        <f t="shared" si="60"/>
        <v>0</v>
      </c>
      <c r="L149" s="28">
        <f t="shared" si="61"/>
        <v>0</v>
      </c>
      <c r="M149" s="31"/>
      <c r="N149" s="35">
        <f t="shared" si="62"/>
        <v>0</v>
      </c>
      <c r="O149" s="35">
        <f t="shared" si="63"/>
        <v>0</v>
      </c>
      <c r="P149" s="20" t="str">
        <f t="shared" si="68"/>
        <v>.</v>
      </c>
      <c r="Q149" s="9"/>
      <c r="R149" s="9"/>
      <c r="S149" s="38"/>
      <c r="T149" s="202"/>
      <c r="U149" s="203">
        <f t="shared" si="72"/>
        <v>0</v>
      </c>
      <c r="V149" s="203">
        <f t="shared" si="73"/>
        <v>0</v>
      </c>
      <c r="W149" s="207">
        <f t="shared" si="66"/>
        <v>0</v>
      </c>
    </row>
    <row r="150" spans="3:23">
      <c r="C150" s="55">
        <v>30</v>
      </c>
      <c r="D150" s="131">
        <v>0</v>
      </c>
      <c r="E150" s="132">
        <v>0</v>
      </c>
      <c r="F150" s="133">
        <v>1</v>
      </c>
      <c r="G150" s="30">
        <f t="shared" si="69"/>
        <v>0</v>
      </c>
      <c r="H150" s="31">
        <f t="shared" si="70"/>
        <v>0</v>
      </c>
      <c r="I150" s="31"/>
      <c r="J150" s="27">
        <f t="shared" si="71"/>
        <v>0</v>
      </c>
      <c r="K150" s="27">
        <f t="shared" si="60"/>
        <v>0</v>
      </c>
      <c r="L150" s="28">
        <f t="shared" si="61"/>
        <v>0</v>
      </c>
      <c r="M150" s="31"/>
      <c r="N150" s="35">
        <f t="shared" si="62"/>
        <v>0</v>
      </c>
      <c r="O150" s="35">
        <f t="shared" si="63"/>
        <v>0</v>
      </c>
      <c r="P150" s="20" t="str">
        <f t="shared" si="68"/>
        <v>.</v>
      </c>
      <c r="Q150" s="9"/>
      <c r="R150" s="9"/>
      <c r="S150" s="38"/>
      <c r="T150" s="202"/>
      <c r="U150" s="203">
        <f t="shared" si="72"/>
        <v>0</v>
      </c>
      <c r="V150" s="203">
        <f t="shared" si="73"/>
        <v>0</v>
      </c>
      <c r="W150" s="207">
        <f t="shared" si="66"/>
        <v>0</v>
      </c>
    </row>
    <row r="151" spans="3:23">
      <c r="C151" s="55">
        <v>32</v>
      </c>
      <c r="D151" s="131">
        <v>0</v>
      </c>
      <c r="E151" s="132">
        <v>0</v>
      </c>
      <c r="F151" s="133">
        <v>1</v>
      </c>
      <c r="G151" s="30">
        <f t="shared" si="69"/>
        <v>0</v>
      </c>
      <c r="H151" s="31">
        <f t="shared" si="70"/>
        <v>0</v>
      </c>
      <c r="I151" s="31"/>
      <c r="J151" s="27">
        <f t="shared" si="71"/>
        <v>0</v>
      </c>
      <c r="K151" s="27">
        <f t="shared" si="60"/>
        <v>0</v>
      </c>
      <c r="L151" s="28">
        <f t="shared" si="61"/>
        <v>0</v>
      </c>
      <c r="M151" s="31"/>
      <c r="N151" s="35">
        <f t="shared" si="62"/>
        <v>0</v>
      </c>
      <c r="O151" s="35">
        <f t="shared" si="63"/>
        <v>0</v>
      </c>
      <c r="P151" s="20" t="str">
        <f t="shared" si="68"/>
        <v>.</v>
      </c>
      <c r="Q151" s="9"/>
      <c r="R151" s="9"/>
      <c r="S151" s="38"/>
      <c r="T151" s="202"/>
      <c r="U151" s="203">
        <f t="shared" si="72"/>
        <v>0</v>
      </c>
      <c r="V151" s="203">
        <f t="shared" si="73"/>
        <v>0</v>
      </c>
      <c r="W151" s="207">
        <f t="shared" si="66"/>
        <v>0</v>
      </c>
    </row>
    <row r="152" spans="3:23">
      <c r="C152" s="55">
        <v>34</v>
      </c>
      <c r="D152" s="131">
        <v>0</v>
      </c>
      <c r="E152" s="132">
        <v>0</v>
      </c>
      <c r="F152" s="133">
        <v>1</v>
      </c>
      <c r="G152" s="30">
        <f t="shared" si="69"/>
        <v>0</v>
      </c>
      <c r="H152" s="31">
        <f t="shared" si="70"/>
        <v>0</v>
      </c>
      <c r="I152" s="31"/>
      <c r="J152" s="27">
        <f t="shared" si="71"/>
        <v>0</v>
      </c>
      <c r="K152" s="27">
        <f t="shared" si="60"/>
        <v>0</v>
      </c>
      <c r="L152" s="28">
        <f t="shared" si="61"/>
        <v>0</v>
      </c>
      <c r="M152" s="31"/>
      <c r="N152" s="35">
        <f t="shared" si="62"/>
        <v>0</v>
      </c>
      <c r="O152" s="35">
        <f t="shared" si="63"/>
        <v>0</v>
      </c>
      <c r="P152" s="20" t="str">
        <f t="shared" si="68"/>
        <v>.</v>
      </c>
      <c r="Q152" s="9"/>
      <c r="R152" s="9"/>
      <c r="S152" s="38"/>
      <c r="T152" s="202"/>
      <c r="U152" s="203">
        <f t="shared" si="72"/>
        <v>0</v>
      </c>
      <c r="V152" s="203">
        <f t="shared" si="73"/>
        <v>0</v>
      </c>
      <c r="W152" s="207">
        <f t="shared" si="66"/>
        <v>0</v>
      </c>
    </row>
    <row r="153" spans="3:23">
      <c r="C153" s="55">
        <v>36</v>
      </c>
      <c r="D153" s="131">
        <v>0</v>
      </c>
      <c r="E153" s="132">
        <v>0</v>
      </c>
      <c r="F153" s="133">
        <v>1</v>
      </c>
      <c r="G153" s="30">
        <f t="shared" si="69"/>
        <v>0</v>
      </c>
      <c r="H153" s="31">
        <f t="shared" si="70"/>
        <v>0</v>
      </c>
      <c r="I153" s="31"/>
      <c r="J153" s="27">
        <f t="shared" si="71"/>
        <v>0</v>
      </c>
      <c r="K153" s="27">
        <f t="shared" si="60"/>
        <v>0</v>
      </c>
      <c r="L153" s="28">
        <f t="shared" si="61"/>
        <v>0</v>
      </c>
      <c r="M153" s="31"/>
      <c r="N153" s="35">
        <f t="shared" si="62"/>
        <v>0</v>
      </c>
      <c r="O153" s="35">
        <f t="shared" si="63"/>
        <v>0</v>
      </c>
      <c r="P153" s="20" t="str">
        <f t="shared" si="68"/>
        <v>.</v>
      </c>
      <c r="Q153" s="9"/>
      <c r="R153" s="9"/>
      <c r="S153" s="38"/>
      <c r="T153" s="202"/>
      <c r="U153" s="203">
        <f t="shared" si="72"/>
        <v>0</v>
      </c>
      <c r="V153" s="203">
        <f t="shared" si="73"/>
        <v>0</v>
      </c>
      <c r="W153" s="207">
        <f t="shared" si="66"/>
        <v>0</v>
      </c>
    </row>
    <row r="154" spans="3:23">
      <c r="C154" s="55">
        <v>38</v>
      </c>
      <c r="D154" s="131">
        <v>0</v>
      </c>
      <c r="E154" s="132">
        <v>0</v>
      </c>
      <c r="F154" s="133">
        <v>1</v>
      </c>
      <c r="G154" s="30">
        <f t="shared" si="69"/>
        <v>0</v>
      </c>
      <c r="H154" s="31">
        <f t="shared" si="70"/>
        <v>0</v>
      </c>
      <c r="I154" s="31"/>
      <c r="J154" s="27">
        <f t="shared" si="71"/>
        <v>0</v>
      </c>
      <c r="K154" s="27">
        <f t="shared" si="60"/>
        <v>0</v>
      </c>
      <c r="L154" s="28">
        <f t="shared" si="61"/>
        <v>0</v>
      </c>
      <c r="M154" s="31"/>
      <c r="N154" s="35">
        <f t="shared" si="62"/>
        <v>0</v>
      </c>
      <c r="O154" s="35">
        <f t="shared" si="63"/>
        <v>0</v>
      </c>
      <c r="P154" s="20" t="str">
        <f t="shared" si="68"/>
        <v>.</v>
      </c>
      <c r="Q154" s="9"/>
      <c r="R154" s="9"/>
      <c r="S154" s="38"/>
      <c r="T154" s="202"/>
      <c r="U154" s="203">
        <f t="shared" si="72"/>
        <v>0</v>
      </c>
      <c r="V154" s="203">
        <f t="shared" si="73"/>
        <v>0</v>
      </c>
      <c r="W154" s="207">
        <f t="shared" si="66"/>
        <v>0</v>
      </c>
    </row>
    <row r="155" spans="3:23">
      <c r="C155" s="55">
        <v>40</v>
      </c>
      <c r="D155" s="131">
        <v>0</v>
      </c>
      <c r="E155" s="132">
        <v>0</v>
      </c>
      <c r="F155" s="133">
        <v>1</v>
      </c>
      <c r="G155" s="30">
        <f t="shared" si="69"/>
        <v>0</v>
      </c>
      <c r="H155" s="31">
        <f t="shared" si="70"/>
        <v>0</v>
      </c>
      <c r="I155" s="31"/>
      <c r="J155" s="27">
        <f t="shared" si="71"/>
        <v>0</v>
      </c>
      <c r="K155" s="27">
        <f t="shared" si="60"/>
        <v>0</v>
      </c>
      <c r="L155" s="28">
        <f t="shared" si="61"/>
        <v>0</v>
      </c>
      <c r="M155" s="31"/>
      <c r="N155" s="35">
        <f t="shared" si="62"/>
        <v>0</v>
      </c>
      <c r="O155" s="35">
        <f t="shared" si="63"/>
        <v>0</v>
      </c>
      <c r="P155" s="20" t="str">
        <f t="shared" si="68"/>
        <v>.</v>
      </c>
      <c r="Q155" s="9"/>
      <c r="R155" s="9"/>
      <c r="S155" s="38"/>
      <c r="T155" s="202"/>
      <c r="U155" s="203">
        <f t="shared" si="72"/>
        <v>0</v>
      </c>
      <c r="V155" s="203">
        <f t="shared" si="73"/>
        <v>0</v>
      </c>
      <c r="W155" s="207">
        <f t="shared" si="66"/>
        <v>0</v>
      </c>
    </row>
    <row r="156" spans="3:23">
      <c r="C156" s="55">
        <v>42</v>
      </c>
      <c r="D156" s="131">
        <v>0</v>
      </c>
      <c r="E156" s="132">
        <v>0</v>
      </c>
      <c r="F156" s="133">
        <v>1</v>
      </c>
      <c r="G156" s="30">
        <f t="shared" si="58"/>
        <v>0</v>
      </c>
      <c r="H156" s="31">
        <f t="shared" si="59"/>
        <v>0</v>
      </c>
      <c r="I156" s="31"/>
      <c r="J156" s="27">
        <f t="shared" si="67"/>
        <v>0</v>
      </c>
      <c r="K156" s="27">
        <f t="shared" si="60"/>
        <v>0</v>
      </c>
      <c r="L156" s="28">
        <f t="shared" si="61"/>
        <v>0</v>
      </c>
      <c r="M156" s="31"/>
      <c r="N156" s="35">
        <f t="shared" si="62"/>
        <v>0</v>
      </c>
      <c r="O156" s="35">
        <f t="shared" si="63"/>
        <v>0</v>
      </c>
      <c r="P156" s="20" t="str">
        <f t="shared" si="68"/>
        <v>.</v>
      </c>
      <c r="Q156" s="9"/>
      <c r="R156" s="9"/>
      <c r="S156" s="38"/>
      <c r="T156" s="202"/>
      <c r="U156" s="203">
        <f t="shared" si="72"/>
        <v>0</v>
      </c>
      <c r="V156" s="203">
        <f t="shared" si="73"/>
        <v>0</v>
      </c>
      <c r="W156" s="207">
        <f t="shared" si="66"/>
        <v>0</v>
      </c>
    </row>
    <row r="157" spans="3:23">
      <c r="C157" s="55">
        <v>44</v>
      </c>
      <c r="D157" s="131">
        <v>0</v>
      </c>
      <c r="E157" s="132">
        <v>0</v>
      </c>
      <c r="F157" s="133">
        <v>1</v>
      </c>
      <c r="G157" s="30">
        <f t="shared" si="58"/>
        <v>0</v>
      </c>
      <c r="H157" s="31">
        <f t="shared" si="59"/>
        <v>0</v>
      </c>
      <c r="I157" s="31"/>
      <c r="J157" s="27">
        <f t="shared" si="67"/>
        <v>0</v>
      </c>
      <c r="K157" s="27">
        <f t="shared" si="60"/>
        <v>0</v>
      </c>
      <c r="L157" s="28">
        <f t="shared" si="61"/>
        <v>0</v>
      </c>
      <c r="M157" s="31"/>
      <c r="N157" s="35">
        <f t="shared" si="62"/>
        <v>0</v>
      </c>
      <c r="O157" s="35">
        <f t="shared" si="63"/>
        <v>0</v>
      </c>
      <c r="P157" s="20" t="str">
        <f t="shared" si="68"/>
        <v>.</v>
      </c>
      <c r="Q157" s="9"/>
      <c r="R157" s="9"/>
      <c r="S157" s="38"/>
      <c r="T157" s="202"/>
      <c r="U157" s="203">
        <f t="shared" si="64"/>
        <v>0</v>
      </c>
      <c r="V157" s="203">
        <f t="shared" si="65"/>
        <v>0</v>
      </c>
      <c r="W157" s="207">
        <f t="shared" si="66"/>
        <v>0</v>
      </c>
    </row>
    <row r="158" spans="3:23">
      <c r="C158" s="55">
        <v>46</v>
      </c>
      <c r="D158" s="131">
        <v>0</v>
      </c>
      <c r="E158" s="132">
        <v>0</v>
      </c>
      <c r="F158" s="133">
        <v>1</v>
      </c>
      <c r="G158" s="30">
        <f t="shared" si="58"/>
        <v>0</v>
      </c>
      <c r="H158" s="31">
        <f t="shared" si="59"/>
        <v>0</v>
      </c>
      <c r="I158" s="31"/>
      <c r="J158" s="27">
        <f t="shared" si="67"/>
        <v>0</v>
      </c>
      <c r="K158" s="27">
        <f t="shared" si="60"/>
        <v>0</v>
      </c>
      <c r="L158" s="28">
        <f t="shared" si="61"/>
        <v>0</v>
      </c>
      <c r="M158" s="31"/>
      <c r="N158" s="35">
        <f t="shared" si="62"/>
        <v>0</v>
      </c>
      <c r="O158" s="35">
        <f t="shared" si="63"/>
        <v>0</v>
      </c>
      <c r="P158" s="20" t="str">
        <f t="shared" si="68"/>
        <v>.</v>
      </c>
      <c r="Q158" s="9"/>
      <c r="R158" s="9"/>
      <c r="S158" s="38"/>
      <c r="T158" s="202"/>
      <c r="U158" s="203">
        <f t="shared" si="64"/>
        <v>0</v>
      </c>
      <c r="V158" s="203">
        <f t="shared" si="65"/>
        <v>0</v>
      </c>
      <c r="W158" s="207">
        <f t="shared" si="66"/>
        <v>0</v>
      </c>
    </row>
    <row r="159" spans="3:23">
      <c r="C159" s="55">
        <v>48</v>
      </c>
      <c r="D159" s="131">
        <v>0</v>
      </c>
      <c r="E159" s="132">
        <v>0</v>
      </c>
      <c r="F159" s="133">
        <v>1</v>
      </c>
      <c r="G159" s="30">
        <f t="shared" si="58"/>
        <v>0</v>
      </c>
      <c r="H159" s="31">
        <f t="shared" si="59"/>
        <v>0</v>
      </c>
      <c r="I159" s="31"/>
      <c r="J159" s="27">
        <f t="shared" si="67"/>
        <v>0</v>
      </c>
      <c r="K159" s="27">
        <f t="shared" si="60"/>
        <v>0</v>
      </c>
      <c r="L159" s="28">
        <f t="shared" si="61"/>
        <v>0</v>
      </c>
      <c r="M159" s="31"/>
      <c r="N159" s="35">
        <f t="shared" si="62"/>
        <v>0</v>
      </c>
      <c r="O159" s="35">
        <f t="shared" si="63"/>
        <v>0</v>
      </c>
      <c r="P159" s="20" t="str">
        <f t="shared" si="68"/>
        <v>.</v>
      </c>
      <c r="Q159" s="9"/>
      <c r="R159" s="9"/>
      <c r="S159" s="38"/>
      <c r="T159" s="202"/>
      <c r="U159" s="203">
        <f t="shared" si="64"/>
        <v>0</v>
      </c>
      <c r="V159" s="203">
        <f t="shared" si="65"/>
        <v>0</v>
      </c>
      <c r="W159" s="207">
        <f t="shared" si="66"/>
        <v>0</v>
      </c>
    </row>
    <row r="160" spans="3:23">
      <c r="C160" s="55">
        <v>50</v>
      </c>
      <c r="D160" s="131">
        <v>0</v>
      </c>
      <c r="E160" s="132">
        <v>0</v>
      </c>
      <c r="F160" s="133">
        <v>1</v>
      </c>
      <c r="G160" s="30">
        <f t="shared" si="58"/>
        <v>0</v>
      </c>
      <c r="H160" s="31">
        <f t="shared" si="59"/>
        <v>0</v>
      </c>
      <c r="I160" s="31"/>
      <c r="J160" s="27">
        <f t="shared" si="67"/>
        <v>0</v>
      </c>
      <c r="K160" s="27">
        <f t="shared" si="60"/>
        <v>0</v>
      </c>
      <c r="L160" s="28">
        <f t="shared" si="61"/>
        <v>0</v>
      </c>
      <c r="M160" s="31"/>
      <c r="N160" s="35">
        <f t="shared" si="62"/>
        <v>0</v>
      </c>
      <c r="O160" s="35">
        <f t="shared" si="63"/>
        <v>0</v>
      </c>
      <c r="P160" s="20" t="str">
        <f t="shared" si="68"/>
        <v>.</v>
      </c>
      <c r="Q160" s="9"/>
      <c r="R160" s="9"/>
      <c r="S160" s="38"/>
      <c r="T160" s="202"/>
      <c r="U160" s="203">
        <f t="shared" si="64"/>
        <v>0</v>
      </c>
      <c r="V160" s="203">
        <f t="shared" si="65"/>
        <v>0</v>
      </c>
      <c r="W160" s="207">
        <f t="shared" si="66"/>
        <v>0</v>
      </c>
    </row>
    <row r="161" spans="3:23">
      <c r="C161" s="55">
        <v>52</v>
      </c>
      <c r="D161" s="131">
        <v>0</v>
      </c>
      <c r="E161" s="132">
        <v>0</v>
      </c>
      <c r="F161" s="133">
        <v>1</v>
      </c>
      <c r="G161" s="30">
        <f t="shared" si="58"/>
        <v>0</v>
      </c>
      <c r="H161" s="31">
        <f t="shared" si="59"/>
        <v>0</v>
      </c>
      <c r="I161" s="31"/>
      <c r="J161" s="27">
        <f t="shared" si="67"/>
        <v>0</v>
      </c>
      <c r="K161" s="27">
        <f t="shared" si="60"/>
        <v>0</v>
      </c>
      <c r="L161" s="28">
        <f t="shared" si="61"/>
        <v>0</v>
      </c>
      <c r="M161" s="31"/>
      <c r="N161" s="35">
        <f t="shared" si="62"/>
        <v>0</v>
      </c>
      <c r="O161" s="35">
        <f t="shared" si="63"/>
        <v>0</v>
      </c>
      <c r="P161" s="20" t="str">
        <f t="shared" si="68"/>
        <v>.</v>
      </c>
      <c r="Q161" s="9"/>
      <c r="R161" s="9"/>
      <c r="S161" s="38"/>
      <c r="T161" s="202"/>
      <c r="U161" s="203">
        <f t="shared" si="64"/>
        <v>0</v>
      </c>
      <c r="V161" s="203">
        <f t="shared" si="65"/>
        <v>0</v>
      </c>
      <c r="W161" s="207">
        <f t="shared" si="66"/>
        <v>0</v>
      </c>
    </row>
    <row r="162" spans="3:23">
      <c r="C162" s="57"/>
      <c r="D162" s="32"/>
      <c r="E162" s="32"/>
      <c r="F162" s="150" t="s">
        <v>51</v>
      </c>
      <c r="G162" s="31">
        <f>SUM(G136:G161)</f>
        <v>0</v>
      </c>
      <c r="H162" s="31">
        <f>SUM(H136:H161)</f>
        <v>0</v>
      </c>
      <c r="I162" s="31"/>
      <c r="J162" s="27">
        <f>SUM(J136:J161)</f>
        <v>0</v>
      </c>
      <c r="K162" s="27">
        <f>SUM(K136:K161)</f>
        <v>0</v>
      </c>
      <c r="L162" s="28">
        <f>SUM(L136:L161)</f>
        <v>0</v>
      </c>
      <c r="M162" s="31"/>
      <c r="N162" s="29">
        <f>SUM(N136:N161)</f>
        <v>0</v>
      </c>
      <c r="O162" s="29">
        <f>SUM(O136:O161)</f>
        <v>0</v>
      </c>
      <c r="P162" s="20" t="str">
        <f t="shared" si="68"/>
        <v>.</v>
      </c>
      <c r="Q162" s="9"/>
      <c r="R162" s="9"/>
      <c r="S162" s="38"/>
      <c r="T162" s="202"/>
      <c r="U162" s="228">
        <f>SUM(U136:U161)</f>
        <v>0</v>
      </c>
      <c r="V162" s="228">
        <f>SUM(V136:V161)</f>
        <v>0</v>
      </c>
      <c r="W162" s="229">
        <f>SUM(W136:W161)</f>
        <v>0</v>
      </c>
    </row>
    <row r="163" spans="3:23" ht="13.2" thickBot="1">
      <c r="C163" s="52"/>
      <c r="D163" s="33"/>
      <c r="E163" s="33"/>
      <c r="F163" s="33"/>
      <c r="G163" s="33"/>
      <c r="H163" s="33"/>
      <c r="I163" s="33"/>
      <c r="J163" s="34"/>
      <c r="K163" s="34"/>
      <c r="L163" s="49"/>
      <c r="M163" s="34"/>
      <c r="N163" s="49"/>
      <c r="O163" s="49"/>
      <c r="P163" s="20"/>
      <c r="Q163" s="9"/>
      <c r="R163" s="9"/>
      <c r="S163" s="38"/>
      <c r="T163" s="202"/>
      <c r="U163" s="203"/>
      <c r="V163" s="203"/>
      <c r="W163" s="207"/>
    </row>
    <row r="164" spans="3:23" ht="54" customHeight="1">
      <c r="C164" s="52"/>
      <c r="D164" s="33"/>
      <c r="E164" s="33"/>
      <c r="F164" s="33"/>
      <c r="G164" s="33"/>
      <c r="H164" s="33"/>
      <c r="I164" s="33"/>
      <c r="J164" s="9"/>
      <c r="K164" s="359" t="s">
        <v>153</v>
      </c>
      <c r="L164" s="360"/>
      <c r="M164" s="11" t="s">
        <v>16</v>
      </c>
      <c r="N164" s="12" t="s">
        <v>8</v>
      </c>
      <c r="O164" s="13" t="s">
        <v>9</v>
      </c>
      <c r="P164" s="20"/>
      <c r="Q164" s="9"/>
      <c r="R164" s="9"/>
      <c r="S164" s="38"/>
      <c r="T164" s="202"/>
      <c r="U164" s="203"/>
      <c r="V164" s="203"/>
      <c r="W164" s="207"/>
    </row>
    <row r="165" spans="3:23">
      <c r="C165" s="52"/>
      <c r="D165" s="33"/>
      <c r="E165" s="33"/>
      <c r="F165" s="33"/>
      <c r="G165" s="33"/>
      <c r="H165" s="33"/>
      <c r="I165" s="33"/>
      <c r="J165" s="9"/>
      <c r="K165" s="113" t="s">
        <v>75</v>
      </c>
      <c r="L165" s="48"/>
      <c r="M165" s="43">
        <v>4.0000000000000001E-3</v>
      </c>
      <c r="N165" s="31">
        <f>ROUND(N162*(1+M165),2)</f>
        <v>0</v>
      </c>
      <c r="O165" s="114">
        <f>ROUND(O162*(1+M165),2)</f>
        <v>0</v>
      </c>
      <c r="P165" s="20"/>
      <c r="Q165" s="9"/>
      <c r="R165" s="9"/>
      <c r="S165" s="38"/>
      <c r="T165" s="202"/>
      <c r="U165" s="203"/>
      <c r="V165" s="203"/>
      <c r="W165" s="207"/>
    </row>
    <row r="166" spans="3:23">
      <c r="C166" s="52"/>
      <c r="D166" s="33"/>
      <c r="E166" s="33"/>
      <c r="F166" s="33"/>
      <c r="G166" s="33"/>
      <c r="H166" s="33"/>
      <c r="I166" s="33"/>
      <c r="J166" s="9"/>
      <c r="K166" s="188" t="s">
        <v>96</v>
      </c>
      <c r="L166" s="187"/>
      <c r="M166" s="41">
        <v>7.0000000000000001E-3</v>
      </c>
      <c r="N166" s="42">
        <f>ROUND(N165*(1+M166),2)</f>
        <v>0</v>
      </c>
      <c r="O166" s="45">
        <f>ROUND(O165*(1+M166),2)</f>
        <v>0</v>
      </c>
      <c r="P166" s="20"/>
      <c r="Q166" s="9"/>
      <c r="R166" s="9"/>
      <c r="S166" s="38"/>
      <c r="T166" s="202"/>
      <c r="U166" s="203"/>
      <c r="V166" s="203"/>
      <c r="W166" s="207"/>
    </row>
    <row r="167" spans="3:23">
      <c r="C167" s="52"/>
      <c r="D167" s="33"/>
      <c r="E167" s="33"/>
      <c r="F167" s="33"/>
      <c r="G167" s="33"/>
      <c r="H167" s="33"/>
      <c r="I167" s="33"/>
      <c r="J167" s="9"/>
      <c r="K167" s="188" t="s">
        <v>99</v>
      </c>
      <c r="L167" s="187"/>
      <c r="M167" s="41">
        <v>1.2999999999999999E-2</v>
      </c>
      <c r="N167" s="42">
        <f>ROUND(N166*(1+M167),2)</f>
        <v>0</v>
      </c>
      <c r="O167" s="45">
        <f>ROUND(O166*(1+M167),2)</f>
        <v>0</v>
      </c>
      <c r="P167" s="20"/>
      <c r="Q167" s="9"/>
      <c r="R167" s="9"/>
      <c r="S167" s="38"/>
      <c r="T167" s="202"/>
      <c r="U167" s="203"/>
      <c r="V167" s="203"/>
      <c r="W167" s="207"/>
    </row>
    <row r="168" spans="3:23">
      <c r="C168" s="52"/>
      <c r="D168" s="33"/>
      <c r="E168" s="33"/>
      <c r="F168" s="33"/>
      <c r="G168" s="33"/>
      <c r="H168" s="33"/>
      <c r="I168" s="33"/>
      <c r="J168" s="9"/>
      <c r="K168" s="188" t="s">
        <v>112</v>
      </c>
      <c r="L168" s="187"/>
      <c r="M168" s="41">
        <v>0</v>
      </c>
      <c r="N168" s="42">
        <f>ROUND(N167*(1+M168),2)</f>
        <v>0</v>
      </c>
      <c r="O168" s="45">
        <f>ROUND(O167*(1+M168),2)</f>
        <v>0</v>
      </c>
      <c r="P168" s="20"/>
      <c r="Q168" s="9"/>
      <c r="R168" s="9"/>
      <c r="S168" s="38"/>
      <c r="T168" s="202"/>
      <c r="U168" s="203"/>
      <c r="V168" s="203"/>
      <c r="W168" s="207"/>
    </row>
    <row r="169" spans="3:23" ht="13.2" thickBot="1">
      <c r="C169" s="52"/>
      <c r="D169" s="33"/>
      <c r="E169" s="33"/>
      <c r="F169" s="33"/>
      <c r="G169" s="33"/>
      <c r="H169" s="33"/>
      <c r="I169" s="33"/>
      <c r="J169" s="9"/>
      <c r="K169" s="183" t="s">
        <v>117</v>
      </c>
      <c r="L169" s="184"/>
      <c r="M169" s="185">
        <v>5.5E-2</v>
      </c>
      <c r="N169" s="280">
        <f>ROUND(N168*(1+M169),2)</f>
        <v>0</v>
      </c>
      <c r="O169" s="281">
        <f>ROUND(O168*(1+M169),2)</f>
        <v>0</v>
      </c>
      <c r="P169" s="20"/>
      <c r="Q169" s="9"/>
      <c r="R169" s="9"/>
      <c r="S169" s="38"/>
      <c r="T169" s="202"/>
      <c r="U169" s="203"/>
      <c r="V169" s="203"/>
      <c r="W169" s="207"/>
    </row>
    <row r="170" spans="3:23" ht="13.2" thickBot="1">
      <c r="C170" s="52"/>
      <c r="D170" s="33"/>
      <c r="E170" s="33"/>
      <c r="F170" s="33"/>
      <c r="G170" s="33"/>
      <c r="H170" s="33"/>
      <c r="I170" s="33"/>
      <c r="J170" s="9"/>
      <c r="K170" s="282" t="s">
        <v>140</v>
      </c>
      <c r="L170" s="283"/>
      <c r="M170" s="284">
        <v>8.2000000000000003E-2</v>
      </c>
      <c r="N170" s="285">
        <f>ROUND(N169*(1+M170),2)</f>
        <v>0</v>
      </c>
      <c r="O170" s="286">
        <f>ROUND(O169*(1+M170),2)</f>
        <v>0</v>
      </c>
      <c r="P170" s="20"/>
      <c r="Q170" s="9"/>
      <c r="R170" s="9"/>
      <c r="S170" s="38"/>
      <c r="T170" s="202"/>
      <c r="U170" s="203"/>
      <c r="V170" s="203"/>
      <c r="W170" s="207"/>
    </row>
    <row r="171" spans="3:23" ht="13.2" thickBot="1">
      <c r="C171" s="60"/>
      <c r="D171" s="242"/>
      <c r="E171" s="242"/>
      <c r="F171" s="242"/>
      <c r="G171" s="242"/>
      <c r="H171" s="242"/>
      <c r="I171" s="242"/>
      <c r="J171" s="39"/>
      <c r="K171" s="221"/>
      <c r="L171" s="221"/>
      <c r="M171" s="243"/>
      <c r="N171" s="223"/>
      <c r="O171" s="223"/>
      <c r="P171" s="61"/>
      <c r="Q171" s="39"/>
      <c r="R171" s="39"/>
      <c r="S171" s="72"/>
      <c r="T171" s="208"/>
      <c r="U171" s="210"/>
      <c r="V171" s="210"/>
      <c r="W171" s="211"/>
    </row>
    <row r="172" spans="3:23" ht="13.8">
      <c r="C172" s="236">
        <v>2017</v>
      </c>
      <c r="D172" s="50"/>
      <c r="E172" s="50"/>
      <c r="F172" s="50"/>
      <c r="G172" s="50"/>
      <c r="H172" s="50"/>
      <c r="I172" s="50"/>
      <c r="J172" s="50"/>
      <c r="K172" s="50"/>
      <c r="L172" s="50"/>
      <c r="M172" s="50"/>
      <c r="N172" s="50"/>
      <c r="O172" s="50"/>
      <c r="P172" s="51"/>
      <c r="Q172" s="50"/>
      <c r="R172" s="50"/>
      <c r="S172" s="71"/>
      <c r="T172" s="204"/>
      <c r="U172" s="204"/>
      <c r="V172" s="204"/>
      <c r="W172" s="205"/>
    </row>
    <row r="173" spans="3:23" ht="13.2" thickBot="1">
      <c r="C173" s="52"/>
      <c r="D173" s="9"/>
      <c r="E173" s="9"/>
      <c r="F173" s="9"/>
      <c r="G173" s="9"/>
      <c r="H173" s="9"/>
      <c r="I173" s="9"/>
      <c r="J173" s="9"/>
      <c r="K173" s="9"/>
      <c r="L173" s="9"/>
      <c r="M173" s="9"/>
      <c r="N173" s="9"/>
      <c r="O173" s="9"/>
      <c r="P173" s="20"/>
      <c r="Q173" s="9"/>
      <c r="R173" s="9"/>
      <c r="S173" s="38"/>
      <c r="T173" s="202"/>
      <c r="U173" s="202"/>
      <c r="V173" s="202"/>
      <c r="W173" s="206"/>
    </row>
    <row r="174" spans="3:23" ht="13.2" thickBot="1">
      <c r="C174" s="53"/>
      <c r="D174" s="373" t="s">
        <v>1</v>
      </c>
      <c r="E174" s="374"/>
      <c r="F174" s="375"/>
      <c r="G174" s="5"/>
      <c r="H174" s="6"/>
      <c r="I174" s="6"/>
      <c r="J174" s="376" t="s">
        <v>2</v>
      </c>
      <c r="K174" s="377"/>
      <c r="L174" s="378"/>
      <c r="M174" s="7"/>
      <c r="N174" s="379" t="s">
        <v>3</v>
      </c>
      <c r="O174" s="380"/>
      <c r="P174" s="20"/>
      <c r="Q174" s="9"/>
      <c r="R174" s="9"/>
      <c r="S174" s="38"/>
      <c r="T174" s="202"/>
      <c r="U174" s="202"/>
      <c r="V174" s="202"/>
      <c r="W174" s="206"/>
    </row>
    <row r="175" spans="3:23" ht="50.4">
      <c r="C175" s="54" t="s">
        <v>4</v>
      </c>
      <c r="D175" s="134" t="s">
        <v>65</v>
      </c>
      <c r="E175" s="135" t="s">
        <v>66</v>
      </c>
      <c r="F175" s="127" t="s">
        <v>28</v>
      </c>
      <c r="G175" s="14" t="s">
        <v>67</v>
      </c>
      <c r="H175" s="15" t="s">
        <v>68</v>
      </c>
      <c r="I175" s="15"/>
      <c r="J175" s="16" t="s">
        <v>43</v>
      </c>
      <c r="K175" s="16" t="s">
        <v>44</v>
      </c>
      <c r="L175" s="17" t="s">
        <v>7</v>
      </c>
      <c r="M175" s="15"/>
      <c r="N175" s="18" t="s">
        <v>8</v>
      </c>
      <c r="O175" s="18" t="s">
        <v>9</v>
      </c>
      <c r="P175" s="20"/>
      <c r="Q175" s="357" t="s">
        <v>47</v>
      </c>
      <c r="R175" s="358"/>
      <c r="S175" s="102"/>
      <c r="T175" s="202"/>
      <c r="U175" s="235" t="s">
        <v>103</v>
      </c>
      <c r="V175" s="235" t="s">
        <v>104</v>
      </c>
      <c r="W175" s="240" t="s">
        <v>18</v>
      </c>
    </row>
    <row r="176" spans="3:23">
      <c r="C176" s="55">
        <v>2</v>
      </c>
      <c r="D176" s="131">
        <v>0</v>
      </c>
      <c r="E176" s="132">
        <v>0</v>
      </c>
      <c r="F176" s="133">
        <v>1</v>
      </c>
      <c r="G176" s="30">
        <f t="shared" ref="G176:G201" si="74">D176+E176</f>
        <v>0</v>
      </c>
      <c r="H176" s="31">
        <f t="shared" ref="H176:H180" si="75">ROUND((G176/F176),2)</f>
        <v>0</v>
      </c>
      <c r="I176" s="31"/>
      <c r="J176" s="27">
        <f t="shared" ref="J176:J181" si="76">ROUND((H176*3%)*F176,2)</f>
        <v>0</v>
      </c>
      <c r="K176" s="27">
        <f>ROUND((IF(H176-$R$178&lt;0,0,(H176-$R$178))*3.5%)*F176,2)</f>
        <v>0</v>
      </c>
      <c r="L176" s="28">
        <f t="shared" ref="L176:L201" si="77">J176+K176</f>
        <v>0</v>
      </c>
      <c r="M176" s="31"/>
      <c r="N176" s="35">
        <f>((MIN(H176,$R$179)*0.58%)+IF(H176&gt;$R$179,(H176-$R$179)*1.25%,0))*F176</f>
        <v>0</v>
      </c>
      <c r="O176" s="35">
        <f t="shared" ref="O176:O201" si="78">(H176*3.75%)*F176</f>
        <v>0</v>
      </c>
      <c r="P176" s="20" t="str">
        <f>IF(W176&lt;&gt;0, "Error - review!",".")</f>
        <v>.</v>
      </c>
      <c r="Q176" s="75" t="s">
        <v>76</v>
      </c>
      <c r="R176" s="76"/>
      <c r="S176" s="38"/>
      <c r="T176" s="202"/>
      <c r="U176" s="203">
        <f>((MIN(H176,$R$179)*0.58%))*F176</f>
        <v>0</v>
      </c>
      <c r="V176" s="203">
        <f>(IF(H176&gt;$R$179,(H176-$R$179)*1.25%,0))*F176</f>
        <v>0</v>
      </c>
      <c r="W176" s="207">
        <f t="shared" ref="W176:W201" si="79">(U176+V176)-N176</f>
        <v>0</v>
      </c>
    </row>
    <row r="177" spans="3:23">
      <c r="C177" s="55">
        <v>4</v>
      </c>
      <c r="D177" s="131">
        <v>0</v>
      </c>
      <c r="E177" s="132">
        <v>0</v>
      </c>
      <c r="F177" s="133">
        <v>1</v>
      </c>
      <c r="G177" s="30">
        <f t="shared" si="74"/>
        <v>0</v>
      </c>
      <c r="H177" s="31">
        <f t="shared" si="75"/>
        <v>0</v>
      </c>
      <c r="I177" s="31"/>
      <c r="J177" s="27">
        <f t="shared" si="76"/>
        <v>0</v>
      </c>
      <c r="K177" s="27">
        <f>ROUND((IF(H177-$R$178&lt;0,0,(H177-$R$178))*3.5%)*F177,2)</f>
        <v>0</v>
      </c>
      <c r="L177" s="28">
        <f t="shared" si="77"/>
        <v>0</v>
      </c>
      <c r="M177" s="31"/>
      <c r="N177" s="35">
        <f>((MIN(H177,$R$179)*0.58%)+IF(H177&gt;$R$179,(H177-$R$179)*1.25%,0))*F177</f>
        <v>0</v>
      </c>
      <c r="O177" s="35">
        <f t="shared" si="78"/>
        <v>0</v>
      </c>
      <c r="P177" s="20" t="str">
        <f t="shared" ref="P177:P202" si="80">IF(W177&lt;&gt;0, "Error - review!",".")</f>
        <v>.</v>
      </c>
      <c r="Q177" s="77" t="s">
        <v>11</v>
      </c>
      <c r="R177" s="111">
        <v>233.3</v>
      </c>
      <c r="S177" s="38"/>
      <c r="T177" s="202"/>
      <c r="U177" s="203">
        <f>((MIN(H177,$R$179)*0.58%))*F177</f>
        <v>0</v>
      </c>
      <c r="V177" s="203">
        <f t="shared" ref="V177:V180" si="81">(IF(H177&gt;$R$179,(H177-$R$179)*1.25%,0))*F177</f>
        <v>0</v>
      </c>
      <c r="W177" s="207">
        <f t="shared" si="79"/>
        <v>0</v>
      </c>
    </row>
    <row r="178" spans="3:23">
      <c r="C178" s="55">
        <v>6</v>
      </c>
      <c r="D178" s="131">
        <v>0</v>
      </c>
      <c r="E178" s="132">
        <v>0</v>
      </c>
      <c r="F178" s="133">
        <v>1</v>
      </c>
      <c r="G178" s="30">
        <f t="shared" si="74"/>
        <v>0</v>
      </c>
      <c r="H178" s="31">
        <f t="shared" si="75"/>
        <v>0</v>
      </c>
      <c r="I178" s="31"/>
      <c r="J178" s="27">
        <f t="shared" si="76"/>
        <v>0</v>
      </c>
      <c r="K178" s="27">
        <f>ROUND((IF(H178-$R$178&lt;0,0,(H178-$R$178))*3.5%)*F178,2)</f>
        <v>0</v>
      </c>
      <c r="L178" s="28">
        <f t="shared" si="77"/>
        <v>0</v>
      </c>
      <c r="M178" s="31"/>
      <c r="N178" s="35">
        <f>((MIN(H178,$R$179)*0.58%)+IF(H178&gt;$R$179,(H178-$R$179)*1.25%,0))*F178</f>
        <v>0</v>
      </c>
      <c r="O178" s="35">
        <f t="shared" si="78"/>
        <v>0</v>
      </c>
      <c r="P178" s="20" t="str">
        <f t="shared" si="80"/>
        <v>.</v>
      </c>
      <c r="Q178" s="77" t="s">
        <v>37</v>
      </c>
      <c r="R178" s="111">
        <f>ROUND(($R$177*52.18*2)/26.09,2)</f>
        <v>933.2</v>
      </c>
      <c r="S178" s="38"/>
      <c r="T178" s="202"/>
      <c r="U178" s="203">
        <f t="shared" ref="U178" si="82">((MIN(H178,$R$179)*0.58%))*F178</f>
        <v>0</v>
      </c>
      <c r="V178" s="203">
        <f t="shared" si="81"/>
        <v>0</v>
      </c>
      <c r="W178" s="207">
        <f t="shared" si="79"/>
        <v>0</v>
      </c>
    </row>
    <row r="179" spans="3:23">
      <c r="C179" s="55">
        <v>8</v>
      </c>
      <c r="D179" s="131">
        <v>0</v>
      </c>
      <c r="E179" s="132">
        <v>0</v>
      </c>
      <c r="F179" s="133">
        <v>1</v>
      </c>
      <c r="G179" s="30">
        <f t="shared" si="74"/>
        <v>0</v>
      </c>
      <c r="H179" s="31">
        <f t="shared" si="75"/>
        <v>0</v>
      </c>
      <c r="I179" s="31"/>
      <c r="J179" s="27">
        <f t="shared" si="76"/>
        <v>0</v>
      </c>
      <c r="K179" s="27">
        <f>ROUND((IF(H179-$R$178&lt;0,0,(H179-$R$178))*3.5%)*F179,2)</f>
        <v>0</v>
      </c>
      <c r="L179" s="28">
        <f t="shared" si="77"/>
        <v>0</v>
      </c>
      <c r="M179" s="31"/>
      <c r="N179" s="35">
        <f>((MIN(H179,$R$179)*0.58%)+IF(H179&gt;$R$179,(H179-$R$179)*1.25%,0))*F179</f>
        <v>0</v>
      </c>
      <c r="O179" s="35">
        <f t="shared" si="78"/>
        <v>0</v>
      </c>
      <c r="P179" s="20" t="str">
        <f t="shared" si="80"/>
        <v>.</v>
      </c>
      <c r="Q179" s="77" t="s">
        <v>30</v>
      </c>
      <c r="R179" s="111">
        <f>ROUND(($R$177*52.18*3.74)/26.09,2)</f>
        <v>1745.08</v>
      </c>
      <c r="S179" s="38"/>
      <c r="T179" s="202"/>
      <c r="U179" s="203">
        <f>((MIN(H179,$R$179)*0.58%))*F179</f>
        <v>0</v>
      </c>
      <c r="V179" s="203">
        <f t="shared" si="81"/>
        <v>0</v>
      </c>
      <c r="W179" s="207">
        <f t="shared" si="79"/>
        <v>0</v>
      </c>
    </row>
    <row r="180" spans="3:23">
      <c r="C180" s="55">
        <v>10</v>
      </c>
      <c r="D180" s="131">
        <v>0</v>
      </c>
      <c r="E180" s="132">
        <v>0</v>
      </c>
      <c r="F180" s="133">
        <v>1</v>
      </c>
      <c r="G180" s="30">
        <f t="shared" si="74"/>
        <v>0</v>
      </c>
      <c r="H180" s="31">
        <f t="shared" si="75"/>
        <v>0</v>
      </c>
      <c r="I180" s="31"/>
      <c r="J180" s="27">
        <f t="shared" si="76"/>
        <v>0</v>
      </c>
      <c r="K180" s="27">
        <f>ROUND((IF(H180-$R$178&lt;0,0,(H180-$R$178))*3.5%)*F180,2)</f>
        <v>0</v>
      </c>
      <c r="L180" s="28">
        <f t="shared" si="77"/>
        <v>0</v>
      </c>
      <c r="M180" s="31"/>
      <c r="N180" s="35">
        <f>((MIN(H180,$R$179)*0.58%)+IF(H180&gt;$R$179,(H180-$R$179)*1.25%,0))*F180</f>
        <v>0</v>
      </c>
      <c r="O180" s="35">
        <f t="shared" si="78"/>
        <v>0</v>
      </c>
      <c r="P180" s="20" t="str">
        <f t="shared" si="80"/>
        <v>.</v>
      </c>
      <c r="Q180" s="75" t="s">
        <v>49</v>
      </c>
      <c r="R180" s="111"/>
      <c r="S180" s="38"/>
      <c r="T180" s="202"/>
      <c r="U180" s="203">
        <f>((MIN(H180,$R$179)*0.58%))*F180</f>
        <v>0</v>
      </c>
      <c r="V180" s="203">
        <f t="shared" si="81"/>
        <v>0</v>
      </c>
      <c r="W180" s="207">
        <f t="shared" si="79"/>
        <v>0</v>
      </c>
    </row>
    <row r="181" spans="3:23">
      <c r="C181" s="55">
        <v>12</v>
      </c>
      <c r="D181" s="131">
        <v>0</v>
      </c>
      <c r="E181" s="132">
        <v>0</v>
      </c>
      <c r="F181" s="133">
        <v>1</v>
      </c>
      <c r="G181" s="30">
        <f t="shared" si="74"/>
        <v>0</v>
      </c>
      <c r="H181" s="31">
        <f>ROUND((G181/F181),2)</f>
        <v>0</v>
      </c>
      <c r="I181" s="31"/>
      <c r="J181" s="27">
        <f t="shared" si="76"/>
        <v>0</v>
      </c>
      <c r="K181" s="27">
        <f t="shared" ref="K181:K201" si="83">ROUND((IF(H181-$R$182&lt;0,0,(H181-$R$182))*3.5%)*F181,2)</f>
        <v>0</v>
      </c>
      <c r="L181" s="28">
        <f t="shared" si="77"/>
        <v>0</v>
      </c>
      <c r="M181" s="31"/>
      <c r="N181" s="35">
        <f t="shared" ref="N181:N201" si="84">((MIN(H181,$R$183)*0.58%)+IF(H181&gt;$R$183,(H181-$R$183)*1.25%,0))*F181</f>
        <v>0</v>
      </c>
      <c r="O181" s="35">
        <f t="shared" si="78"/>
        <v>0</v>
      </c>
      <c r="P181" s="20" t="str">
        <f t="shared" si="80"/>
        <v>.</v>
      </c>
      <c r="Q181" s="77" t="s">
        <v>34</v>
      </c>
      <c r="R181" s="111">
        <v>238.3</v>
      </c>
      <c r="S181" s="38"/>
      <c r="T181" s="202"/>
      <c r="U181" s="203">
        <f>((MIN(H181,$R$183)*0.58%))*F181</f>
        <v>0</v>
      </c>
      <c r="V181" s="203">
        <f>(IF(H181&gt;$R$183,(H181-$R$183)*1.25%,0))*F181</f>
        <v>0</v>
      </c>
      <c r="W181" s="207">
        <f t="shared" si="79"/>
        <v>0</v>
      </c>
    </row>
    <row r="182" spans="3:23">
      <c r="C182" s="55">
        <v>14</v>
      </c>
      <c r="D182" s="131">
        <v>0</v>
      </c>
      <c r="E182" s="132">
        <v>0</v>
      </c>
      <c r="F182" s="133">
        <v>1</v>
      </c>
      <c r="G182" s="30">
        <f t="shared" si="74"/>
        <v>0</v>
      </c>
      <c r="H182" s="31">
        <f t="shared" ref="H182:H201" si="85">ROUND((G182/F182),2)</f>
        <v>0</v>
      </c>
      <c r="I182" s="31"/>
      <c r="J182" s="27">
        <f>ROUND((H182*3%)*F182,2)</f>
        <v>0</v>
      </c>
      <c r="K182" s="27">
        <f t="shared" si="83"/>
        <v>0</v>
      </c>
      <c r="L182" s="28">
        <f t="shared" si="77"/>
        <v>0</v>
      </c>
      <c r="M182" s="31"/>
      <c r="N182" s="35">
        <f t="shared" si="84"/>
        <v>0</v>
      </c>
      <c r="O182" s="35">
        <f t="shared" si="78"/>
        <v>0</v>
      </c>
      <c r="P182" s="20" t="str">
        <f t="shared" si="80"/>
        <v>.</v>
      </c>
      <c r="Q182" s="77" t="s">
        <v>63</v>
      </c>
      <c r="R182" s="111">
        <f>ROUND(($R$181*52.18*2)/26.09,2)</f>
        <v>953.2</v>
      </c>
      <c r="S182" s="38"/>
      <c r="T182" s="202"/>
      <c r="U182" s="203">
        <f>((MIN(H182,$R$183)*0.58%))*F182</f>
        <v>0</v>
      </c>
      <c r="V182" s="203">
        <f t="shared" ref="V182:V201" si="86">(IF(H182&gt;$R$183,(H182-$R$183)*1.25%,0))*F182</f>
        <v>0</v>
      </c>
      <c r="W182" s="207">
        <f t="shared" si="79"/>
        <v>0</v>
      </c>
    </row>
    <row r="183" spans="3:23" ht="13.2" thickBot="1">
      <c r="C183" s="55">
        <v>16</v>
      </c>
      <c r="D183" s="131">
        <v>0</v>
      </c>
      <c r="E183" s="132">
        <v>0</v>
      </c>
      <c r="F183" s="133">
        <v>1</v>
      </c>
      <c r="G183" s="30">
        <f t="shared" si="74"/>
        <v>0</v>
      </c>
      <c r="H183" s="31">
        <f t="shared" si="85"/>
        <v>0</v>
      </c>
      <c r="I183" s="31"/>
      <c r="J183" s="27">
        <f t="shared" ref="J183:J201" si="87">ROUND((H183*3%)*F183,2)</f>
        <v>0</v>
      </c>
      <c r="K183" s="27">
        <f t="shared" si="83"/>
        <v>0</v>
      </c>
      <c r="L183" s="28">
        <f t="shared" si="77"/>
        <v>0</v>
      </c>
      <c r="M183" s="31"/>
      <c r="N183" s="35">
        <f t="shared" si="84"/>
        <v>0</v>
      </c>
      <c r="O183" s="35">
        <f t="shared" si="78"/>
        <v>0</v>
      </c>
      <c r="P183" s="20" t="str">
        <f t="shared" si="80"/>
        <v>.</v>
      </c>
      <c r="Q183" s="78" t="s">
        <v>26</v>
      </c>
      <c r="R183" s="112">
        <f>ROUND(($R$181*52.18*3.74)/26.09,2)</f>
        <v>1782.48</v>
      </c>
      <c r="S183" s="38"/>
      <c r="T183" s="202"/>
      <c r="U183" s="203">
        <f t="shared" ref="U183:U201" si="88">((MIN(H183,$R$183)*0.58%))*F183</f>
        <v>0</v>
      </c>
      <c r="V183" s="203">
        <f t="shared" si="86"/>
        <v>0</v>
      </c>
      <c r="W183" s="207">
        <f t="shared" si="79"/>
        <v>0</v>
      </c>
    </row>
    <row r="184" spans="3:23">
      <c r="C184" s="55">
        <v>18</v>
      </c>
      <c r="D184" s="131">
        <v>0</v>
      </c>
      <c r="E184" s="132">
        <v>0</v>
      </c>
      <c r="F184" s="133">
        <v>1</v>
      </c>
      <c r="G184" s="30">
        <f t="shared" si="74"/>
        <v>0</v>
      </c>
      <c r="H184" s="31">
        <f t="shared" si="85"/>
        <v>0</v>
      </c>
      <c r="I184" s="31"/>
      <c r="J184" s="27">
        <f t="shared" si="87"/>
        <v>0</v>
      </c>
      <c r="K184" s="27">
        <f t="shared" si="83"/>
        <v>0</v>
      </c>
      <c r="L184" s="28">
        <f t="shared" si="77"/>
        <v>0</v>
      </c>
      <c r="M184" s="31"/>
      <c r="N184" s="35">
        <f t="shared" si="84"/>
        <v>0</v>
      </c>
      <c r="O184" s="35">
        <f t="shared" si="78"/>
        <v>0</v>
      </c>
      <c r="P184" s="20" t="str">
        <f t="shared" si="80"/>
        <v>.</v>
      </c>
      <c r="Q184" s="9"/>
      <c r="R184" s="9"/>
      <c r="S184" s="38"/>
      <c r="T184" s="202"/>
      <c r="U184" s="203">
        <f t="shared" si="88"/>
        <v>0</v>
      </c>
      <c r="V184" s="203">
        <f t="shared" si="86"/>
        <v>0</v>
      </c>
      <c r="W184" s="207">
        <f t="shared" si="79"/>
        <v>0</v>
      </c>
    </row>
    <row r="185" spans="3:23">
      <c r="C185" s="55">
        <v>20</v>
      </c>
      <c r="D185" s="131">
        <v>0</v>
      </c>
      <c r="E185" s="132">
        <v>0</v>
      </c>
      <c r="F185" s="133">
        <v>1</v>
      </c>
      <c r="G185" s="30">
        <f t="shared" si="74"/>
        <v>0</v>
      </c>
      <c r="H185" s="31">
        <f t="shared" si="85"/>
        <v>0</v>
      </c>
      <c r="I185" s="31"/>
      <c r="J185" s="27">
        <f t="shared" si="87"/>
        <v>0</v>
      </c>
      <c r="K185" s="27">
        <f t="shared" si="83"/>
        <v>0</v>
      </c>
      <c r="L185" s="28">
        <f t="shared" si="77"/>
        <v>0</v>
      </c>
      <c r="M185" s="31"/>
      <c r="N185" s="35">
        <f t="shared" si="84"/>
        <v>0</v>
      </c>
      <c r="O185" s="35">
        <f t="shared" si="78"/>
        <v>0</v>
      </c>
      <c r="P185" s="20" t="str">
        <f t="shared" si="80"/>
        <v>.</v>
      </c>
      <c r="Q185" s="9"/>
      <c r="R185" s="9"/>
      <c r="S185" s="38"/>
      <c r="T185" s="202"/>
      <c r="U185" s="203">
        <f t="shared" si="88"/>
        <v>0</v>
      </c>
      <c r="V185" s="203">
        <f t="shared" si="86"/>
        <v>0</v>
      </c>
      <c r="W185" s="207">
        <f t="shared" si="79"/>
        <v>0</v>
      </c>
    </row>
    <row r="186" spans="3:23">
      <c r="C186" s="55">
        <v>22</v>
      </c>
      <c r="D186" s="131">
        <v>0</v>
      </c>
      <c r="E186" s="132">
        <v>0</v>
      </c>
      <c r="F186" s="133">
        <v>1</v>
      </c>
      <c r="G186" s="30">
        <f t="shared" si="74"/>
        <v>0</v>
      </c>
      <c r="H186" s="31">
        <f t="shared" si="85"/>
        <v>0</v>
      </c>
      <c r="I186" s="31"/>
      <c r="J186" s="27">
        <f t="shared" si="87"/>
        <v>0</v>
      </c>
      <c r="K186" s="27">
        <f t="shared" si="83"/>
        <v>0</v>
      </c>
      <c r="L186" s="28">
        <f t="shared" si="77"/>
        <v>0</v>
      </c>
      <c r="M186" s="31"/>
      <c r="N186" s="35">
        <f t="shared" si="84"/>
        <v>0</v>
      </c>
      <c r="O186" s="35">
        <f t="shared" si="78"/>
        <v>0</v>
      </c>
      <c r="P186" s="20" t="str">
        <f t="shared" si="80"/>
        <v>.</v>
      </c>
      <c r="Q186" s="9"/>
      <c r="R186" s="9"/>
      <c r="S186" s="38"/>
      <c r="T186" s="202"/>
      <c r="U186" s="203">
        <f t="shared" si="88"/>
        <v>0</v>
      </c>
      <c r="V186" s="203">
        <f t="shared" si="86"/>
        <v>0</v>
      </c>
      <c r="W186" s="207">
        <f t="shared" si="79"/>
        <v>0</v>
      </c>
    </row>
    <row r="187" spans="3:23">
      <c r="C187" s="55">
        <v>24</v>
      </c>
      <c r="D187" s="131">
        <v>0</v>
      </c>
      <c r="E187" s="132">
        <v>0</v>
      </c>
      <c r="F187" s="133">
        <v>1</v>
      </c>
      <c r="G187" s="30">
        <f t="shared" si="74"/>
        <v>0</v>
      </c>
      <c r="H187" s="31">
        <f t="shared" si="85"/>
        <v>0</v>
      </c>
      <c r="I187" s="31"/>
      <c r="J187" s="27">
        <f t="shared" si="87"/>
        <v>0</v>
      </c>
      <c r="K187" s="27">
        <f t="shared" si="83"/>
        <v>0</v>
      </c>
      <c r="L187" s="28">
        <f t="shared" si="77"/>
        <v>0</v>
      </c>
      <c r="M187" s="31"/>
      <c r="N187" s="35">
        <f t="shared" si="84"/>
        <v>0</v>
      </c>
      <c r="O187" s="35">
        <f t="shared" si="78"/>
        <v>0</v>
      </c>
      <c r="P187" s="20" t="str">
        <f t="shared" si="80"/>
        <v>.</v>
      </c>
      <c r="Q187" s="9"/>
      <c r="R187" s="9"/>
      <c r="S187" s="38"/>
      <c r="T187" s="202"/>
      <c r="U187" s="203">
        <f t="shared" si="88"/>
        <v>0</v>
      </c>
      <c r="V187" s="203">
        <f t="shared" si="86"/>
        <v>0</v>
      </c>
      <c r="W187" s="207">
        <f t="shared" si="79"/>
        <v>0</v>
      </c>
    </row>
    <row r="188" spans="3:23">
      <c r="C188" s="55">
        <v>26</v>
      </c>
      <c r="D188" s="131">
        <v>0</v>
      </c>
      <c r="E188" s="132">
        <v>0</v>
      </c>
      <c r="F188" s="133">
        <v>1</v>
      </c>
      <c r="G188" s="30">
        <f t="shared" si="74"/>
        <v>0</v>
      </c>
      <c r="H188" s="31">
        <f t="shared" si="85"/>
        <v>0</v>
      </c>
      <c r="I188" s="31"/>
      <c r="J188" s="27">
        <f t="shared" si="87"/>
        <v>0</v>
      </c>
      <c r="K188" s="27">
        <f t="shared" si="83"/>
        <v>0</v>
      </c>
      <c r="L188" s="28">
        <f t="shared" si="77"/>
        <v>0</v>
      </c>
      <c r="M188" s="31"/>
      <c r="N188" s="35">
        <f t="shared" si="84"/>
        <v>0</v>
      </c>
      <c r="O188" s="35">
        <f t="shared" si="78"/>
        <v>0</v>
      </c>
      <c r="P188" s="20" t="str">
        <f t="shared" si="80"/>
        <v>.</v>
      </c>
      <c r="Q188" s="9"/>
      <c r="R188" s="9"/>
      <c r="S188" s="38"/>
      <c r="T188" s="202"/>
      <c r="U188" s="203">
        <f t="shared" si="88"/>
        <v>0</v>
      </c>
      <c r="V188" s="203">
        <f t="shared" si="86"/>
        <v>0</v>
      </c>
      <c r="W188" s="207">
        <f t="shared" si="79"/>
        <v>0</v>
      </c>
    </row>
    <row r="189" spans="3:23">
      <c r="C189" s="55">
        <v>28</v>
      </c>
      <c r="D189" s="131">
        <v>0</v>
      </c>
      <c r="E189" s="132">
        <v>0</v>
      </c>
      <c r="F189" s="133">
        <v>1</v>
      </c>
      <c r="G189" s="30">
        <f t="shared" si="74"/>
        <v>0</v>
      </c>
      <c r="H189" s="31">
        <f t="shared" si="85"/>
        <v>0</v>
      </c>
      <c r="I189" s="31"/>
      <c r="J189" s="27">
        <f t="shared" si="87"/>
        <v>0</v>
      </c>
      <c r="K189" s="27">
        <f t="shared" si="83"/>
        <v>0</v>
      </c>
      <c r="L189" s="28">
        <f t="shared" si="77"/>
        <v>0</v>
      </c>
      <c r="M189" s="31"/>
      <c r="N189" s="35">
        <f t="shared" si="84"/>
        <v>0</v>
      </c>
      <c r="O189" s="35">
        <f t="shared" si="78"/>
        <v>0</v>
      </c>
      <c r="P189" s="20" t="str">
        <f t="shared" si="80"/>
        <v>.</v>
      </c>
      <c r="Q189" s="9"/>
      <c r="R189" s="9"/>
      <c r="S189" s="38"/>
      <c r="T189" s="202"/>
      <c r="U189" s="203">
        <f t="shared" si="88"/>
        <v>0</v>
      </c>
      <c r="V189" s="203">
        <f t="shared" si="86"/>
        <v>0</v>
      </c>
      <c r="W189" s="207">
        <f t="shared" si="79"/>
        <v>0</v>
      </c>
    </row>
    <row r="190" spans="3:23">
      <c r="C190" s="55">
        <v>30</v>
      </c>
      <c r="D190" s="131">
        <v>0</v>
      </c>
      <c r="E190" s="132">
        <v>0</v>
      </c>
      <c r="F190" s="133">
        <v>1</v>
      </c>
      <c r="G190" s="30">
        <f t="shared" si="74"/>
        <v>0</v>
      </c>
      <c r="H190" s="31">
        <f t="shared" si="85"/>
        <v>0</v>
      </c>
      <c r="I190" s="31"/>
      <c r="J190" s="27">
        <f t="shared" si="87"/>
        <v>0</v>
      </c>
      <c r="K190" s="27">
        <f t="shared" si="83"/>
        <v>0</v>
      </c>
      <c r="L190" s="28">
        <f t="shared" si="77"/>
        <v>0</v>
      </c>
      <c r="M190" s="31"/>
      <c r="N190" s="35">
        <f t="shared" si="84"/>
        <v>0</v>
      </c>
      <c r="O190" s="35">
        <f t="shared" si="78"/>
        <v>0</v>
      </c>
      <c r="P190" s="20" t="str">
        <f t="shared" si="80"/>
        <v>.</v>
      </c>
      <c r="Q190" s="9"/>
      <c r="R190" s="9"/>
      <c r="S190" s="38"/>
      <c r="T190" s="202"/>
      <c r="U190" s="203">
        <f t="shared" si="88"/>
        <v>0</v>
      </c>
      <c r="V190" s="203">
        <f t="shared" si="86"/>
        <v>0</v>
      </c>
      <c r="W190" s="207">
        <f t="shared" si="79"/>
        <v>0</v>
      </c>
    </row>
    <row r="191" spans="3:23">
      <c r="C191" s="55">
        <v>32</v>
      </c>
      <c r="D191" s="131">
        <v>0</v>
      </c>
      <c r="E191" s="132">
        <v>0</v>
      </c>
      <c r="F191" s="133">
        <v>1</v>
      </c>
      <c r="G191" s="30">
        <f t="shared" si="74"/>
        <v>0</v>
      </c>
      <c r="H191" s="31">
        <f t="shared" si="85"/>
        <v>0</v>
      </c>
      <c r="I191" s="31"/>
      <c r="J191" s="27">
        <f t="shared" si="87"/>
        <v>0</v>
      </c>
      <c r="K191" s="27">
        <f t="shared" si="83"/>
        <v>0</v>
      </c>
      <c r="L191" s="28">
        <f t="shared" si="77"/>
        <v>0</v>
      </c>
      <c r="M191" s="31"/>
      <c r="N191" s="35">
        <f t="shared" si="84"/>
        <v>0</v>
      </c>
      <c r="O191" s="35">
        <f t="shared" si="78"/>
        <v>0</v>
      </c>
      <c r="P191" s="20" t="str">
        <f t="shared" si="80"/>
        <v>.</v>
      </c>
      <c r="Q191" s="9"/>
      <c r="R191" s="9"/>
      <c r="S191" s="38"/>
      <c r="T191" s="202"/>
      <c r="U191" s="203">
        <f t="shared" si="88"/>
        <v>0</v>
      </c>
      <c r="V191" s="203">
        <f t="shared" si="86"/>
        <v>0</v>
      </c>
      <c r="W191" s="207">
        <f t="shared" si="79"/>
        <v>0</v>
      </c>
    </row>
    <row r="192" spans="3:23">
      <c r="C192" s="55">
        <v>34</v>
      </c>
      <c r="D192" s="131">
        <v>0</v>
      </c>
      <c r="E192" s="132">
        <v>0</v>
      </c>
      <c r="F192" s="133">
        <v>1</v>
      </c>
      <c r="G192" s="30">
        <f>D192+E192</f>
        <v>0</v>
      </c>
      <c r="H192" s="31">
        <f>ROUND((G192/F192),2)</f>
        <v>0</v>
      </c>
      <c r="I192" s="31"/>
      <c r="J192" s="27">
        <f t="shared" si="87"/>
        <v>0</v>
      </c>
      <c r="K192" s="27">
        <f t="shared" si="83"/>
        <v>0</v>
      </c>
      <c r="L192" s="28">
        <f t="shared" si="77"/>
        <v>0</v>
      </c>
      <c r="M192" s="31"/>
      <c r="N192" s="35">
        <f t="shared" si="84"/>
        <v>0</v>
      </c>
      <c r="O192" s="35">
        <f t="shared" si="78"/>
        <v>0</v>
      </c>
      <c r="P192" s="20" t="str">
        <f t="shared" si="80"/>
        <v>.</v>
      </c>
      <c r="Q192" s="9"/>
      <c r="R192" s="9"/>
      <c r="S192" s="38"/>
      <c r="T192" s="202"/>
      <c r="U192" s="203">
        <f t="shared" si="88"/>
        <v>0</v>
      </c>
      <c r="V192" s="203">
        <f t="shared" si="86"/>
        <v>0</v>
      </c>
      <c r="W192" s="207">
        <f t="shared" si="79"/>
        <v>0</v>
      </c>
    </row>
    <row r="193" spans="3:23">
      <c r="C193" s="55">
        <v>36</v>
      </c>
      <c r="D193" s="131">
        <v>0</v>
      </c>
      <c r="E193" s="132">
        <v>0</v>
      </c>
      <c r="F193" s="133">
        <v>1</v>
      </c>
      <c r="G193" s="30">
        <f t="shared" si="74"/>
        <v>0</v>
      </c>
      <c r="H193" s="31">
        <f t="shared" si="85"/>
        <v>0</v>
      </c>
      <c r="I193" s="31"/>
      <c r="J193" s="27">
        <f t="shared" si="87"/>
        <v>0</v>
      </c>
      <c r="K193" s="27">
        <f t="shared" si="83"/>
        <v>0</v>
      </c>
      <c r="L193" s="28">
        <f t="shared" si="77"/>
        <v>0</v>
      </c>
      <c r="M193" s="31"/>
      <c r="N193" s="35">
        <f t="shared" si="84"/>
        <v>0</v>
      </c>
      <c r="O193" s="35">
        <f t="shared" si="78"/>
        <v>0</v>
      </c>
      <c r="P193" s="20" t="str">
        <f t="shared" si="80"/>
        <v>.</v>
      </c>
      <c r="Q193" s="9"/>
      <c r="R193" s="9"/>
      <c r="S193" s="38"/>
      <c r="T193" s="202"/>
      <c r="U193" s="203">
        <f t="shared" si="88"/>
        <v>0</v>
      </c>
      <c r="V193" s="203">
        <f t="shared" si="86"/>
        <v>0</v>
      </c>
      <c r="W193" s="207">
        <f t="shared" si="79"/>
        <v>0</v>
      </c>
    </row>
    <row r="194" spans="3:23">
      <c r="C194" s="55">
        <v>38</v>
      </c>
      <c r="D194" s="131">
        <v>0</v>
      </c>
      <c r="E194" s="132">
        <v>0</v>
      </c>
      <c r="F194" s="133">
        <v>1</v>
      </c>
      <c r="G194" s="30">
        <f t="shared" si="74"/>
        <v>0</v>
      </c>
      <c r="H194" s="31">
        <f t="shared" si="85"/>
        <v>0</v>
      </c>
      <c r="I194" s="31"/>
      <c r="J194" s="27">
        <f t="shared" si="87"/>
        <v>0</v>
      </c>
      <c r="K194" s="27">
        <f t="shared" si="83"/>
        <v>0</v>
      </c>
      <c r="L194" s="28">
        <f t="shared" si="77"/>
        <v>0</v>
      </c>
      <c r="M194" s="31"/>
      <c r="N194" s="35">
        <f t="shared" si="84"/>
        <v>0</v>
      </c>
      <c r="O194" s="35">
        <f t="shared" si="78"/>
        <v>0</v>
      </c>
      <c r="P194" s="20" t="str">
        <f t="shared" si="80"/>
        <v>.</v>
      </c>
      <c r="Q194" s="9"/>
      <c r="R194" s="9"/>
      <c r="S194" s="38"/>
      <c r="T194" s="202"/>
      <c r="U194" s="203">
        <f t="shared" si="88"/>
        <v>0</v>
      </c>
      <c r="V194" s="203">
        <f t="shared" si="86"/>
        <v>0</v>
      </c>
      <c r="W194" s="207">
        <f t="shared" si="79"/>
        <v>0</v>
      </c>
    </row>
    <row r="195" spans="3:23">
      <c r="C195" s="55">
        <v>40</v>
      </c>
      <c r="D195" s="131">
        <v>0</v>
      </c>
      <c r="E195" s="132">
        <v>0</v>
      </c>
      <c r="F195" s="133">
        <v>1</v>
      </c>
      <c r="G195" s="30">
        <f t="shared" si="74"/>
        <v>0</v>
      </c>
      <c r="H195" s="31">
        <f t="shared" si="85"/>
        <v>0</v>
      </c>
      <c r="I195" s="31"/>
      <c r="J195" s="27">
        <f t="shared" si="87"/>
        <v>0</v>
      </c>
      <c r="K195" s="27">
        <f t="shared" si="83"/>
        <v>0</v>
      </c>
      <c r="L195" s="28">
        <f t="shared" si="77"/>
        <v>0</v>
      </c>
      <c r="M195" s="31"/>
      <c r="N195" s="35">
        <f t="shared" si="84"/>
        <v>0</v>
      </c>
      <c r="O195" s="35">
        <f t="shared" si="78"/>
        <v>0</v>
      </c>
      <c r="P195" s="20" t="str">
        <f t="shared" si="80"/>
        <v>.</v>
      </c>
      <c r="Q195" s="9"/>
      <c r="R195" s="9"/>
      <c r="S195" s="38"/>
      <c r="T195" s="202"/>
      <c r="U195" s="203">
        <f t="shared" si="88"/>
        <v>0</v>
      </c>
      <c r="V195" s="203">
        <f t="shared" si="86"/>
        <v>0</v>
      </c>
      <c r="W195" s="207">
        <f t="shared" si="79"/>
        <v>0</v>
      </c>
    </row>
    <row r="196" spans="3:23">
      <c r="C196" s="55">
        <v>42</v>
      </c>
      <c r="D196" s="131">
        <v>0</v>
      </c>
      <c r="E196" s="132">
        <v>0</v>
      </c>
      <c r="F196" s="133">
        <v>1</v>
      </c>
      <c r="G196" s="30">
        <f t="shared" si="74"/>
        <v>0</v>
      </c>
      <c r="H196" s="31">
        <f t="shared" si="85"/>
        <v>0</v>
      </c>
      <c r="I196" s="31"/>
      <c r="J196" s="27">
        <f t="shared" si="87"/>
        <v>0</v>
      </c>
      <c r="K196" s="27">
        <f t="shared" si="83"/>
        <v>0</v>
      </c>
      <c r="L196" s="28">
        <f t="shared" si="77"/>
        <v>0</v>
      </c>
      <c r="M196" s="31"/>
      <c r="N196" s="35">
        <f t="shared" si="84"/>
        <v>0</v>
      </c>
      <c r="O196" s="35">
        <f t="shared" si="78"/>
        <v>0</v>
      </c>
      <c r="P196" s="20" t="str">
        <f t="shared" si="80"/>
        <v>.</v>
      </c>
      <c r="Q196" s="9"/>
      <c r="R196" s="9"/>
      <c r="S196" s="38"/>
      <c r="T196" s="202"/>
      <c r="U196" s="203">
        <f t="shared" si="88"/>
        <v>0</v>
      </c>
      <c r="V196" s="203">
        <f t="shared" si="86"/>
        <v>0</v>
      </c>
      <c r="W196" s="207">
        <f t="shared" si="79"/>
        <v>0</v>
      </c>
    </row>
    <row r="197" spans="3:23">
      <c r="C197" s="55">
        <v>44</v>
      </c>
      <c r="D197" s="131">
        <v>0</v>
      </c>
      <c r="E197" s="132">
        <v>0</v>
      </c>
      <c r="F197" s="133">
        <v>1</v>
      </c>
      <c r="G197" s="30">
        <f t="shared" si="74"/>
        <v>0</v>
      </c>
      <c r="H197" s="31">
        <f t="shared" si="85"/>
        <v>0</v>
      </c>
      <c r="I197" s="31"/>
      <c r="J197" s="27">
        <f t="shared" si="87"/>
        <v>0</v>
      </c>
      <c r="K197" s="27">
        <f t="shared" si="83"/>
        <v>0</v>
      </c>
      <c r="L197" s="28">
        <f t="shared" si="77"/>
        <v>0</v>
      </c>
      <c r="M197" s="31"/>
      <c r="N197" s="35">
        <f t="shared" si="84"/>
        <v>0</v>
      </c>
      <c r="O197" s="35">
        <f t="shared" si="78"/>
        <v>0</v>
      </c>
      <c r="P197" s="20" t="str">
        <f t="shared" si="80"/>
        <v>.</v>
      </c>
      <c r="Q197" s="9"/>
      <c r="R197" s="9"/>
      <c r="S197" s="38"/>
      <c r="T197" s="202"/>
      <c r="U197" s="203">
        <f t="shared" si="88"/>
        <v>0</v>
      </c>
      <c r="V197" s="203">
        <f t="shared" si="86"/>
        <v>0</v>
      </c>
      <c r="W197" s="207">
        <f t="shared" si="79"/>
        <v>0</v>
      </c>
    </row>
    <row r="198" spans="3:23">
      <c r="C198" s="55">
        <v>46</v>
      </c>
      <c r="D198" s="131">
        <v>0</v>
      </c>
      <c r="E198" s="132">
        <v>0</v>
      </c>
      <c r="F198" s="133">
        <v>1</v>
      </c>
      <c r="G198" s="30">
        <f t="shared" si="74"/>
        <v>0</v>
      </c>
      <c r="H198" s="31">
        <f t="shared" si="85"/>
        <v>0</v>
      </c>
      <c r="I198" s="31"/>
      <c r="J198" s="27">
        <f t="shared" si="87"/>
        <v>0</v>
      </c>
      <c r="K198" s="27">
        <f t="shared" si="83"/>
        <v>0</v>
      </c>
      <c r="L198" s="28">
        <f t="shared" si="77"/>
        <v>0</v>
      </c>
      <c r="M198" s="31"/>
      <c r="N198" s="35">
        <f t="shared" si="84"/>
        <v>0</v>
      </c>
      <c r="O198" s="35">
        <f t="shared" si="78"/>
        <v>0</v>
      </c>
      <c r="P198" s="20" t="str">
        <f t="shared" si="80"/>
        <v>.</v>
      </c>
      <c r="Q198" s="9"/>
      <c r="R198" s="9"/>
      <c r="S198" s="38"/>
      <c r="T198" s="202"/>
      <c r="U198" s="203">
        <f t="shared" si="88"/>
        <v>0</v>
      </c>
      <c r="V198" s="203">
        <f t="shared" si="86"/>
        <v>0</v>
      </c>
      <c r="W198" s="207">
        <f t="shared" si="79"/>
        <v>0</v>
      </c>
    </row>
    <row r="199" spans="3:23">
      <c r="C199" s="55">
        <v>48</v>
      </c>
      <c r="D199" s="131">
        <v>0</v>
      </c>
      <c r="E199" s="132">
        <v>0</v>
      </c>
      <c r="F199" s="133">
        <v>1</v>
      </c>
      <c r="G199" s="30">
        <f t="shared" si="74"/>
        <v>0</v>
      </c>
      <c r="H199" s="31">
        <f t="shared" si="85"/>
        <v>0</v>
      </c>
      <c r="I199" s="31"/>
      <c r="J199" s="27">
        <f t="shared" si="87"/>
        <v>0</v>
      </c>
      <c r="K199" s="27">
        <f t="shared" si="83"/>
        <v>0</v>
      </c>
      <c r="L199" s="28">
        <f t="shared" si="77"/>
        <v>0</v>
      </c>
      <c r="M199" s="31"/>
      <c r="N199" s="35">
        <f t="shared" si="84"/>
        <v>0</v>
      </c>
      <c r="O199" s="35">
        <f t="shared" si="78"/>
        <v>0</v>
      </c>
      <c r="P199" s="20" t="str">
        <f t="shared" si="80"/>
        <v>.</v>
      </c>
      <c r="Q199" s="9"/>
      <c r="R199" s="9"/>
      <c r="S199" s="38"/>
      <c r="T199" s="202"/>
      <c r="U199" s="203">
        <f t="shared" si="88"/>
        <v>0</v>
      </c>
      <c r="V199" s="203">
        <f t="shared" si="86"/>
        <v>0</v>
      </c>
      <c r="W199" s="207">
        <f t="shared" si="79"/>
        <v>0</v>
      </c>
    </row>
    <row r="200" spans="3:23">
      <c r="C200" s="55">
        <v>50</v>
      </c>
      <c r="D200" s="131">
        <v>0</v>
      </c>
      <c r="E200" s="132">
        <v>0</v>
      </c>
      <c r="F200" s="133">
        <v>1</v>
      </c>
      <c r="G200" s="30">
        <f t="shared" si="74"/>
        <v>0</v>
      </c>
      <c r="H200" s="31">
        <f t="shared" si="85"/>
        <v>0</v>
      </c>
      <c r="I200" s="31"/>
      <c r="J200" s="27">
        <f t="shared" si="87"/>
        <v>0</v>
      </c>
      <c r="K200" s="27">
        <f t="shared" si="83"/>
        <v>0</v>
      </c>
      <c r="L200" s="28">
        <f t="shared" si="77"/>
        <v>0</v>
      </c>
      <c r="M200" s="31"/>
      <c r="N200" s="35">
        <f t="shared" si="84"/>
        <v>0</v>
      </c>
      <c r="O200" s="35">
        <f t="shared" si="78"/>
        <v>0</v>
      </c>
      <c r="P200" s="20" t="str">
        <f t="shared" si="80"/>
        <v>.</v>
      </c>
      <c r="Q200" s="9"/>
      <c r="R200" s="9"/>
      <c r="S200" s="38"/>
      <c r="T200" s="202"/>
      <c r="U200" s="203">
        <f t="shared" si="88"/>
        <v>0</v>
      </c>
      <c r="V200" s="203">
        <f t="shared" si="86"/>
        <v>0</v>
      </c>
      <c r="W200" s="207">
        <f t="shared" si="79"/>
        <v>0</v>
      </c>
    </row>
    <row r="201" spans="3:23">
      <c r="C201" s="55">
        <v>52</v>
      </c>
      <c r="D201" s="131">
        <v>0</v>
      </c>
      <c r="E201" s="132">
        <v>0</v>
      </c>
      <c r="F201" s="133">
        <v>1</v>
      </c>
      <c r="G201" s="30">
        <f t="shared" si="74"/>
        <v>0</v>
      </c>
      <c r="H201" s="31">
        <f t="shared" si="85"/>
        <v>0</v>
      </c>
      <c r="I201" s="31"/>
      <c r="J201" s="27">
        <f t="shared" si="87"/>
        <v>0</v>
      </c>
      <c r="K201" s="27">
        <f t="shared" si="83"/>
        <v>0</v>
      </c>
      <c r="L201" s="28">
        <f t="shared" si="77"/>
        <v>0</v>
      </c>
      <c r="M201" s="31"/>
      <c r="N201" s="35">
        <f t="shared" si="84"/>
        <v>0</v>
      </c>
      <c r="O201" s="35">
        <f t="shared" si="78"/>
        <v>0</v>
      </c>
      <c r="P201" s="20" t="str">
        <f t="shared" si="80"/>
        <v>.</v>
      </c>
      <c r="Q201" s="9"/>
      <c r="R201" s="9"/>
      <c r="S201" s="38"/>
      <c r="T201" s="202"/>
      <c r="U201" s="203">
        <f t="shared" si="88"/>
        <v>0</v>
      </c>
      <c r="V201" s="203">
        <f t="shared" si="86"/>
        <v>0</v>
      </c>
      <c r="W201" s="207">
        <f t="shared" si="79"/>
        <v>0</v>
      </c>
    </row>
    <row r="202" spans="3:23">
      <c r="C202" s="57"/>
      <c r="D202" s="32"/>
      <c r="E202" s="32"/>
      <c r="F202" s="150" t="s">
        <v>51</v>
      </c>
      <c r="G202" s="31">
        <f>SUM(G176:G201)</f>
        <v>0</v>
      </c>
      <c r="H202" s="31">
        <f>SUM(H176:H201)</f>
        <v>0</v>
      </c>
      <c r="I202" s="31"/>
      <c r="J202" s="27">
        <f>SUM(J176:J201)</f>
        <v>0</v>
      </c>
      <c r="K202" s="27">
        <f>SUM(K176:K201)</f>
        <v>0</v>
      </c>
      <c r="L202" s="28">
        <f>SUM(L176:L201)</f>
        <v>0</v>
      </c>
      <c r="M202" s="31"/>
      <c r="N202" s="29">
        <f>SUM(N176:N201)</f>
        <v>0</v>
      </c>
      <c r="O202" s="29">
        <f>SUM(O176:O201)</f>
        <v>0</v>
      </c>
      <c r="P202" s="20" t="str">
        <f t="shared" si="80"/>
        <v>.</v>
      </c>
      <c r="Q202" s="9"/>
      <c r="R202" s="9"/>
      <c r="S202" s="38"/>
      <c r="T202" s="202"/>
      <c r="U202" s="228">
        <f>SUM(U176:U201)</f>
        <v>0</v>
      </c>
      <c r="V202" s="228">
        <f>SUM(V176:V201)</f>
        <v>0</v>
      </c>
      <c r="W202" s="229">
        <f>SUM(W176:W201)</f>
        <v>0</v>
      </c>
    </row>
    <row r="203" spans="3:23" ht="13.2" thickBot="1">
      <c r="C203" s="58"/>
      <c r="D203" s="34"/>
      <c r="E203" s="34"/>
      <c r="F203" s="34"/>
      <c r="G203" s="34"/>
      <c r="H203" s="34"/>
      <c r="I203" s="34"/>
      <c r="J203" s="34"/>
      <c r="K203" s="34"/>
      <c r="L203" s="49"/>
      <c r="M203" s="34"/>
      <c r="N203" s="49"/>
      <c r="O203" s="49"/>
      <c r="P203" s="59"/>
      <c r="Q203" s="9"/>
      <c r="R203" s="9"/>
      <c r="S203" s="34"/>
      <c r="T203" s="202"/>
      <c r="U203" s="203"/>
      <c r="V203" s="203"/>
      <c r="W203" s="207"/>
    </row>
    <row r="204" spans="3:23" s="9" customFormat="1" ht="59.25" customHeight="1">
      <c r="C204" s="58"/>
      <c r="D204" s="34"/>
      <c r="E204" s="34"/>
      <c r="F204" s="34"/>
      <c r="G204" s="34"/>
      <c r="H204" s="34"/>
      <c r="I204" s="34"/>
      <c r="J204" s="34"/>
      <c r="K204" s="359" t="s">
        <v>154</v>
      </c>
      <c r="L204" s="360"/>
      <c r="M204" s="11" t="s">
        <v>16</v>
      </c>
      <c r="N204" s="12" t="s">
        <v>8</v>
      </c>
      <c r="O204" s="13" t="s">
        <v>9</v>
      </c>
      <c r="P204" s="59"/>
      <c r="Q204" s="38"/>
      <c r="R204" s="34"/>
      <c r="S204" s="34"/>
      <c r="T204" s="202"/>
      <c r="U204" s="203"/>
      <c r="V204" s="203"/>
      <c r="W204" s="207"/>
    </row>
    <row r="205" spans="3:23">
      <c r="C205" s="52"/>
      <c r="D205" s="33"/>
      <c r="E205" s="33"/>
      <c r="F205" s="33"/>
      <c r="G205" s="33"/>
      <c r="H205" s="33"/>
      <c r="I205" s="33"/>
      <c r="J205" s="9"/>
      <c r="K205" s="188" t="s">
        <v>96</v>
      </c>
      <c r="L205" s="187"/>
      <c r="M205" s="189">
        <v>7.0000000000000001E-3</v>
      </c>
      <c r="N205" s="42">
        <f>ROUND(N202*(1+M205),2)</f>
        <v>0</v>
      </c>
      <c r="O205" s="45">
        <f>ROUND(O202*(1+M205),2)</f>
        <v>0</v>
      </c>
      <c r="P205" s="20"/>
      <c r="Q205" s="9"/>
      <c r="R205" s="9"/>
      <c r="S205" s="38"/>
      <c r="T205" s="202"/>
      <c r="U205" s="203"/>
      <c r="V205" s="203"/>
      <c r="W205" s="207"/>
    </row>
    <row r="206" spans="3:23">
      <c r="C206" s="52"/>
      <c r="D206" s="33"/>
      <c r="E206" s="33"/>
      <c r="F206" s="33"/>
      <c r="G206" s="33"/>
      <c r="H206" s="33"/>
      <c r="I206" s="33"/>
      <c r="J206" s="9"/>
      <c r="K206" s="188" t="s">
        <v>99</v>
      </c>
      <c r="L206" s="187"/>
      <c r="M206" s="41">
        <v>1.2999999999999999E-2</v>
      </c>
      <c r="N206" s="42">
        <f>ROUND(N205*(1+M206),2)</f>
        <v>0</v>
      </c>
      <c r="O206" s="45">
        <f>ROUND(O205*(1+M206),2)</f>
        <v>0</v>
      </c>
      <c r="P206" s="20"/>
      <c r="Q206" s="9"/>
      <c r="R206" s="9"/>
      <c r="S206" s="38"/>
      <c r="T206" s="202"/>
      <c r="U206" s="203"/>
      <c r="V206" s="203"/>
      <c r="W206" s="207"/>
    </row>
    <row r="207" spans="3:23">
      <c r="C207" s="52"/>
      <c r="D207" s="33"/>
      <c r="E207" s="33"/>
      <c r="F207" s="33"/>
      <c r="G207" s="33"/>
      <c r="H207" s="33"/>
      <c r="I207" s="33"/>
      <c r="J207" s="9"/>
      <c r="K207" s="188" t="s">
        <v>112</v>
      </c>
      <c r="L207" s="187"/>
      <c r="M207" s="41">
        <v>0</v>
      </c>
      <c r="N207" s="42">
        <f>ROUND(N206*(1+M207),2)</f>
        <v>0</v>
      </c>
      <c r="O207" s="45">
        <f>ROUND(O206*(1+M207),2)</f>
        <v>0</v>
      </c>
      <c r="P207" s="20"/>
      <c r="Q207" s="9"/>
      <c r="R207" s="9"/>
      <c r="S207" s="38"/>
      <c r="T207" s="202"/>
      <c r="U207" s="203"/>
      <c r="V207" s="203"/>
      <c r="W207" s="207"/>
    </row>
    <row r="208" spans="3:23" ht="13.2" thickBot="1">
      <c r="C208" s="52"/>
      <c r="D208" s="33"/>
      <c r="E208" s="33"/>
      <c r="F208" s="33"/>
      <c r="G208" s="33"/>
      <c r="H208" s="33"/>
      <c r="I208" s="33"/>
      <c r="J208" s="9"/>
      <c r="K208" s="183" t="s">
        <v>117</v>
      </c>
      <c r="L208" s="184"/>
      <c r="M208" s="185">
        <v>5.5E-2</v>
      </c>
      <c r="N208" s="280">
        <f>ROUND(N207*(1+M208),2)</f>
        <v>0</v>
      </c>
      <c r="O208" s="281">
        <f>ROUND(O207*(1+M208),2)</f>
        <v>0</v>
      </c>
      <c r="P208" s="20"/>
      <c r="Q208" s="9"/>
      <c r="R208" s="9"/>
      <c r="S208" s="38"/>
      <c r="T208" s="202"/>
      <c r="U208" s="203"/>
      <c r="V208" s="203"/>
      <c r="W208" s="207"/>
    </row>
    <row r="209" spans="3:23" ht="13.2" thickBot="1">
      <c r="C209" s="52"/>
      <c r="D209" s="33"/>
      <c r="E209" s="33"/>
      <c r="F209" s="33"/>
      <c r="G209" s="33"/>
      <c r="H209" s="33"/>
      <c r="I209" s="33"/>
      <c r="J209" s="9"/>
      <c r="K209" s="282" t="s">
        <v>140</v>
      </c>
      <c r="L209" s="283"/>
      <c r="M209" s="284">
        <v>8.2000000000000003E-2</v>
      </c>
      <c r="N209" s="285">
        <f>ROUND(N208*(1+M209),2)</f>
        <v>0</v>
      </c>
      <c r="O209" s="286">
        <f>ROUND(O208*(1+M209),2)</f>
        <v>0</v>
      </c>
      <c r="P209" s="20"/>
      <c r="Q209" s="9"/>
      <c r="R209" s="9"/>
      <c r="S209" s="38"/>
      <c r="T209" s="202"/>
      <c r="U209" s="203"/>
      <c r="V209" s="203"/>
      <c r="W209" s="207"/>
    </row>
    <row r="210" spans="3:23" ht="13.2" thickBot="1">
      <c r="C210" s="60"/>
      <c r="D210" s="242"/>
      <c r="E210" s="242"/>
      <c r="F210" s="242"/>
      <c r="G210" s="242"/>
      <c r="H210" s="242"/>
      <c r="I210" s="242"/>
      <c r="J210" s="39"/>
      <c r="K210" s="221"/>
      <c r="L210" s="221"/>
      <c r="M210" s="222"/>
      <c r="N210" s="223"/>
      <c r="O210" s="223"/>
      <c r="P210" s="61"/>
      <c r="Q210" s="39"/>
      <c r="R210" s="39"/>
      <c r="S210" s="72"/>
      <c r="T210" s="208"/>
      <c r="U210" s="210"/>
      <c r="V210" s="210"/>
      <c r="W210" s="211"/>
    </row>
    <row r="211" spans="3:23" ht="13.8">
      <c r="C211" s="236">
        <v>2018</v>
      </c>
      <c r="D211" s="50"/>
      <c r="E211" s="50"/>
      <c r="F211" s="50"/>
      <c r="G211" s="50"/>
      <c r="H211" s="50"/>
      <c r="I211" s="50"/>
      <c r="J211" s="50"/>
      <c r="K211" s="50"/>
      <c r="L211" s="50"/>
      <c r="M211" s="50"/>
      <c r="N211" s="50"/>
      <c r="O211" s="50"/>
      <c r="P211" s="51"/>
      <c r="Q211" s="50"/>
      <c r="R211" s="50"/>
      <c r="S211" s="71"/>
      <c r="T211" s="204"/>
      <c r="U211" s="204"/>
      <c r="V211" s="204"/>
      <c r="W211" s="205"/>
    </row>
    <row r="212" spans="3:23" ht="13.2" thickBot="1">
      <c r="C212" s="52"/>
      <c r="D212" s="9"/>
      <c r="E212" s="9"/>
      <c r="F212" s="9"/>
      <c r="G212" s="9"/>
      <c r="H212" s="9"/>
      <c r="I212" s="9"/>
      <c r="J212" s="9"/>
      <c r="K212" s="9"/>
      <c r="L212" s="9"/>
      <c r="M212" s="9"/>
      <c r="N212" s="9"/>
      <c r="O212" s="9"/>
      <c r="P212" s="20"/>
      <c r="Q212" s="9"/>
      <c r="R212" s="9"/>
      <c r="S212" s="38"/>
      <c r="T212" s="202"/>
      <c r="U212" s="202"/>
      <c r="V212" s="202"/>
      <c r="W212" s="206"/>
    </row>
    <row r="213" spans="3:23" ht="13.2" thickBot="1">
      <c r="C213" s="53"/>
      <c r="D213" s="373" t="s">
        <v>1</v>
      </c>
      <c r="E213" s="374"/>
      <c r="F213" s="375"/>
      <c r="G213" s="5"/>
      <c r="H213" s="6"/>
      <c r="I213" s="6"/>
      <c r="J213" s="376" t="s">
        <v>2</v>
      </c>
      <c r="K213" s="377"/>
      <c r="L213" s="378"/>
      <c r="M213" s="7"/>
      <c r="N213" s="379" t="s">
        <v>3</v>
      </c>
      <c r="O213" s="380"/>
      <c r="P213" s="20"/>
      <c r="Q213" s="9"/>
      <c r="R213" s="9"/>
      <c r="S213" s="38"/>
      <c r="T213" s="202"/>
      <c r="U213" s="202"/>
      <c r="V213" s="202"/>
      <c r="W213" s="206"/>
    </row>
    <row r="214" spans="3:23" ht="50.4">
      <c r="C214" s="54" t="s">
        <v>4</v>
      </c>
      <c r="D214" s="134" t="s">
        <v>65</v>
      </c>
      <c r="E214" s="135" t="s">
        <v>66</v>
      </c>
      <c r="F214" s="127" t="s">
        <v>28</v>
      </c>
      <c r="G214" s="14" t="s">
        <v>67</v>
      </c>
      <c r="H214" s="15" t="s">
        <v>68</v>
      </c>
      <c r="I214" s="15"/>
      <c r="J214" s="16" t="s">
        <v>43</v>
      </c>
      <c r="K214" s="16" t="s">
        <v>44</v>
      </c>
      <c r="L214" s="17" t="s">
        <v>7</v>
      </c>
      <c r="M214" s="15"/>
      <c r="N214" s="18" t="s">
        <v>8</v>
      </c>
      <c r="O214" s="18" t="s">
        <v>9</v>
      </c>
      <c r="P214" s="20"/>
      <c r="Q214" s="357" t="s">
        <v>77</v>
      </c>
      <c r="R214" s="358"/>
      <c r="S214" s="102"/>
      <c r="T214" s="202"/>
      <c r="U214" s="235" t="s">
        <v>103</v>
      </c>
      <c r="V214" s="235" t="s">
        <v>104</v>
      </c>
      <c r="W214" s="240" t="s">
        <v>18</v>
      </c>
    </row>
    <row r="215" spans="3:23">
      <c r="C215" s="55">
        <v>2</v>
      </c>
      <c r="D215" s="131">
        <v>0</v>
      </c>
      <c r="E215" s="132">
        <v>0</v>
      </c>
      <c r="F215" s="133">
        <v>1</v>
      </c>
      <c r="G215" s="30">
        <f t="shared" ref="G215:G240" si="89">D215+E215</f>
        <v>0</v>
      </c>
      <c r="H215" s="31">
        <f t="shared" ref="H215:H219" si="90">ROUND((G215/F215),2)</f>
        <v>0</v>
      </c>
      <c r="I215" s="31"/>
      <c r="J215" s="27">
        <f>ROUND((H215*3%)*F215,2)</f>
        <v>0</v>
      </c>
      <c r="K215" s="27">
        <f t="shared" ref="K215:K220" si="91">ROUND((IF(H215-$R$217&lt;0,0,(H215-$R$217))*3.5%)*F215,2)</f>
        <v>0</v>
      </c>
      <c r="L215" s="28">
        <f t="shared" ref="L215:L240" si="92">J215+K215</f>
        <v>0</v>
      </c>
      <c r="M215" s="31"/>
      <c r="N215" s="35">
        <f t="shared" ref="N215:N220" si="93">((MIN(H215,$R$218)*0.58%)+IF(H215&gt;$R$218,(H215-$R$218)*1.25%,0))*F215</f>
        <v>0</v>
      </c>
      <c r="O215" s="35">
        <f t="shared" ref="O215:O240" si="94">(H215*3.75%)*F215</f>
        <v>0</v>
      </c>
      <c r="P215" s="20" t="str">
        <f>IF(W215&lt;&gt;0, "Error - review!",".")</f>
        <v>.</v>
      </c>
      <c r="Q215" s="75" t="s">
        <v>73</v>
      </c>
      <c r="R215" s="76"/>
      <c r="S215" s="38"/>
      <c r="T215" s="202"/>
      <c r="U215" s="203">
        <f t="shared" ref="U215:U220" si="95">((MIN(H215,$R$218)*0.58%))*F215</f>
        <v>0</v>
      </c>
      <c r="V215" s="203">
        <f t="shared" ref="V215:V220" si="96">(IF(H215&gt;$R$218,(H215-$R$218)*1.25%,0))*F215</f>
        <v>0</v>
      </c>
      <c r="W215" s="207">
        <f t="shared" ref="W215:W240" si="97">(U215+V215)-N215</f>
        <v>0</v>
      </c>
    </row>
    <row r="216" spans="3:23">
      <c r="C216" s="55">
        <v>4</v>
      </c>
      <c r="D216" s="131">
        <v>0</v>
      </c>
      <c r="E216" s="132">
        <v>0</v>
      </c>
      <c r="F216" s="133">
        <v>1</v>
      </c>
      <c r="G216" s="30">
        <f t="shared" si="89"/>
        <v>0</v>
      </c>
      <c r="H216" s="31">
        <f t="shared" si="90"/>
        <v>0</v>
      </c>
      <c r="I216" s="31"/>
      <c r="J216" s="27">
        <f t="shared" ref="J216:J220" si="98">ROUND((H216*3%)*F216,2)</f>
        <v>0</v>
      </c>
      <c r="K216" s="27">
        <f t="shared" si="91"/>
        <v>0</v>
      </c>
      <c r="L216" s="28">
        <f t="shared" si="92"/>
        <v>0</v>
      </c>
      <c r="M216" s="31"/>
      <c r="N216" s="35">
        <f t="shared" si="93"/>
        <v>0</v>
      </c>
      <c r="O216" s="35">
        <f t="shared" si="94"/>
        <v>0</v>
      </c>
      <c r="P216" s="20" t="str">
        <f t="shared" ref="P216:P241" si="99">IF(W216&lt;&gt;0, "Error - review!",".")</f>
        <v>.</v>
      </c>
      <c r="Q216" s="77" t="s">
        <v>11</v>
      </c>
      <c r="R216" s="111">
        <v>238.3</v>
      </c>
      <c r="S216" s="38"/>
      <c r="T216" s="202"/>
      <c r="U216" s="203">
        <f t="shared" si="95"/>
        <v>0</v>
      </c>
      <c r="V216" s="203">
        <f t="shared" si="96"/>
        <v>0</v>
      </c>
      <c r="W216" s="207">
        <f t="shared" si="97"/>
        <v>0</v>
      </c>
    </row>
    <row r="217" spans="3:23">
      <c r="C217" s="55">
        <v>6</v>
      </c>
      <c r="D217" s="131">
        <v>0</v>
      </c>
      <c r="E217" s="132">
        <v>0</v>
      </c>
      <c r="F217" s="133">
        <v>1</v>
      </c>
      <c r="G217" s="30">
        <f t="shared" si="89"/>
        <v>0</v>
      </c>
      <c r="H217" s="31">
        <f t="shared" si="90"/>
        <v>0</v>
      </c>
      <c r="I217" s="31"/>
      <c r="J217" s="27">
        <f t="shared" si="98"/>
        <v>0</v>
      </c>
      <c r="K217" s="27">
        <f t="shared" si="91"/>
        <v>0</v>
      </c>
      <c r="L217" s="28">
        <f t="shared" si="92"/>
        <v>0</v>
      </c>
      <c r="M217" s="31"/>
      <c r="N217" s="35">
        <f t="shared" si="93"/>
        <v>0</v>
      </c>
      <c r="O217" s="35">
        <f t="shared" si="94"/>
        <v>0</v>
      </c>
      <c r="P217" s="20" t="str">
        <f t="shared" si="99"/>
        <v>.</v>
      </c>
      <c r="Q217" s="77" t="s">
        <v>37</v>
      </c>
      <c r="R217" s="111">
        <f>SUM(R216*52.18*2)/26.09</f>
        <v>953.2</v>
      </c>
      <c r="S217" s="38"/>
      <c r="T217" s="202"/>
      <c r="U217" s="203">
        <f t="shared" si="95"/>
        <v>0</v>
      </c>
      <c r="V217" s="203">
        <f t="shared" si="96"/>
        <v>0</v>
      </c>
      <c r="W217" s="207">
        <f t="shared" si="97"/>
        <v>0</v>
      </c>
    </row>
    <row r="218" spans="3:23">
      <c r="C218" s="55">
        <v>8</v>
      </c>
      <c r="D218" s="131">
        <v>0</v>
      </c>
      <c r="E218" s="132">
        <v>0</v>
      </c>
      <c r="F218" s="133">
        <v>1</v>
      </c>
      <c r="G218" s="30">
        <f t="shared" si="89"/>
        <v>0</v>
      </c>
      <c r="H218" s="31">
        <f t="shared" si="90"/>
        <v>0</v>
      </c>
      <c r="I218" s="31"/>
      <c r="J218" s="27">
        <f t="shared" si="98"/>
        <v>0</v>
      </c>
      <c r="K218" s="27">
        <f t="shared" si="91"/>
        <v>0</v>
      </c>
      <c r="L218" s="28">
        <f t="shared" si="92"/>
        <v>0</v>
      </c>
      <c r="M218" s="31"/>
      <c r="N218" s="35">
        <f t="shared" si="93"/>
        <v>0</v>
      </c>
      <c r="O218" s="35">
        <f t="shared" si="94"/>
        <v>0</v>
      </c>
      <c r="P218" s="20" t="str">
        <f t="shared" si="99"/>
        <v>.</v>
      </c>
      <c r="Q218" s="77" t="s">
        <v>30</v>
      </c>
      <c r="R218" s="111">
        <f>SUM(R216*3.74*52.18)/26.09</f>
        <v>1782.4840000000002</v>
      </c>
      <c r="S218" s="38"/>
      <c r="T218" s="202"/>
      <c r="U218" s="203">
        <f t="shared" si="95"/>
        <v>0</v>
      </c>
      <c r="V218" s="203">
        <f t="shared" si="96"/>
        <v>0</v>
      </c>
      <c r="W218" s="207">
        <f t="shared" si="97"/>
        <v>0</v>
      </c>
    </row>
    <row r="219" spans="3:23">
      <c r="C219" s="55">
        <v>10</v>
      </c>
      <c r="D219" s="131">
        <v>0</v>
      </c>
      <c r="E219" s="132">
        <v>0</v>
      </c>
      <c r="F219" s="133">
        <v>1</v>
      </c>
      <c r="G219" s="30">
        <f t="shared" si="89"/>
        <v>0</v>
      </c>
      <c r="H219" s="31">
        <f t="shared" si="90"/>
        <v>0</v>
      </c>
      <c r="I219" s="31"/>
      <c r="J219" s="27">
        <f t="shared" si="98"/>
        <v>0</v>
      </c>
      <c r="K219" s="27">
        <f t="shared" si="91"/>
        <v>0</v>
      </c>
      <c r="L219" s="28">
        <f t="shared" si="92"/>
        <v>0</v>
      </c>
      <c r="M219" s="31"/>
      <c r="N219" s="35">
        <f t="shared" si="93"/>
        <v>0</v>
      </c>
      <c r="O219" s="35">
        <f t="shared" si="94"/>
        <v>0</v>
      </c>
      <c r="P219" s="20" t="str">
        <f t="shared" si="99"/>
        <v>.</v>
      </c>
      <c r="Q219" s="156">
        <v>43160</v>
      </c>
      <c r="R219" s="111"/>
      <c r="S219" s="38"/>
      <c r="T219" s="202"/>
      <c r="U219" s="203">
        <f t="shared" si="95"/>
        <v>0</v>
      </c>
      <c r="V219" s="203">
        <f t="shared" si="96"/>
        <v>0</v>
      </c>
      <c r="W219" s="207">
        <f t="shared" si="97"/>
        <v>0</v>
      </c>
    </row>
    <row r="220" spans="3:23">
      <c r="C220" s="55">
        <v>12</v>
      </c>
      <c r="D220" s="131">
        <v>0</v>
      </c>
      <c r="E220" s="132">
        <v>0</v>
      </c>
      <c r="F220" s="133">
        <v>1</v>
      </c>
      <c r="G220" s="30">
        <f t="shared" si="89"/>
        <v>0</v>
      </c>
      <c r="H220" s="31">
        <f>ROUND((G220/F220),2)</f>
        <v>0</v>
      </c>
      <c r="I220" s="31"/>
      <c r="J220" s="27">
        <f t="shared" si="98"/>
        <v>0</v>
      </c>
      <c r="K220" s="27">
        <f t="shared" si="91"/>
        <v>0</v>
      </c>
      <c r="L220" s="28">
        <f t="shared" si="92"/>
        <v>0</v>
      </c>
      <c r="M220" s="31"/>
      <c r="N220" s="35">
        <f t="shared" si="93"/>
        <v>0</v>
      </c>
      <c r="O220" s="35">
        <f t="shared" si="94"/>
        <v>0</v>
      </c>
      <c r="P220" s="20" t="str">
        <f t="shared" si="99"/>
        <v>.</v>
      </c>
      <c r="Q220" s="77" t="s">
        <v>94</v>
      </c>
      <c r="R220" s="111">
        <v>238.3</v>
      </c>
      <c r="S220" s="38"/>
      <c r="T220" s="202"/>
      <c r="U220" s="203">
        <f t="shared" si="95"/>
        <v>0</v>
      </c>
      <c r="V220" s="203">
        <f t="shared" si="96"/>
        <v>0</v>
      </c>
      <c r="W220" s="207">
        <f t="shared" si="97"/>
        <v>0</v>
      </c>
    </row>
    <row r="221" spans="3:23">
      <c r="C221" s="160">
        <v>14</v>
      </c>
      <c r="D221" s="131">
        <v>0</v>
      </c>
      <c r="E221" s="132">
        <v>0</v>
      </c>
      <c r="F221" s="133">
        <v>1</v>
      </c>
      <c r="G221" s="30">
        <f t="shared" si="89"/>
        <v>0</v>
      </c>
      <c r="H221" s="31">
        <f t="shared" ref="H221:H240" si="100">ROUND((G221/F221),2)</f>
        <v>0</v>
      </c>
      <c r="I221" s="31"/>
      <c r="J221" s="27">
        <f>ROUND((H221*3%)*F221,2)</f>
        <v>0</v>
      </c>
      <c r="K221" s="27">
        <f>ROUND((IF(H221-$R$222&lt;0,0,(H221-$R$222))*3.5%)*F221,2)</f>
        <v>0</v>
      </c>
      <c r="L221" s="28">
        <f t="shared" si="92"/>
        <v>0</v>
      </c>
      <c r="M221" s="31"/>
      <c r="N221" s="35">
        <f>((MIN(H221,$R$223)*0.58%)+IF(H221&gt;$R$223,(H221-$R$223)*1.25%,0))*F221</f>
        <v>0</v>
      </c>
      <c r="O221" s="35">
        <f t="shared" si="94"/>
        <v>0</v>
      </c>
      <c r="P221" s="20" t="str">
        <f t="shared" si="99"/>
        <v>.</v>
      </c>
      <c r="Q221" s="77" t="s">
        <v>95</v>
      </c>
      <c r="R221" s="111">
        <v>243.3</v>
      </c>
      <c r="S221" s="38"/>
      <c r="T221" s="202"/>
      <c r="U221" s="203">
        <f>((MIN(H221,$R$223)*0.58%))*F221</f>
        <v>0</v>
      </c>
      <c r="V221" s="203">
        <f>(IF(H221&gt;$R$223,(H221-$R$223)*1.25%,0))*F221</f>
        <v>0</v>
      </c>
      <c r="W221" s="207">
        <f t="shared" si="97"/>
        <v>0</v>
      </c>
    </row>
    <row r="222" spans="3:23">
      <c r="C222" s="55">
        <v>16</v>
      </c>
      <c r="D222" s="131">
        <v>0</v>
      </c>
      <c r="E222" s="132">
        <v>0</v>
      </c>
      <c r="F222" s="133">
        <v>1</v>
      </c>
      <c r="G222" s="30">
        <f t="shared" si="89"/>
        <v>0</v>
      </c>
      <c r="H222" s="31">
        <f>ROUND((G222/F222),2)</f>
        <v>0</v>
      </c>
      <c r="I222" s="31"/>
      <c r="J222" s="27">
        <f>ROUND((H222*3%)*F222,2)</f>
        <v>0</v>
      </c>
      <c r="K222" s="27">
        <f t="shared" ref="K222:K240" si="101">ROUND((IF(H222-$R$226&lt;0,0,(H222-$R$226))*3.5%)*F222,2)</f>
        <v>0</v>
      </c>
      <c r="L222" s="28">
        <f t="shared" si="92"/>
        <v>0</v>
      </c>
      <c r="M222" s="31"/>
      <c r="N222" s="35">
        <f t="shared" ref="N222:N240" si="102">((MIN(H222,$R$227)*0.58%)+IF(H222&gt;$R$227,(H222-$R$227)*1.25%,0))*F222</f>
        <v>0</v>
      </c>
      <c r="O222" s="35">
        <f t="shared" si="94"/>
        <v>0</v>
      </c>
      <c r="P222" s="20" t="str">
        <f t="shared" si="99"/>
        <v>.</v>
      </c>
      <c r="Q222" s="77" t="s">
        <v>78</v>
      </c>
      <c r="R222" s="111">
        <f>ROUND(((((($R$220*(3/14))+($R$221*(11/14)))*52.18)/26.09)*2),2)</f>
        <v>968.91</v>
      </c>
      <c r="S222" s="38"/>
      <c r="T222" s="202"/>
      <c r="U222" s="203">
        <f>((MIN(H222,$R$227)*0.58%))*F222</f>
        <v>0</v>
      </c>
      <c r="V222" s="203">
        <f t="shared" ref="V222:V240" si="103">(IF(H222&gt;$R$227,(H222-$R$227)*1.25%,0))*F222</f>
        <v>0</v>
      </c>
      <c r="W222" s="207">
        <f t="shared" si="97"/>
        <v>0</v>
      </c>
    </row>
    <row r="223" spans="3:23">
      <c r="C223" s="55">
        <v>18</v>
      </c>
      <c r="D223" s="131">
        <v>0</v>
      </c>
      <c r="E223" s="132">
        <v>0</v>
      </c>
      <c r="F223" s="133">
        <v>1</v>
      </c>
      <c r="G223" s="30">
        <f t="shared" si="89"/>
        <v>0</v>
      </c>
      <c r="H223" s="31">
        <f t="shared" si="100"/>
        <v>0</v>
      </c>
      <c r="I223" s="31"/>
      <c r="J223" s="27">
        <f t="shared" ref="J223:J240" si="104">ROUND((H223*3%)*F223,2)</f>
        <v>0</v>
      </c>
      <c r="K223" s="27">
        <f t="shared" si="101"/>
        <v>0</v>
      </c>
      <c r="L223" s="28">
        <f t="shared" si="92"/>
        <v>0</v>
      </c>
      <c r="M223" s="31"/>
      <c r="N223" s="35">
        <f t="shared" si="102"/>
        <v>0</v>
      </c>
      <c r="O223" s="35">
        <f t="shared" si="94"/>
        <v>0</v>
      </c>
      <c r="P223" s="20" t="str">
        <f t="shared" si="99"/>
        <v>.</v>
      </c>
      <c r="Q223" s="77" t="s">
        <v>36</v>
      </c>
      <c r="R223" s="111">
        <f>ROUND(((((($R$220*(3/14))+($R$221*(11/14)))*52.18)/26.09)*3.74),2)</f>
        <v>1811.87</v>
      </c>
      <c r="S223" s="38"/>
      <c r="T223" s="202"/>
      <c r="U223" s="203">
        <f>((MIN(H223,$R$227)*0.58%))*F223</f>
        <v>0</v>
      </c>
      <c r="V223" s="203">
        <f t="shared" si="103"/>
        <v>0</v>
      </c>
      <c r="W223" s="207">
        <f t="shared" si="97"/>
        <v>0</v>
      </c>
    </row>
    <row r="224" spans="3:23">
      <c r="C224" s="55">
        <v>20</v>
      </c>
      <c r="D224" s="131">
        <v>0</v>
      </c>
      <c r="E224" s="132">
        <v>0</v>
      </c>
      <c r="F224" s="133">
        <v>1</v>
      </c>
      <c r="G224" s="30">
        <f t="shared" si="89"/>
        <v>0</v>
      </c>
      <c r="H224" s="31">
        <f t="shared" si="100"/>
        <v>0</v>
      </c>
      <c r="I224" s="31"/>
      <c r="J224" s="27">
        <f t="shared" si="104"/>
        <v>0</v>
      </c>
      <c r="K224" s="27">
        <f t="shared" si="101"/>
        <v>0</v>
      </c>
      <c r="L224" s="28">
        <f t="shared" si="92"/>
        <v>0</v>
      </c>
      <c r="M224" s="31"/>
      <c r="N224" s="35">
        <f t="shared" si="102"/>
        <v>0</v>
      </c>
      <c r="O224" s="35">
        <f t="shared" si="94"/>
        <v>0</v>
      </c>
      <c r="P224" s="20" t="str">
        <f t="shared" si="99"/>
        <v>.</v>
      </c>
      <c r="Q224" s="75" t="s">
        <v>74</v>
      </c>
      <c r="R224" s="111"/>
      <c r="S224" s="38"/>
      <c r="T224" s="202"/>
      <c r="U224" s="203">
        <f>((MIN(H224,$R$227)*0.58%))*F224</f>
        <v>0</v>
      </c>
      <c r="V224" s="203">
        <f t="shared" si="103"/>
        <v>0</v>
      </c>
      <c r="W224" s="207">
        <f t="shared" si="97"/>
        <v>0</v>
      </c>
    </row>
    <row r="225" spans="3:23">
      <c r="C225" s="55">
        <v>22</v>
      </c>
      <c r="D225" s="131">
        <v>0</v>
      </c>
      <c r="E225" s="132">
        <v>0</v>
      </c>
      <c r="F225" s="133">
        <v>1</v>
      </c>
      <c r="G225" s="30">
        <f t="shared" si="89"/>
        <v>0</v>
      </c>
      <c r="H225" s="31">
        <f t="shared" si="100"/>
        <v>0</v>
      </c>
      <c r="I225" s="31"/>
      <c r="J225" s="27">
        <f t="shared" si="104"/>
        <v>0</v>
      </c>
      <c r="K225" s="27">
        <f t="shared" si="101"/>
        <v>0</v>
      </c>
      <c r="L225" s="28">
        <f t="shared" si="92"/>
        <v>0</v>
      </c>
      <c r="M225" s="31"/>
      <c r="N225" s="35">
        <f t="shared" si="102"/>
        <v>0</v>
      </c>
      <c r="O225" s="35">
        <f t="shared" si="94"/>
        <v>0</v>
      </c>
      <c r="P225" s="20" t="str">
        <f t="shared" si="99"/>
        <v>.</v>
      </c>
      <c r="Q225" s="77" t="s">
        <v>95</v>
      </c>
      <c r="R225" s="111">
        <v>243.3</v>
      </c>
      <c r="S225" s="38"/>
      <c r="T225" s="202"/>
      <c r="U225" s="203">
        <f t="shared" ref="U225:U236" si="105">((MIN(H225,$R$227)*0.58%))*F225</f>
        <v>0</v>
      </c>
      <c r="V225" s="203">
        <f t="shared" si="103"/>
        <v>0</v>
      </c>
      <c r="W225" s="207">
        <f t="shared" si="97"/>
        <v>0</v>
      </c>
    </row>
    <row r="226" spans="3:23">
      <c r="C226" s="55">
        <v>24</v>
      </c>
      <c r="D226" s="131">
        <v>0</v>
      </c>
      <c r="E226" s="132">
        <v>0</v>
      </c>
      <c r="F226" s="133">
        <v>1</v>
      </c>
      <c r="G226" s="30">
        <f t="shared" si="89"/>
        <v>0</v>
      </c>
      <c r="H226" s="31">
        <f t="shared" si="100"/>
        <v>0</v>
      </c>
      <c r="I226" s="31"/>
      <c r="J226" s="27">
        <f t="shared" si="104"/>
        <v>0</v>
      </c>
      <c r="K226" s="27">
        <f t="shared" si="101"/>
        <v>0</v>
      </c>
      <c r="L226" s="28">
        <f t="shared" si="92"/>
        <v>0</v>
      </c>
      <c r="M226" s="31"/>
      <c r="N226" s="35">
        <f t="shared" si="102"/>
        <v>0</v>
      </c>
      <c r="O226" s="35">
        <f t="shared" si="94"/>
        <v>0</v>
      </c>
      <c r="P226" s="20" t="str">
        <f t="shared" si="99"/>
        <v>.</v>
      </c>
      <c r="Q226" s="77" t="s">
        <v>63</v>
      </c>
      <c r="R226" s="111">
        <f>ROUND(($R$225*52.18*2)/26.09,2)</f>
        <v>973.2</v>
      </c>
      <c r="S226" s="38"/>
      <c r="T226" s="202"/>
      <c r="U226" s="203">
        <f t="shared" ref="U226:U235" si="106">((MIN(H226,$R$227)*0.58%))*F226</f>
        <v>0</v>
      </c>
      <c r="V226" s="203">
        <f t="shared" si="103"/>
        <v>0</v>
      </c>
      <c r="W226" s="207">
        <f t="shared" si="97"/>
        <v>0</v>
      </c>
    </row>
    <row r="227" spans="3:23" ht="13.2" thickBot="1">
      <c r="C227" s="55">
        <v>26</v>
      </c>
      <c r="D227" s="131">
        <v>0</v>
      </c>
      <c r="E227" s="132">
        <v>0</v>
      </c>
      <c r="F227" s="133">
        <v>1</v>
      </c>
      <c r="G227" s="30">
        <f t="shared" si="89"/>
        <v>0</v>
      </c>
      <c r="H227" s="31">
        <f t="shared" si="100"/>
        <v>0</v>
      </c>
      <c r="I227" s="31"/>
      <c r="J227" s="27">
        <f t="shared" si="104"/>
        <v>0</v>
      </c>
      <c r="K227" s="27">
        <f t="shared" si="101"/>
        <v>0</v>
      </c>
      <c r="L227" s="28">
        <f t="shared" si="92"/>
        <v>0</v>
      </c>
      <c r="M227" s="31"/>
      <c r="N227" s="35">
        <f t="shared" si="102"/>
        <v>0</v>
      </c>
      <c r="O227" s="35">
        <f t="shared" si="94"/>
        <v>0</v>
      </c>
      <c r="P227" s="20" t="str">
        <f t="shared" si="99"/>
        <v>.</v>
      </c>
      <c r="Q227" s="78" t="s">
        <v>26</v>
      </c>
      <c r="R227" s="112">
        <f>ROUND(($R$225*52.18*3.74)/26.09,2)</f>
        <v>1819.88</v>
      </c>
      <c r="S227" s="38"/>
      <c r="T227" s="202"/>
      <c r="U227" s="203">
        <f t="shared" si="106"/>
        <v>0</v>
      </c>
      <c r="V227" s="203">
        <f t="shared" si="103"/>
        <v>0</v>
      </c>
      <c r="W227" s="207">
        <f t="shared" si="97"/>
        <v>0</v>
      </c>
    </row>
    <row r="228" spans="3:23">
      <c r="C228" s="55">
        <v>28</v>
      </c>
      <c r="D228" s="131">
        <v>0</v>
      </c>
      <c r="E228" s="132">
        <v>0</v>
      </c>
      <c r="F228" s="133">
        <v>1</v>
      </c>
      <c r="G228" s="30">
        <f t="shared" si="89"/>
        <v>0</v>
      </c>
      <c r="H228" s="31">
        <f t="shared" si="100"/>
        <v>0</v>
      </c>
      <c r="I228" s="31"/>
      <c r="J228" s="27">
        <f t="shared" si="104"/>
        <v>0</v>
      </c>
      <c r="K228" s="27">
        <f t="shared" si="101"/>
        <v>0</v>
      </c>
      <c r="L228" s="28">
        <f t="shared" si="92"/>
        <v>0</v>
      </c>
      <c r="M228" s="31"/>
      <c r="N228" s="35">
        <f t="shared" si="102"/>
        <v>0</v>
      </c>
      <c r="O228" s="35">
        <f t="shared" si="94"/>
        <v>0</v>
      </c>
      <c r="P228" s="20" t="str">
        <f t="shared" si="99"/>
        <v>.</v>
      </c>
      <c r="Q228" s="9"/>
      <c r="R228" s="9"/>
      <c r="S228" s="38"/>
      <c r="T228" s="202"/>
      <c r="U228" s="203">
        <f t="shared" si="106"/>
        <v>0</v>
      </c>
      <c r="V228" s="203">
        <f t="shared" si="103"/>
        <v>0</v>
      </c>
      <c r="W228" s="207">
        <f t="shared" si="97"/>
        <v>0</v>
      </c>
    </row>
    <row r="229" spans="3:23">
      <c r="C229" s="55">
        <v>30</v>
      </c>
      <c r="D229" s="131">
        <v>0</v>
      </c>
      <c r="E229" s="132">
        <v>0</v>
      </c>
      <c r="F229" s="133">
        <v>1</v>
      </c>
      <c r="G229" s="30">
        <f t="shared" si="89"/>
        <v>0</v>
      </c>
      <c r="H229" s="31">
        <f t="shared" si="100"/>
        <v>0</v>
      </c>
      <c r="I229" s="31"/>
      <c r="J229" s="27">
        <f t="shared" si="104"/>
        <v>0</v>
      </c>
      <c r="K229" s="27">
        <f t="shared" si="101"/>
        <v>0</v>
      </c>
      <c r="L229" s="28">
        <f t="shared" si="92"/>
        <v>0</v>
      </c>
      <c r="M229" s="31"/>
      <c r="N229" s="35">
        <f t="shared" si="102"/>
        <v>0</v>
      </c>
      <c r="O229" s="35">
        <f t="shared" si="94"/>
        <v>0</v>
      </c>
      <c r="P229" s="20" t="str">
        <f t="shared" si="99"/>
        <v>.</v>
      </c>
      <c r="Q229" s="9"/>
      <c r="R229" s="9"/>
      <c r="S229" s="38"/>
      <c r="T229" s="202"/>
      <c r="U229" s="203">
        <f t="shared" si="106"/>
        <v>0</v>
      </c>
      <c r="V229" s="203">
        <f t="shared" si="103"/>
        <v>0</v>
      </c>
      <c r="W229" s="207">
        <f t="shared" si="97"/>
        <v>0</v>
      </c>
    </row>
    <row r="230" spans="3:23">
      <c r="C230" s="55">
        <v>32</v>
      </c>
      <c r="D230" s="131">
        <v>0</v>
      </c>
      <c r="E230" s="132">
        <v>0</v>
      </c>
      <c r="F230" s="133">
        <v>1</v>
      </c>
      <c r="G230" s="30">
        <f t="shared" si="89"/>
        <v>0</v>
      </c>
      <c r="H230" s="31">
        <f t="shared" si="100"/>
        <v>0</v>
      </c>
      <c r="I230" s="31"/>
      <c r="J230" s="27">
        <f t="shared" si="104"/>
        <v>0</v>
      </c>
      <c r="K230" s="27">
        <f t="shared" si="101"/>
        <v>0</v>
      </c>
      <c r="L230" s="28">
        <f t="shared" si="92"/>
        <v>0</v>
      </c>
      <c r="M230" s="31"/>
      <c r="N230" s="35">
        <f t="shared" si="102"/>
        <v>0</v>
      </c>
      <c r="O230" s="35">
        <f t="shared" si="94"/>
        <v>0</v>
      </c>
      <c r="P230" s="20" t="str">
        <f t="shared" si="99"/>
        <v>.</v>
      </c>
      <c r="Q230" s="9"/>
      <c r="R230" s="9"/>
      <c r="S230" s="38"/>
      <c r="T230" s="202"/>
      <c r="U230" s="203">
        <f t="shared" si="106"/>
        <v>0</v>
      </c>
      <c r="V230" s="203">
        <f t="shared" si="103"/>
        <v>0</v>
      </c>
      <c r="W230" s="207">
        <f t="shared" si="97"/>
        <v>0</v>
      </c>
    </row>
    <row r="231" spans="3:23">
      <c r="C231" s="55">
        <v>34</v>
      </c>
      <c r="D231" s="131">
        <v>0</v>
      </c>
      <c r="E231" s="132">
        <v>0</v>
      </c>
      <c r="F231" s="133">
        <v>1</v>
      </c>
      <c r="G231" s="30">
        <f t="shared" si="89"/>
        <v>0</v>
      </c>
      <c r="H231" s="31">
        <f t="shared" si="100"/>
        <v>0</v>
      </c>
      <c r="I231" s="31"/>
      <c r="J231" s="27">
        <f t="shared" si="104"/>
        <v>0</v>
      </c>
      <c r="K231" s="27">
        <f t="shared" si="101"/>
        <v>0</v>
      </c>
      <c r="L231" s="28">
        <f t="shared" si="92"/>
        <v>0</v>
      </c>
      <c r="M231" s="31"/>
      <c r="N231" s="35">
        <f t="shared" si="102"/>
        <v>0</v>
      </c>
      <c r="O231" s="35">
        <f t="shared" si="94"/>
        <v>0</v>
      </c>
      <c r="P231" s="20" t="str">
        <f t="shared" si="99"/>
        <v>.</v>
      </c>
      <c r="Q231" s="9"/>
      <c r="R231" s="9"/>
      <c r="S231" s="38"/>
      <c r="T231" s="202"/>
      <c r="U231" s="203">
        <f t="shared" si="106"/>
        <v>0</v>
      </c>
      <c r="V231" s="203">
        <f t="shared" si="103"/>
        <v>0</v>
      </c>
      <c r="W231" s="207">
        <f t="shared" si="97"/>
        <v>0</v>
      </c>
    </row>
    <row r="232" spans="3:23">
      <c r="C232" s="55">
        <v>36</v>
      </c>
      <c r="D232" s="131">
        <v>0</v>
      </c>
      <c r="E232" s="132">
        <v>0</v>
      </c>
      <c r="F232" s="133">
        <v>1</v>
      </c>
      <c r="G232" s="30">
        <f t="shared" si="89"/>
        <v>0</v>
      </c>
      <c r="H232" s="31">
        <f t="shared" si="100"/>
        <v>0</v>
      </c>
      <c r="I232" s="31"/>
      <c r="J232" s="27">
        <f t="shared" si="104"/>
        <v>0</v>
      </c>
      <c r="K232" s="27">
        <f t="shared" si="101"/>
        <v>0</v>
      </c>
      <c r="L232" s="28">
        <f t="shared" si="92"/>
        <v>0</v>
      </c>
      <c r="M232" s="31"/>
      <c r="N232" s="35">
        <f t="shared" si="102"/>
        <v>0</v>
      </c>
      <c r="O232" s="35">
        <f t="shared" si="94"/>
        <v>0</v>
      </c>
      <c r="P232" s="20" t="str">
        <f t="shared" si="99"/>
        <v>.</v>
      </c>
      <c r="Q232" s="9"/>
      <c r="R232" s="9"/>
      <c r="S232" s="38"/>
      <c r="T232" s="202"/>
      <c r="U232" s="203">
        <f t="shared" si="106"/>
        <v>0</v>
      </c>
      <c r="V232" s="203">
        <f t="shared" si="103"/>
        <v>0</v>
      </c>
      <c r="W232" s="207">
        <f t="shared" si="97"/>
        <v>0</v>
      </c>
    </row>
    <row r="233" spans="3:23">
      <c r="C233" s="55">
        <v>38</v>
      </c>
      <c r="D233" s="131">
        <v>0</v>
      </c>
      <c r="E233" s="132">
        <v>0</v>
      </c>
      <c r="F233" s="133">
        <v>1</v>
      </c>
      <c r="G233" s="30">
        <f t="shared" si="89"/>
        <v>0</v>
      </c>
      <c r="H233" s="31">
        <f t="shared" si="100"/>
        <v>0</v>
      </c>
      <c r="I233" s="31"/>
      <c r="J233" s="27">
        <f t="shared" si="104"/>
        <v>0</v>
      </c>
      <c r="K233" s="27">
        <f t="shared" si="101"/>
        <v>0</v>
      </c>
      <c r="L233" s="28">
        <f t="shared" si="92"/>
        <v>0</v>
      </c>
      <c r="M233" s="31"/>
      <c r="N233" s="35">
        <f t="shared" si="102"/>
        <v>0</v>
      </c>
      <c r="O233" s="35">
        <f t="shared" si="94"/>
        <v>0</v>
      </c>
      <c r="P233" s="20" t="str">
        <f t="shared" si="99"/>
        <v>.</v>
      </c>
      <c r="Q233" s="9"/>
      <c r="R233" s="9"/>
      <c r="S233" s="38"/>
      <c r="T233" s="202"/>
      <c r="U233" s="203">
        <f t="shared" si="106"/>
        <v>0</v>
      </c>
      <c r="V233" s="203">
        <f t="shared" si="103"/>
        <v>0</v>
      </c>
      <c r="W233" s="207">
        <f t="shared" si="97"/>
        <v>0</v>
      </c>
    </row>
    <row r="234" spans="3:23">
      <c r="C234" s="55">
        <v>40</v>
      </c>
      <c r="D234" s="131">
        <v>0</v>
      </c>
      <c r="E234" s="132">
        <v>0</v>
      </c>
      <c r="F234" s="133">
        <v>1</v>
      </c>
      <c r="G234" s="30">
        <f t="shared" si="89"/>
        <v>0</v>
      </c>
      <c r="H234" s="31">
        <f t="shared" si="100"/>
        <v>0</v>
      </c>
      <c r="I234" s="31"/>
      <c r="J234" s="27">
        <f t="shared" si="104"/>
        <v>0</v>
      </c>
      <c r="K234" s="27">
        <f t="shared" si="101"/>
        <v>0</v>
      </c>
      <c r="L234" s="28">
        <f t="shared" si="92"/>
        <v>0</v>
      </c>
      <c r="M234" s="31"/>
      <c r="N234" s="35">
        <f t="shared" si="102"/>
        <v>0</v>
      </c>
      <c r="O234" s="35">
        <f t="shared" si="94"/>
        <v>0</v>
      </c>
      <c r="P234" s="20" t="str">
        <f t="shared" si="99"/>
        <v>.</v>
      </c>
      <c r="Q234" s="9"/>
      <c r="R234" s="9"/>
      <c r="S234" s="38"/>
      <c r="T234" s="202"/>
      <c r="U234" s="203">
        <f t="shared" si="106"/>
        <v>0</v>
      </c>
      <c r="V234" s="203">
        <f t="shared" si="103"/>
        <v>0</v>
      </c>
      <c r="W234" s="207">
        <f t="shared" si="97"/>
        <v>0</v>
      </c>
    </row>
    <row r="235" spans="3:23">
      <c r="C235" s="55">
        <v>42</v>
      </c>
      <c r="D235" s="131">
        <v>0</v>
      </c>
      <c r="E235" s="132">
        <v>0</v>
      </c>
      <c r="F235" s="133">
        <v>1</v>
      </c>
      <c r="G235" s="30">
        <f t="shared" si="89"/>
        <v>0</v>
      </c>
      <c r="H235" s="31">
        <f t="shared" si="100"/>
        <v>0</v>
      </c>
      <c r="I235" s="31"/>
      <c r="J235" s="27">
        <f t="shared" si="104"/>
        <v>0</v>
      </c>
      <c r="K235" s="27">
        <f t="shared" si="101"/>
        <v>0</v>
      </c>
      <c r="L235" s="28">
        <f t="shared" si="92"/>
        <v>0</v>
      </c>
      <c r="M235" s="31"/>
      <c r="N235" s="35">
        <f t="shared" si="102"/>
        <v>0</v>
      </c>
      <c r="O235" s="35">
        <f t="shared" si="94"/>
        <v>0</v>
      </c>
      <c r="P235" s="20" t="str">
        <f t="shared" si="99"/>
        <v>.</v>
      </c>
      <c r="Q235" s="9"/>
      <c r="R235" s="9"/>
      <c r="S235" s="38"/>
      <c r="T235" s="202"/>
      <c r="U235" s="203">
        <f t="shared" si="106"/>
        <v>0</v>
      </c>
      <c r="V235" s="203">
        <f t="shared" si="103"/>
        <v>0</v>
      </c>
      <c r="W235" s="207">
        <f t="shared" si="97"/>
        <v>0</v>
      </c>
    </row>
    <row r="236" spans="3:23">
      <c r="C236" s="55">
        <v>44</v>
      </c>
      <c r="D236" s="131">
        <v>0</v>
      </c>
      <c r="E236" s="132">
        <v>0</v>
      </c>
      <c r="F236" s="133">
        <v>1</v>
      </c>
      <c r="G236" s="30">
        <f t="shared" si="89"/>
        <v>0</v>
      </c>
      <c r="H236" s="31">
        <f t="shared" si="100"/>
        <v>0</v>
      </c>
      <c r="I236" s="31"/>
      <c r="J236" s="27">
        <f t="shared" si="104"/>
        <v>0</v>
      </c>
      <c r="K236" s="27">
        <f t="shared" si="101"/>
        <v>0</v>
      </c>
      <c r="L236" s="28">
        <f t="shared" si="92"/>
        <v>0</v>
      </c>
      <c r="M236" s="31"/>
      <c r="N236" s="35">
        <f t="shared" si="102"/>
        <v>0</v>
      </c>
      <c r="O236" s="35">
        <f t="shared" si="94"/>
        <v>0</v>
      </c>
      <c r="P236" s="20" t="str">
        <f t="shared" si="99"/>
        <v>.</v>
      </c>
      <c r="Q236" s="9"/>
      <c r="R236" s="9"/>
      <c r="S236" s="38"/>
      <c r="T236" s="202"/>
      <c r="U236" s="203">
        <f t="shared" si="105"/>
        <v>0</v>
      </c>
      <c r="V236" s="203">
        <f t="shared" si="103"/>
        <v>0</v>
      </c>
      <c r="W236" s="207">
        <f t="shared" si="97"/>
        <v>0</v>
      </c>
    </row>
    <row r="237" spans="3:23">
      <c r="C237" s="55">
        <v>46</v>
      </c>
      <c r="D237" s="131">
        <v>0</v>
      </c>
      <c r="E237" s="132">
        <v>0</v>
      </c>
      <c r="F237" s="133">
        <v>1</v>
      </c>
      <c r="G237" s="30">
        <f t="shared" si="89"/>
        <v>0</v>
      </c>
      <c r="H237" s="31">
        <f t="shared" si="100"/>
        <v>0</v>
      </c>
      <c r="I237" s="31"/>
      <c r="J237" s="27">
        <f t="shared" si="104"/>
        <v>0</v>
      </c>
      <c r="K237" s="27">
        <f t="shared" si="101"/>
        <v>0</v>
      </c>
      <c r="L237" s="28">
        <f t="shared" si="92"/>
        <v>0</v>
      </c>
      <c r="M237" s="31"/>
      <c r="N237" s="35">
        <f t="shared" si="102"/>
        <v>0</v>
      </c>
      <c r="O237" s="35">
        <f t="shared" si="94"/>
        <v>0</v>
      </c>
      <c r="P237" s="20" t="str">
        <f t="shared" si="99"/>
        <v>.</v>
      </c>
      <c r="Q237" s="9"/>
      <c r="R237" s="9"/>
      <c r="S237" s="38"/>
      <c r="T237" s="202"/>
      <c r="U237" s="203">
        <f>((MIN(H237,$R$227)*0.58%))*F237</f>
        <v>0</v>
      </c>
      <c r="V237" s="203">
        <f t="shared" si="103"/>
        <v>0</v>
      </c>
      <c r="W237" s="207">
        <f t="shared" si="97"/>
        <v>0</v>
      </c>
    </row>
    <row r="238" spans="3:23">
      <c r="C238" s="55">
        <v>48</v>
      </c>
      <c r="D238" s="131">
        <v>0</v>
      </c>
      <c r="E238" s="132">
        <v>0</v>
      </c>
      <c r="F238" s="133">
        <v>1</v>
      </c>
      <c r="G238" s="30">
        <f t="shared" si="89"/>
        <v>0</v>
      </c>
      <c r="H238" s="31">
        <f t="shared" si="100"/>
        <v>0</v>
      </c>
      <c r="I238" s="31"/>
      <c r="J238" s="27">
        <f t="shared" si="104"/>
        <v>0</v>
      </c>
      <c r="K238" s="27">
        <f t="shared" si="101"/>
        <v>0</v>
      </c>
      <c r="L238" s="28">
        <f t="shared" si="92"/>
        <v>0</v>
      </c>
      <c r="M238" s="31"/>
      <c r="N238" s="35">
        <f t="shared" si="102"/>
        <v>0</v>
      </c>
      <c r="O238" s="35">
        <f t="shared" si="94"/>
        <v>0</v>
      </c>
      <c r="P238" s="20" t="str">
        <f t="shared" si="99"/>
        <v>.</v>
      </c>
      <c r="Q238" s="9"/>
      <c r="R238" s="9"/>
      <c r="S238" s="38"/>
      <c r="T238" s="202"/>
      <c r="U238" s="203">
        <f>((MIN(H238,$R$227)*0.58%))*F238</f>
        <v>0</v>
      </c>
      <c r="V238" s="203">
        <f t="shared" si="103"/>
        <v>0</v>
      </c>
      <c r="W238" s="207">
        <f t="shared" si="97"/>
        <v>0</v>
      </c>
    </row>
    <row r="239" spans="3:23">
      <c r="C239" s="55">
        <v>50</v>
      </c>
      <c r="D239" s="131">
        <v>0</v>
      </c>
      <c r="E239" s="132">
        <v>0</v>
      </c>
      <c r="F239" s="133">
        <v>1</v>
      </c>
      <c r="G239" s="30">
        <f t="shared" si="89"/>
        <v>0</v>
      </c>
      <c r="H239" s="31">
        <f t="shared" si="100"/>
        <v>0</v>
      </c>
      <c r="I239" s="31"/>
      <c r="J239" s="27">
        <f t="shared" si="104"/>
        <v>0</v>
      </c>
      <c r="K239" s="27">
        <f t="shared" si="101"/>
        <v>0</v>
      </c>
      <c r="L239" s="28">
        <f t="shared" si="92"/>
        <v>0</v>
      </c>
      <c r="M239" s="31"/>
      <c r="N239" s="35">
        <f t="shared" si="102"/>
        <v>0</v>
      </c>
      <c r="O239" s="35">
        <f t="shared" si="94"/>
        <v>0</v>
      </c>
      <c r="P239" s="20" t="str">
        <f t="shared" si="99"/>
        <v>.</v>
      </c>
      <c r="Q239" s="9"/>
      <c r="R239" s="9"/>
      <c r="S239" s="38"/>
      <c r="T239" s="202"/>
      <c r="U239" s="203">
        <f>((MIN(H239,$R$227)*0.58%))*F239</f>
        <v>0</v>
      </c>
      <c r="V239" s="203">
        <f t="shared" si="103"/>
        <v>0</v>
      </c>
      <c r="W239" s="207">
        <f t="shared" si="97"/>
        <v>0</v>
      </c>
    </row>
    <row r="240" spans="3:23">
      <c r="C240" s="55">
        <v>52</v>
      </c>
      <c r="D240" s="131">
        <v>0</v>
      </c>
      <c r="E240" s="132">
        <v>0</v>
      </c>
      <c r="F240" s="133">
        <v>1</v>
      </c>
      <c r="G240" s="30">
        <f t="shared" si="89"/>
        <v>0</v>
      </c>
      <c r="H240" s="31">
        <f t="shared" si="100"/>
        <v>0</v>
      </c>
      <c r="I240" s="31"/>
      <c r="J240" s="27">
        <f t="shared" si="104"/>
        <v>0</v>
      </c>
      <c r="K240" s="27">
        <f t="shared" si="101"/>
        <v>0</v>
      </c>
      <c r="L240" s="28">
        <f t="shared" si="92"/>
        <v>0</v>
      </c>
      <c r="M240" s="31"/>
      <c r="N240" s="35">
        <f t="shared" si="102"/>
        <v>0</v>
      </c>
      <c r="O240" s="35">
        <f t="shared" si="94"/>
        <v>0</v>
      </c>
      <c r="P240" s="20" t="str">
        <f t="shared" si="99"/>
        <v>.</v>
      </c>
      <c r="Q240" s="9"/>
      <c r="R240" s="9"/>
      <c r="S240" s="38"/>
      <c r="T240" s="202"/>
      <c r="U240" s="203">
        <f>((MIN(H240,$R$227)*0.58%))*F240</f>
        <v>0</v>
      </c>
      <c r="V240" s="203">
        <f t="shared" si="103"/>
        <v>0</v>
      </c>
      <c r="W240" s="207">
        <f t="shared" si="97"/>
        <v>0</v>
      </c>
    </row>
    <row r="241" spans="3:23">
      <c r="C241" s="57"/>
      <c r="D241" s="32"/>
      <c r="E241" s="32"/>
      <c r="F241" s="150" t="s">
        <v>51</v>
      </c>
      <c r="G241" s="31">
        <f>SUM(G215:G240)</f>
        <v>0</v>
      </c>
      <c r="H241" s="31">
        <f>SUM(H215:H240)</f>
        <v>0</v>
      </c>
      <c r="I241" s="31"/>
      <c r="J241" s="27">
        <f>SUM(J215:J240)</f>
        <v>0</v>
      </c>
      <c r="K241" s="27">
        <f>SUM(K215:K240)</f>
        <v>0</v>
      </c>
      <c r="L241" s="28">
        <f>SUM(L215:L240)</f>
        <v>0</v>
      </c>
      <c r="M241" s="31"/>
      <c r="N241" s="29">
        <f>SUM(N215:N240)</f>
        <v>0</v>
      </c>
      <c r="O241" s="29">
        <f>SUM(O215:O240)</f>
        <v>0</v>
      </c>
      <c r="P241" s="20" t="str">
        <f t="shared" si="99"/>
        <v>.</v>
      </c>
      <c r="Q241" s="9"/>
      <c r="R241" s="9"/>
      <c r="S241" s="38"/>
      <c r="T241" s="202"/>
      <c r="U241" s="228">
        <f>SUM(U215:U240)</f>
        <v>0</v>
      </c>
      <c r="V241" s="228">
        <f>SUM(V215:V240)</f>
        <v>0</v>
      </c>
      <c r="W241" s="229">
        <f>SUM(W215:W240)</f>
        <v>0</v>
      </c>
    </row>
    <row r="242" spans="3:23" ht="13.2" thickBot="1">
      <c r="C242" s="52"/>
      <c r="D242" s="33"/>
      <c r="E242" s="33"/>
      <c r="F242" s="33"/>
      <c r="G242" s="33"/>
      <c r="H242" s="33"/>
      <c r="I242" s="33"/>
      <c r="J242" s="9"/>
      <c r="K242" s="124"/>
      <c r="L242" s="124"/>
      <c r="M242" s="171"/>
      <c r="N242" s="126"/>
      <c r="O242" s="126"/>
      <c r="P242" s="20"/>
      <c r="Q242" s="9"/>
      <c r="R242" s="9"/>
      <c r="S242" s="38"/>
      <c r="T242" s="202"/>
      <c r="U242" s="203"/>
      <c r="V242" s="203"/>
      <c r="W242" s="207"/>
    </row>
    <row r="243" spans="3:23" ht="54.75" customHeight="1">
      <c r="C243" s="52"/>
      <c r="D243" s="33"/>
      <c r="E243" s="33"/>
      <c r="F243" s="33"/>
      <c r="G243" s="33"/>
      <c r="H243" s="33"/>
      <c r="I243" s="33"/>
      <c r="J243" s="9"/>
      <c r="K243" s="388" t="s">
        <v>155</v>
      </c>
      <c r="L243" s="389"/>
      <c r="M243" s="11" t="s">
        <v>16</v>
      </c>
      <c r="N243" s="12" t="s">
        <v>8</v>
      </c>
      <c r="O243" s="13" t="s">
        <v>9</v>
      </c>
      <c r="P243" s="20"/>
      <c r="Q243" s="9"/>
      <c r="R243" s="9"/>
      <c r="S243" s="38"/>
      <c r="T243" s="202"/>
      <c r="U243" s="203"/>
      <c r="V243" s="203"/>
      <c r="W243" s="207"/>
    </row>
    <row r="244" spans="3:23">
      <c r="C244" s="52"/>
      <c r="D244" s="33"/>
      <c r="E244" s="33"/>
      <c r="F244" s="33"/>
      <c r="G244" s="33"/>
      <c r="H244" s="33"/>
      <c r="I244" s="33"/>
      <c r="J244" s="9"/>
      <c r="K244" s="113" t="s">
        <v>99</v>
      </c>
      <c r="L244" s="48"/>
      <c r="M244" s="41">
        <v>1.2999999999999999E-2</v>
      </c>
      <c r="N244" s="31">
        <f>ROUND(N241*(1+M244),2)</f>
        <v>0</v>
      </c>
      <c r="O244" s="114">
        <f>ROUND(O241*(1+M244),2)</f>
        <v>0</v>
      </c>
      <c r="P244" s="20"/>
      <c r="Q244" s="9"/>
      <c r="R244" s="9"/>
      <c r="S244" s="38"/>
      <c r="T244" s="202"/>
      <c r="U244" s="203"/>
      <c r="V244" s="203"/>
      <c r="W244" s="207"/>
    </row>
    <row r="245" spans="3:23">
      <c r="C245" s="52"/>
      <c r="D245" s="33"/>
      <c r="E245" s="33"/>
      <c r="F245" s="33"/>
      <c r="G245" s="33"/>
      <c r="H245" s="33"/>
      <c r="I245" s="33"/>
      <c r="J245" s="9"/>
      <c r="K245" s="113" t="s">
        <v>112</v>
      </c>
      <c r="L245" s="48"/>
      <c r="M245" s="41">
        <v>0</v>
      </c>
      <c r="N245" s="31">
        <f>ROUND(N244*(1+M245),2)</f>
        <v>0</v>
      </c>
      <c r="O245" s="114">
        <f>ROUND(O244*(1+M245),2)</f>
        <v>0</v>
      </c>
      <c r="P245" s="20"/>
      <c r="Q245" s="9"/>
      <c r="R245" s="9"/>
      <c r="S245" s="38"/>
      <c r="T245" s="202"/>
      <c r="U245" s="203"/>
      <c r="V245" s="203"/>
      <c r="W245" s="207"/>
    </row>
    <row r="246" spans="3:23" ht="13.2" thickBot="1">
      <c r="C246" s="52"/>
      <c r="D246" s="33"/>
      <c r="E246" s="33"/>
      <c r="F246" s="33"/>
      <c r="G246" s="33"/>
      <c r="H246" s="33"/>
      <c r="I246" s="33"/>
      <c r="J246" s="9"/>
      <c r="K246" s="115" t="s">
        <v>117</v>
      </c>
      <c r="L246" s="116"/>
      <c r="M246" s="185">
        <v>5.5E-2</v>
      </c>
      <c r="N246" s="299">
        <f>ROUND(N245*(1+M246),2)</f>
        <v>0</v>
      </c>
      <c r="O246" s="300">
        <f>ROUND(O245*(1+M246),2)</f>
        <v>0</v>
      </c>
      <c r="P246" s="20"/>
      <c r="Q246" s="9"/>
      <c r="R246" s="9"/>
      <c r="S246" s="38"/>
      <c r="T246" s="202"/>
      <c r="U246" s="203"/>
      <c r="V246" s="203"/>
      <c r="W246" s="207"/>
    </row>
    <row r="247" spans="3:23" ht="13.2" thickBot="1">
      <c r="C247" s="52"/>
      <c r="D247" s="33"/>
      <c r="E247" s="33"/>
      <c r="F247" s="33"/>
      <c r="G247" s="33"/>
      <c r="H247" s="33"/>
      <c r="I247" s="33"/>
      <c r="J247" s="9"/>
      <c r="K247" s="292" t="s">
        <v>140</v>
      </c>
      <c r="L247" s="293"/>
      <c r="M247" s="284">
        <v>8.2000000000000003E-2</v>
      </c>
      <c r="N247" s="285">
        <f>ROUND(N246*(1+M247),2)</f>
        <v>0</v>
      </c>
      <c r="O247" s="286">
        <f>ROUND(O246*(1+M247),2)</f>
        <v>0</v>
      </c>
      <c r="P247" s="20"/>
      <c r="Q247" s="9"/>
      <c r="R247" s="9"/>
      <c r="S247" s="38"/>
      <c r="T247" s="202"/>
      <c r="U247" s="203"/>
      <c r="V247" s="203"/>
      <c r="W247" s="207"/>
    </row>
    <row r="248" spans="3:23" ht="13.2" thickBot="1">
      <c r="C248" s="60"/>
      <c r="D248" s="242"/>
      <c r="E248" s="242"/>
      <c r="F248" s="242"/>
      <c r="G248" s="242"/>
      <c r="H248" s="242"/>
      <c r="I248" s="242"/>
      <c r="J248" s="39"/>
      <c r="K248" s="221"/>
      <c r="L248" s="221"/>
      <c r="M248" s="222"/>
      <c r="N248" s="223"/>
      <c r="O248" s="223"/>
      <c r="P248" s="61"/>
      <c r="Q248" s="39"/>
      <c r="R248" s="39"/>
      <c r="S248" s="72"/>
      <c r="T248" s="208"/>
      <c r="U248" s="210"/>
      <c r="V248" s="210"/>
      <c r="W248" s="211"/>
    </row>
    <row r="249" spans="3:23" ht="13.8">
      <c r="C249" s="236">
        <v>2019</v>
      </c>
      <c r="D249" s="50"/>
      <c r="E249" s="50"/>
      <c r="F249" s="50"/>
      <c r="G249" s="50"/>
      <c r="H249" s="50"/>
      <c r="I249" s="50"/>
      <c r="J249" s="50"/>
      <c r="K249" s="50"/>
      <c r="L249" s="50"/>
      <c r="M249" s="50"/>
      <c r="N249" s="50"/>
      <c r="O249" s="50"/>
      <c r="P249" s="51"/>
      <c r="Q249" s="50"/>
      <c r="R249" s="50"/>
      <c r="S249" s="71"/>
      <c r="T249" s="204"/>
      <c r="U249" s="204"/>
      <c r="V249" s="204"/>
      <c r="W249" s="205"/>
    </row>
    <row r="250" spans="3:23" ht="13.2" thickBot="1">
      <c r="C250" s="52"/>
      <c r="D250" s="9"/>
      <c r="E250" s="9"/>
      <c r="F250" s="9"/>
      <c r="G250" s="9"/>
      <c r="H250" s="9"/>
      <c r="I250" s="9"/>
      <c r="J250" s="9"/>
      <c r="K250" s="9"/>
      <c r="L250" s="9"/>
      <c r="M250" s="9"/>
      <c r="N250" s="9"/>
      <c r="O250" s="9"/>
      <c r="P250" s="20"/>
      <c r="Q250" s="9"/>
      <c r="R250" s="9"/>
      <c r="S250" s="38"/>
      <c r="T250" s="202"/>
      <c r="U250" s="202"/>
      <c r="V250" s="202"/>
      <c r="W250" s="206"/>
    </row>
    <row r="251" spans="3:23" ht="13.2" thickBot="1">
      <c r="C251" s="53"/>
      <c r="D251" s="373" t="s">
        <v>1</v>
      </c>
      <c r="E251" s="374"/>
      <c r="F251" s="375"/>
      <c r="G251" s="5"/>
      <c r="H251" s="6"/>
      <c r="I251" s="6"/>
      <c r="J251" s="376" t="s">
        <v>2</v>
      </c>
      <c r="K251" s="377"/>
      <c r="L251" s="378"/>
      <c r="M251" s="7"/>
      <c r="N251" s="379" t="s">
        <v>3</v>
      </c>
      <c r="O251" s="380"/>
      <c r="P251" s="20"/>
      <c r="Q251" s="9"/>
      <c r="R251" s="9"/>
      <c r="S251" s="38"/>
      <c r="T251" s="202"/>
      <c r="U251" s="202"/>
      <c r="V251" s="202"/>
      <c r="W251" s="206"/>
    </row>
    <row r="252" spans="3:23" ht="50.4">
      <c r="C252" s="54" t="s">
        <v>4</v>
      </c>
      <c r="D252" s="134" t="s">
        <v>65</v>
      </c>
      <c r="E252" s="135" t="s">
        <v>66</v>
      </c>
      <c r="F252" s="127" t="s">
        <v>28</v>
      </c>
      <c r="G252" s="14" t="s">
        <v>67</v>
      </c>
      <c r="H252" s="15" t="s">
        <v>68</v>
      </c>
      <c r="I252" s="15"/>
      <c r="J252" s="16" t="s">
        <v>43</v>
      </c>
      <c r="K252" s="16" t="s">
        <v>44</v>
      </c>
      <c r="L252" s="17" t="s">
        <v>7</v>
      </c>
      <c r="M252" s="15"/>
      <c r="N252" s="18" t="s">
        <v>8</v>
      </c>
      <c r="O252" s="18" t="s">
        <v>9</v>
      </c>
      <c r="P252" s="20"/>
      <c r="Q252" s="357" t="s">
        <v>105</v>
      </c>
      <c r="R252" s="358"/>
      <c r="S252" s="102"/>
      <c r="T252" s="202"/>
      <c r="U252" s="235" t="s">
        <v>103</v>
      </c>
      <c r="V252" s="235" t="s">
        <v>104</v>
      </c>
      <c r="W252" s="240" t="s">
        <v>18</v>
      </c>
    </row>
    <row r="253" spans="3:23">
      <c r="C253" s="55">
        <v>2</v>
      </c>
      <c r="D253" s="131">
        <v>0</v>
      </c>
      <c r="E253" s="132">
        <v>0</v>
      </c>
      <c r="F253" s="133">
        <v>1</v>
      </c>
      <c r="G253" s="30">
        <f t="shared" ref="G253:G278" si="107">D253+E253</f>
        <v>0</v>
      </c>
      <c r="H253" s="31">
        <f t="shared" ref="H253:H257" si="108">ROUND((G253/F253),2)</f>
        <v>0</v>
      </c>
      <c r="I253" s="31"/>
      <c r="J253" s="27">
        <f>ROUND((H253*3%)*F253,2)</f>
        <v>0</v>
      </c>
      <c r="K253" s="27">
        <f t="shared" ref="K253:K258" si="109">ROUND((IF(H253-$R$255&lt;0,0,(H253-$R$255))*3.5%)*F253,2)</f>
        <v>0</v>
      </c>
      <c r="L253" s="28">
        <f t="shared" ref="L253:L278" si="110">J253+K253</f>
        <v>0</v>
      </c>
      <c r="M253" s="31"/>
      <c r="N253" s="35">
        <f t="shared" ref="N253:N258" si="111">((MIN(H253,$R$256)*0.58%)+IF(H253&gt;$R$256,(H253-$R$256)*1.25%,0))*F253</f>
        <v>0</v>
      </c>
      <c r="O253" s="35">
        <f t="shared" ref="O253:O278" si="112">(H253*3.75%)*F253</f>
        <v>0</v>
      </c>
      <c r="P253" s="20" t="str">
        <f>IF(W253&lt;&gt;0, "Error - review!",".")</f>
        <v>.</v>
      </c>
      <c r="Q253" s="75" t="s">
        <v>93</v>
      </c>
      <c r="R253" s="76"/>
      <c r="S253" s="38"/>
      <c r="T253" s="202"/>
      <c r="U253" s="203">
        <f>((MIN(H253,$R$256)*0.58%))*F253</f>
        <v>0</v>
      </c>
      <c r="V253" s="203">
        <f>(IF(H253&gt;$R$256,(H253-$R$256)*1.25%,0))*F253</f>
        <v>0</v>
      </c>
      <c r="W253" s="207">
        <f t="shared" ref="W253:W278" si="113">(U253+V253)-N253</f>
        <v>0</v>
      </c>
    </row>
    <row r="254" spans="3:23">
      <c r="C254" s="55">
        <v>4</v>
      </c>
      <c r="D254" s="131">
        <v>0</v>
      </c>
      <c r="E254" s="132">
        <v>0</v>
      </c>
      <c r="F254" s="133">
        <v>1</v>
      </c>
      <c r="G254" s="30">
        <f t="shared" si="107"/>
        <v>0</v>
      </c>
      <c r="H254" s="31">
        <f t="shared" si="108"/>
        <v>0</v>
      </c>
      <c r="I254" s="31"/>
      <c r="J254" s="27">
        <f t="shared" ref="J254:J258" si="114">ROUND((H254*3%)*F254,2)</f>
        <v>0</v>
      </c>
      <c r="K254" s="27">
        <f t="shared" si="109"/>
        <v>0</v>
      </c>
      <c r="L254" s="28">
        <f t="shared" si="110"/>
        <v>0</v>
      </c>
      <c r="M254" s="31"/>
      <c r="N254" s="35">
        <f t="shared" si="111"/>
        <v>0</v>
      </c>
      <c r="O254" s="35">
        <f t="shared" si="112"/>
        <v>0</v>
      </c>
      <c r="P254" s="20" t="str">
        <f t="shared" ref="P254:P279" si="115">IF(W254&lt;&gt;0, "Error - review!",".")</f>
        <v>.</v>
      </c>
      <c r="Q254" s="77" t="s">
        <v>11</v>
      </c>
      <c r="R254" s="111">
        <v>243.3</v>
      </c>
      <c r="S254" s="38"/>
      <c r="T254" s="202"/>
      <c r="U254" s="203">
        <f t="shared" ref="U254:U258" si="116">((MIN(H254,$R$256)*0.58%))*F254</f>
        <v>0</v>
      </c>
      <c r="V254" s="203">
        <f t="shared" ref="V254:V258" si="117">(IF(H254&gt;$R$256,(H254-$R$256)*1.25%,0))*F254</f>
        <v>0</v>
      </c>
      <c r="W254" s="207">
        <f t="shared" si="113"/>
        <v>0</v>
      </c>
    </row>
    <row r="255" spans="3:23">
      <c r="C255" s="55">
        <v>6</v>
      </c>
      <c r="D255" s="131">
        <v>0</v>
      </c>
      <c r="E255" s="132">
        <v>0</v>
      </c>
      <c r="F255" s="133">
        <v>1</v>
      </c>
      <c r="G255" s="30">
        <f t="shared" si="107"/>
        <v>0</v>
      </c>
      <c r="H255" s="31">
        <f t="shared" si="108"/>
        <v>0</v>
      </c>
      <c r="I255" s="31"/>
      <c r="J255" s="27">
        <f t="shared" si="114"/>
        <v>0</v>
      </c>
      <c r="K255" s="27">
        <f t="shared" si="109"/>
        <v>0</v>
      </c>
      <c r="L255" s="28">
        <f t="shared" si="110"/>
        <v>0</v>
      </c>
      <c r="M255" s="31"/>
      <c r="N255" s="35">
        <f t="shared" si="111"/>
        <v>0</v>
      </c>
      <c r="O255" s="35">
        <f t="shared" si="112"/>
        <v>0</v>
      </c>
      <c r="P255" s="20" t="str">
        <f t="shared" si="115"/>
        <v>.</v>
      </c>
      <c r="Q255" s="77" t="s">
        <v>37</v>
      </c>
      <c r="R255" s="111">
        <f>SUM(R254*52.18*2)/26.09</f>
        <v>973.2</v>
      </c>
      <c r="S255" s="38"/>
      <c r="T255" s="202"/>
      <c r="U255" s="203">
        <f t="shared" si="116"/>
        <v>0</v>
      </c>
      <c r="V255" s="203">
        <f t="shared" si="117"/>
        <v>0</v>
      </c>
      <c r="W255" s="207">
        <f t="shared" si="113"/>
        <v>0</v>
      </c>
    </row>
    <row r="256" spans="3:23">
      <c r="C256" s="55">
        <v>8</v>
      </c>
      <c r="D256" s="131">
        <v>0</v>
      </c>
      <c r="E256" s="132">
        <v>0</v>
      </c>
      <c r="F256" s="133">
        <v>1</v>
      </c>
      <c r="G256" s="30">
        <f t="shared" si="107"/>
        <v>0</v>
      </c>
      <c r="H256" s="31">
        <f t="shared" si="108"/>
        <v>0</v>
      </c>
      <c r="I256" s="31"/>
      <c r="J256" s="27">
        <f t="shared" si="114"/>
        <v>0</v>
      </c>
      <c r="K256" s="27">
        <f t="shared" si="109"/>
        <v>0</v>
      </c>
      <c r="L256" s="28">
        <f t="shared" si="110"/>
        <v>0</v>
      </c>
      <c r="M256" s="31"/>
      <c r="N256" s="35">
        <f t="shared" si="111"/>
        <v>0</v>
      </c>
      <c r="O256" s="35">
        <f t="shared" si="112"/>
        <v>0</v>
      </c>
      <c r="P256" s="20" t="str">
        <f t="shared" si="115"/>
        <v>.</v>
      </c>
      <c r="Q256" s="77" t="s">
        <v>30</v>
      </c>
      <c r="R256" s="111">
        <f>SUM(R254*3.74*52.18)/26.09</f>
        <v>1819.8840000000002</v>
      </c>
      <c r="S256" s="38"/>
      <c r="T256" s="202"/>
      <c r="U256" s="203">
        <f t="shared" si="116"/>
        <v>0</v>
      </c>
      <c r="V256" s="203">
        <f t="shared" si="117"/>
        <v>0</v>
      </c>
      <c r="W256" s="207">
        <f t="shared" si="113"/>
        <v>0</v>
      </c>
    </row>
    <row r="257" spans="3:23">
      <c r="C257" s="55">
        <v>10</v>
      </c>
      <c r="D257" s="131">
        <v>0</v>
      </c>
      <c r="E257" s="132">
        <v>0</v>
      </c>
      <c r="F257" s="133">
        <v>1</v>
      </c>
      <c r="G257" s="30">
        <f t="shared" si="107"/>
        <v>0</v>
      </c>
      <c r="H257" s="31">
        <f t="shared" si="108"/>
        <v>0</v>
      </c>
      <c r="I257" s="31"/>
      <c r="J257" s="27">
        <f t="shared" si="114"/>
        <v>0</v>
      </c>
      <c r="K257" s="27">
        <f t="shared" si="109"/>
        <v>0</v>
      </c>
      <c r="L257" s="28">
        <f t="shared" si="110"/>
        <v>0</v>
      </c>
      <c r="M257" s="31"/>
      <c r="N257" s="35">
        <f t="shared" si="111"/>
        <v>0</v>
      </c>
      <c r="O257" s="35">
        <f t="shared" si="112"/>
        <v>0</v>
      </c>
      <c r="P257" s="20" t="str">
        <f t="shared" si="115"/>
        <v>.</v>
      </c>
      <c r="Q257" s="156">
        <v>43525</v>
      </c>
      <c r="R257" s="111"/>
      <c r="S257" s="38"/>
      <c r="T257" s="202"/>
      <c r="U257" s="203">
        <f t="shared" si="116"/>
        <v>0</v>
      </c>
      <c r="V257" s="203">
        <f t="shared" si="117"/>
        <v>0</v>
      </c>
      <c r="W257" s="207">
        <f t="shared" si="113"/>
        <v>0</v>
      </c>
    </row>
    <row r="258" spans="3:23">
      <c r="C258" s="55">
        <v>12</v>
      </c>
      <c r="D258" s="131">
        <v>0</v>
      </c>
      <c r="E258" s="132">
        <v>0</v>
      </c>
      <c r="F258" s="133">
        <v>1</v>
      </c>
      <c r="G258" s="30">
        <f t="shared" si="107"/>
        <v>0</v>
      </c>
      <c r="H258" s="31">
        <f>ROUND((G258/F258),2)</f>
        <v>0</v>
      </c>
      <c r="I258" s="31"/>
      <c r="J258" s="27">
        <f t="shared" si="114"/>
        <v>0</v>
      </c>
      <c r="K258" s="27">
        <f t="shared" si="109"/>
        <v>0</v>
      </c>
      <c r="L258" s="28">
        <f t="shared" si="110"/>
        <v>0</v>
      </c>
      <c r="M258" s="31"/>
      <c r="N258" s="35">
        <f t="shared" si="111"/>
        <v>0</v>
      </c>
      <c r="O258" s="35">
        <f t="shared" si="112"/>
        <v>0</v>
      </c>
      <c r="P258" s="20" t="str">
        <f t="shared" si="115"/>
        <v>.</v>
      </c>
      <c r="Q258" s="77" t="s">
        <v>94</v>
      </c>
      <c r="R258" s="111">
        <f>R254</f>
        <v>243.3</v>
      </c>
      <c r="S258" s="38"/>
      <c r="T258" s="202"/>
      <c r="U258" s="203">
        <f t="shared" si="116"/>
        <v>0</v>
      </c>
      <c r="V258" s="203">
        <f t="shared" si="117"/>
        <v>0</v>
      </c>
      <c r="W258" s="207">
        <f t="shared" si="113"/>
        <v>0</v>
      </c>
    </row>
    <row r="259" spans="3:23">
      <c r="C259" s="160">
        <v>14</v>
      </c>
      <c r="D259" s="131">
        <v>0</v>
      </c>
      <c r="E259" s="132">
        <v>0</v>
      </c>
      <c r="F259" s="133">
        <v>1</v>
      </c>
      <c r="G259" s="30">
        <f t="shared" si="107"/>
        <v>0</v>
      </c>
      <c r="H259" s="31">
        <f t="shared" ref="H259:H278" si="118">ROUND((G259/F259),2)</f>
        <v>0</v>
      </c>
      <c r="I259" s="31"/>
      <c r="J259" s="27">
        <f>ROUND((H259*3%)*F259,2)</f>
        <v>0</v>
      </c>
      <c r="K259" s="27">
        <f>ROUND((IF(H259-$R$260&lt;0,0,(H259-$R$260))*3.5%)*F259,2)</f>
        <v>0</v>
      </c>
      <c r="L259" s="28">
        <f t="shared" si="110"/>
        <v>0</v>
      </c>
      <c r="M259" s="31"/>
      <c r="N259" s="35">
        <f>((MIN(H259,$R$261)*0.58%)+IF(H259&gt;$R$261,(H259-$R$261)*1.25%,0))*F259</f>
        <v>0</v>
      </c>
      <c r="O259" s="35">
        <f t="shared" si="112"/>
        <v>0</v>
      </c>
      <c r="P259" s="20" t="str">
        <f t="shared" si="115"/>
        <v>.</v>
      </c>
      <c r="Q259" s="77" t="s">
        <v>95</v>
      </c>
      <c r="R259" s="111">
        <v>248.3</v>
      </c>
      <c r="S259" s="38"/>
      <c r="T259" s="202"/>
      <c r="U259" s="203">
        <f>((MIN(H259,$R$261)*0.58%))*F259</f>
        <v>0</v>
      </c>
      <c r="V259" s="203">
        <f>(IF(H259&gt;$R$261,(H259-$R$261)*1.25%,0))*F259</f>
        <v>0</v>
      </c>
      <c r="W259" s="207">
        <f t="shared" si="113"/>
        <v>0</v>
      </c>
    </row>
    <row r="260" spans="3:23">
      <c r="C260" s="55">
        <v>16</v>
      </c>
      <c r="D260" s="131">
        <v>0</v>
      </c>
      <c r="E260" s="132">
        <v>0</v>
      </c>
      <c r="F260" s="133">
        <v>1</v>
      </c>
      <c r="G260" s="30">
        <f t="shared" si="107"/>
        <v>0</v>
      </c>
      <c r="H260" s="31">
        <f t="shared" si="118"/>
        <v>0</v>
      </c>
      <c r="I260" s="31"/>
      <c r="J260" s="27">
        <f>ROUND((H260*3%)*F260,2)</f>
        <v>0</v>
      </c>
      <c r="K260" s="27">
        <f t="shared" ref="K260:K278" si="119">ROUND((IF(H260-$R$264&lt;0,0,(H260-$R$264))*3.5%)*F260,2)</f>
        <v>0</v>
      </c>
      <c r="L260" s="28">
        <f t="shared" si="110"/>
        <v>0</v>
      </c>
      <c r="M260" s="31"/>
      <c r="N260" s="35">
        <f t="shared" ref="N260:N278" si="120">((MIN(H260,$R$265)*0.58%)+IF(H260&gt;$R$265,(H260-$R$265)*1.25%,0))*F260</f>
        <v>0</v>
      </c>
      <c r="O260" s="35">
        <f t="shared" si="112"/>
        <v>0</v>
      </c>
      <c r="P260" s="20" t="str">
        <f t="shared" si="115"/>
        <v>.</v>
      </c>
      <c r="Q260" s="77" t="s">
        <v>78</v>
      </c>
      <c r="R260" s="111">
        <f>ROUND(((((($R$258*(3/14))+($R$259*(11/14)))*52.18)/26.09)*2),2)</f>
        <v>988.91</v>
      </c>
      <c r="S260" s="38"/>
      <c r="T260" s="202"/>
      <c r="U260" s="203">
        <f>((MIN(H260,$R$265)*0.58%))*F260</f>
        <v>0</v>
      </c>
      <c r="V260" s="203">
        <f>(IF(H260&gt;$R$265,(H260-$R$265)*1.25%,0))*F260</f>
        <v>0</v>
      </c>
      <c r="W260" s="207">
        <f t="shared" si="113"/>
        <v>0</v>
      </c>
    </row>
    <row r="261" spans="3:23">
      <c r="C261" s="55">
        <v>18</v>
      </c>
      <c r="D261" s="131">
        <v>0</v>
      </c>
      <c r="E261" s="132">
        <v>0</v>
      </c>
      <c r="F261" s="133">
        <v>1</v>
      </c>
      <c r="G261" s="30">
        <f t="shared" si="107"/>
        <v>0</v>
      </c>
      <c r="H261" s="31">
        <f t="shared" si="118"/>
        <v>0</v>
      </c>
      <c r="I261" s="31"/>
      <c r="J261" s="27">
        <f t="shared" ref="J261:J278" si="121">ROUND((H261*3%)*F261,2)</f>
        <v>0</v>
      </c>
      <c r="K261" s="27">
        <f t="shared" si="119"/>
        <v>0</v>
      </c>
      <c r="L261" s="28">
        <f t="shared" si="110"/>
        <v>0</v>
      </c>
      <c r="M261" s="31"/>
      <c r="N261" s="35">
        <f t="shared" si="120"/>
        <v>0</v>
      </c>
      <c r="O261" s="35">
        <f t="shared" si="112"/>
        <v>0</v>
      </c>
      <c r="P261" s="20" t="str">
        <f t="shared" si="115"/>
        <v>.</v>
      </c>
      <c r="Q261" s="77" t="s">
        <v>36</v>
      </c>
      <c r="R261" s="111">
        <f>ROUND(((((($R$258*(3/14))+($R$259*(11/14)))*52.18)/26.09)*3.74),2)</f>
        <v>1849.27</v>
      </c>
      <c r="S261" s="38"/>
      <c r="T261" s="202"/>
      <c r="U261" s="203">
        <f t="shared" ref="U261:U278" si="122">((MIN(H261,$R$265)*0.58%))*F261</f>
        <v>0</v>
      </c>
      <c r="V261" s="203">
        <f t="shared" ref="V261:V278" si="123">(IF(H261&gt;$R$265,(H261-$R$265)*1.25%,0))*F261</f>
        <v>0</v>
      </c>
      <c r="W261" s="207">
        <f t="shared" si="113"/>
        <v>0</v>
      </c>
    </row>
    <row r="262" spans="3:23">
      <c r="C262" s="55">
        <v>20</v>
      </c>
      <c r="D262" s="131">
        <v>0</v>
      </c>
      <c r="E262" s="132">
        <v>0</v>
      </c>
      <c r="F262" s="133">
        <v>1</v>
      </c>
      <c r="G262" s="30">
        <f t="shared" si="107"/>
        <v>0</v>
      </c>
      <c r="H262" s="31">
        <f t="shared" si="118"/>
        <v>0</v>
      </c>
      <c r="I262" s="31"/>
      <c r="J262" s="27">
        <f t="shared" si="121"/>
        <v>0</v>
      </c>
      <c r="K262" s="27">
        <f t="shared" si="119"/>
        <v>0</v>
      </c>
      <c r="L262" s="28">
        <f t="shared" si="110"/>
        <v>0</v>
      </c>
      <c r="M262" s="31"/>
      <c r="N262" s="35">
        <f t="shared" si="120"/>
        <v>0</v>
      </c>
      <c r="O262" s="35">
        <f t="shared" si="112"/>
        <v>0</v>
      </c>
      <c r="P262" s="20" t="str">
        <f t="shared" si="115"/>
        <v>.</v>
      </c>
      <c r="Q262" s="75" t="s">
        <v>97</v>
      </c>
      <c r="R262" s="111"/>
      <c r="S262" s="38"/>
      <c r="T262" s="202"/>
      <c r="U262" s="203">
        <f t="shared" si="122"/>
        <v>0</v>
      </c>
      <c r="V262" s="203">
        <f t="shared" si="123"/>
        <v>0</v>
      </c>
      <c r="W262" s="207">
        <f t="shared" si="113"/>
        <v>0</v>
      </c>
    </row>
    <row r="263" spans="3:23">
      <c r="C263" s="55">
        <v>22</v>
      </c>
      <c r="D263" s="131">
        <v>0</v>
      </c>
      <c r="E263" s="132">
        <v>0</v>
      </c>
      <c r="F263" s="133">
        <v>1</v>
      </c>
      <c r="G263" s="30">
        <f t="shared" si="107"/>
        <v>0</v>
      </c>
      <c r="H263" s="31">
        <f t="shared" si="118"/>
        <v>0</v>
      </c>
      <c r="I263" s="31"/>
      <c r="J263" s="27">
        <f t="shared" si="121"/>
        <v>0</v>
      </c>
      <c r="K263" s="27">
        <f t="shared" si="119"/>
        <v>0</v>
      </c>
      <c r="L263" s="28">
        <f t="shared" si="110"/>
        <v>0</v>
      </c>
      <c r="M263" s="31"/>
      <c r="N263" s="35">
        <f t="shared" si="120"/>
        <v>0</v>
      </c>
      <c r="O263" s="35">
        <f t="shared" si="112"/>
        <v>0</v>
      </c>
      <c r="P263" s="20" t="str">
        <f t="shared" si="115"/>
        <v>.</v>
      </c>
      <c r="Q263" s="77" t="s">
        <v>95</v>
      </c>
      <c r="R263" s="111">
        <v>248.3</v>
      </c>
      <c r="S263" s="38"/>
      <c r="T263" s="202"/>
      <c r="U263" s="203">
        <f t="shared" si="122"/>
        <v>0</v>
      </c>
      <c r="V263" s="203">
        <f t="shared" si="123"/>
        <v>0</v>
      </c>
      <c r="W263" s="207">
        <f t="shared" si="113"/>
        <v>0</v>
      </c>
    </row>
    <row r="264" spans="3:23">
      <c r="C264" s="55">
        <v>24</v>
      </c>
      <c r="D264" s="131">
        <v>0</v>
      </c>
      <c r="E264" s="132">
        <v>0</v>
      </c>
      <c r="F264" s="133">
        <v>1</v>
      </c>
      <c r="G264" s="30">
        <f t="shared" si="107"/>
        <v>0</v>
      </c>
      <c r="H264" s="31">
        <f t="shared" si="118"/>
        <v>0</v>
      </c>
      <c r="I264" s="31"/>
      <c r="J264" s="27">
        <f t="shared" si="121"/>
        <v>0</v>
      </c>
      <c r="K264" s="27">
        <f t="shared" si="119"/>
        <v>0</v>
      </c>
      <c r="L264" s="28">
        <f t="shared" si="110"/>
        <v>0</v>
      </c>
      <c r="M264" s="31"/>
      <c r="N264" s="35">
        <f t="shared" si="120"/>
        <v>0</v>
      </c>
      <c r="O264" s="35">
        <f t="shared" si="112"/>
        <v>0</v>
      </c>
      <c r="P264" s="20" t="str">
        <f t="shared" si="115"/>
        <v>.</v>
      </c>
      <c r="Q264" s="77" t="s">
        <v>63</v>
      </c>
      <c r="R264" s="111">
        <f>ROUND(($R$263*52.18*2)/26.09,2)</f>
        <v>993.2</v>
      </c>
      <c r="S264" s="38"/>
      <c r="T264" s="202"/>
      <c r="U264" s="203">
        <f t="shared" si="122"/>
        <v>0</v>
      </c>
      <c r="V264" s="203">
        <f t="shared" si="123"/>
        <v>0</v>
      </c>
      <c r="W264" s="207">
        <f t="shared" si="113"/>
        <v>0</v>
      </c>
    </row>
    <row r="265" spans="3:23" ht="13.2" thickBot="1">
      <c r="C265" s="55">
        <v>26</v>
      </c>
      <c r="D265" s="131">
        <v>0</v>
      </c>
      <c r="E265" s="132">
        <v>0</v>
      </c>
      <c r="F265" s="133">
        <v>1</v>
      </c>
      <c r="G265" s="30">
        <f t="shared" si="107"/>
        <v>0</v>
      </c>
      <c r="H265" s="31">
        <f t="shared" si="118"/>
        <v>0</v>
      </c>
      <c r="I265" s="31"/>
      <c r="J265" s="27">
        <f t="shared" si="121"/>
        <v>0</v>
      </c>
      <c r="K265" s="27">
        <f t="shared" si="119"/>
        <v>0</v>
      </c>
      <c r="L265" s="28">
        <f t="shared" si="110"/>
        <v>0</v>
      </c>
      <c r="M265" s="31"/>
      <c r="N265" s="35">
        <f t="shared" si="120"/>
        <v>0</v>
      </c>
      <c r="O265" s="35">
        <f t="shared" si="112"/>
        <v>0</v>
      </c>
      <c r="P265" s="20" t="str">
        <f t="shared" si="115"/>
        <v>.</v>
      </c>
      <c r="Q265" s="78" t="s">
        <v>26</v>
      </c>
      <c r="R265" s="112">
        <f>ROUND(($R$263*52.18*3.74)/26.09,2)</f>
        <v>1857.28</v>
      </c>
      <c r="S265" s="38"/>
      <c r="T265" s="202"/>
      <c r="U265" s="203">
        <f t="shared" si="122"/>
        <v>0</v>
      </c>
      <c r="V265" s="203">
        <f t="shared" si="123"/>
        <v>0</v>
      </c>
      <c r="W265" s="207">
        <f t="shared" si="113"/>
        <v>0</v>
      </c>
    </row>
    <row r="266" spans="3:23">
      <c r="C266" s="55">
        <v>28</v>
      </c>
      <c r="D266" s="131">
        <v>0</v>
      </c>
      <c r="E266" s="132">
        <v>0</v>
      </c>
      <c r="F266" s="133">
        <v>1</v>
      </c>
      <c r="G266" s="30">
        <f t="shared" si="107"/>
        <v>0</v>
      </c>
      <c r="H266" s="31">
        <f t="shared" si="118"/>
        <v>0</v>
      </c>
      <c r="I266" s="31"/>
      <c r="J266" s="27">
        <f t="shared" si="121"/>
        <v>0</v>
      </c>
      <c r="K266" s="27">
        <f t="shared" si="119"/>
        <v>0</v>
      </c>
      <c r="L266" s="28">
        <f t="shared" si="110"/>
        <v>0</v>
      </c>
      <c r="M266" s="31"/>
      <c r="N266" s="35">
        <f t="shared" si="120"/>
        <v>0</v>
      </c>
      <c r="O266" s="35">
        <f t="shared" si="112"/>
        <v>0</v>
      </c>
      <c r="P266" s="20" t="str">
        <f t="shared" si="115"/>
        <v>.</v>
      </c>
      <c r="Q266" s="9"/>
      <c r="R266" s="9"/>
      <c r="S266" s="38"/>
      <c r="T266" s="202"/>
      <c r="U266" s="203">
        <f t="shared" si="122"/>
        <v>0</v>
      </c>
      <c r="V266" s="203">
        <f t="shared" si="123"/>
        <v>0</v>
      </c>
      <c r="W266" s="207">
        <f t="shared" si="113"/>
        <v>0</v>
      </c>
    </row>
    <row r="267" spans="3:23">
      <c r="C267" s="55">
        <v>30</v>
      </c>
      <c r="D267" s="131">
        <v>0</v>
      </c>
      <c r="E267" s="132">
        <v>0</v>
      </c>
      <c r="F267" s="133">
        <v>1</v>
      </c>
      <c r="G267" s="30">
        <f t="shared" si="107"/>
        <v>0</v>
      </c>
      <c r="H267" s="31">
        <f t="shared" si="118"/>
        <v>0</v>
      </c>
      <c r="I267" s="31"/>
      <c r="J267" s="27">
        <f t="shared" si="121"/>
        <v>0</v>
      </c>
      <c r="K267" s="27">
        <f t="shared" si="119"/>
        <v>0</v>
      </c>
      <c r="L267" s="28">
        <f t="shared" si="110"/>
        <v>0</v>
      </c>
      <c r="M267" s="31"/>
      <c r="N267" s="35">
        <f t="shared" si="120"/>
        <v>0</v>
      </c>
      <c r="O267" s="35">
        <f t="shared" si="112"/>
        <v>0</v>
      </c>
      <c r="P267" s="20" t="str">
        <f t="shared" si="115"/>
        <v>.</v>
      </c>
      <c r="Q267" s="9"/>
      <c r="R267" s="9"/>
      <c r="S267" s="38"/>
      <c r="T267" s="202"/>
      <c r="U267" s="203">
        <f t="shared" si="122"/>
        <v>0</v>
      </c>
      <c r="V267" s="203">
        <f t="shared" si="123"/>
        <v>0</v>
      </c>
      <c r="W267" s="207">
        <f t="shared" si="113"/>
        <v>0</v>
      </c>
    </row>
    <row r="268" spans="3:23">
      <c r="C268" s="55">
        <v>32</v>
      </c>
      <c r="D268" s="131">
        <v>0</v>
      </c>
      <c r="E268" s="132">
        <v>0</v>
      </c>
      <c r="F268" s="133">
        <v>1</v>
      </c>
      <c r="G268" s="30">
        <f t="shared" si="107"/>
        <v>0</v>
      </c>
      <c r="H268" s="31">
        <f t="shared" si="118"/>
        <v>0</v>
      </c>
      <c r="I268" s="31"/>
      <c r="J268" s="27">
        <f t="shared" si="121"/>
        <v>0</v>
      </c>
      <c r="K268" s="27">
        <f t="shared" si="119"/>
        <v>0</v>
      </c>
      <c r="L268" s="28">
        <f t="shared" si="110"/>
        <v>0</v>
      </c>
      <c r="M268" s="31"/>
      <c r="N268" s="35">
        <f t="shared" si="120"/>
        <v>0</v>
      </c>
      <c r="O268" s="35">
        <f t="shared" si="112"/>
        <v>0</v>
      </c>
      <c r="P268" s="20" t="str">
        <f t="shared" si="115"/>
        <v>.</v>
      </c>
      <c r="Q268" s="9"/>
      <c r="R268" s="9"/>
      <c r="S268" s="38"/>
      <c r="T268" s="202"/>
      <c r="U268" s="203">
        <f t="shared" si="122"/>
        <v>0</v>
      </c>
      <c r="V268" s="203">
        <f t="shared" si="123"/>
        <v>0</v>
      </c>
      <c r="W268" s="207">
        <f t="shared" si="113"/>
        <v>0</v>
      </c>
    </row>
    <row r="269" spans="3:23">
      <c r="C269" s="55">
        <v>34</v>
      </c>
      <c r="D269" s="131">
        <v>0</v>
      </c>
      <c r="E269" s="132">
        <v>0</v>
      </c>
      <c r="F269" s="133">
        <v>1</v>
      </c>
      <c r="G269" s="30">
        <f t="shared" si="107"/>
        <v>0</v>
      </c>
      <c r="H269" s="31">
        <f t="shared" si="118"/>
        <v>0</v>
      </c>
      <c r="I269" s="31"/>
      <c r="J269" s="27">
        <f t="shared" si="121"/>
        <v>0</v>
      </c>
      <c r="K269" s="27">
        <f t="shared" si="119"/>
        <v>0</v>
      </c>
      <c r="L269" s="28">
        <f t="shared" si="110"/>
        <v>0</v>
      </c>
      <c r="M269" s="31"/>
      <c r="N269" s="35">
        <f t="shared" si="120"/>
        <v>0</v>
      </c>
      <c r="O269" s="35">
        <f t="shared" si="112"/>
        <v>0</v>
      </c>
      <c r="P269" s="20" t="str">
        <f t="shared" si="115"/>
        <v>.</v>
      </c>
      <c r="Q269" s="9"/>
      <c r="R269" s="9"/>
      <c r="S269" s="38"/>
      <c r="T269" s="202"/>
      <c r="U269" s="203">
        <f t="shared" si="122"/>
        <v>0</v>
      </c>
      <c r="V269" s="203">
        <f t="shared" si="123"/>
        <v>0</v>
      </c>
      <c r="W269" s="207">
        <f t="shared" si="113"/>
        <v>0</v>
      </c>
    </row>
    <row r="270" spans="3:23">
      <c r="C270" s="55">
        <v>36</v>
      </c>
      <c r="D270" s="131">
        <v>0</v>
      </c>
      <c r="E270" s="132">
        <v>0</v>
      </c>
      <c r="F270" s="133">
        <v>1</v>
      </c>
      <c r="G270" s="30">
        <f t="shared" si="107"/>
        <v>0</v>
      </c>
      <c r="H270" s="31">
        <f t="shared" si="118"/>
        <v>0</v>
      </c>
      <c r="I270" s="31"/>
      <c r="J270" s="27">
        <f t="shared" si="121"/>
        <v>0</v>
      </c>
      <c r="K270" s="27">
        <f t="shared" si="119"/>
        <v>0</v>
      </c>
      <c r="L270" s="28">
        <f t="shared" si="110"/>
        <v>0</v>
      </c>
      <c r="M270" s="31"/>
      <c r="N270" s="35">
        <f t="shared" si="120"/>
        <v>0</v>
      </c>
      <c r="O270" s="35">
        <f t="shared" si="112"/>
        <v>0</v>
      </c>
      <c r="P270" s="20" t="str">
        <f t="shared" si="115"/>
        <v>.</v>
      </c>
      <c r="Q270" s="9"/>
      <c r="R270" s="9"/>
      <c r="S270" s="38"/>
      <c r="T270" s="202"/>
      <c r="U270" s="203">
        <f t="shared" si="122"/>
        <v>0</v>
      </c>
      <c r="V270" s="203">
        <f t="shared" si="123"/>
        <v>0</v>
      </c>
      <c r="W270" s="207">
        <f t="shared" si="113"/>
        <v>0</v>
      </c>
    </row>
    <row r="271" spans="3:23">
      <c r="C271" s="55">
        <v>38</v>
      </c>
      <c r="D271" s="131">
        <v>0</v>
      </c>
      <c r="E271" s="132">
        <v>0</v>
      </c>
      <c r="F271" s="133">
        <v>1</v>
      </c>
      <c r="G271" s="30">
        <f t="shared" si="107"/>
        <v>0</v>
      </c>
      <c r="H271" s="31">
        <f t="shared" si="118"/>
        <v>0</v>
      </c>
      <c r="I271" s="31"/>
      <c r="J271" s="27">
        <f t="shared" si="121"/>
        <v>0</v>
      </c>
      <c r="K271" s="27">
        <f t="shared" si="119"/>
        <v>0</v>
      </c>
      <c r="L271" s="28">
        <f t="shared" si="110"/>
        <v>0</v>
      </c>
      <c r="M271" s="31"/>
      <c r="N271" s="35">
        <f t="shared" si="120"/>
        <v>0</v>
      </c>
      <c r="O271" s="35">
        <f t="shared" si="112"/>
        <v>0</v>
      </c>
      <c r="P271" s="20" t="str">
        <f t="shared" si="115"/>
        <v>.</v>
      </c>
      <c r="Q271" s="9"/>
      <c r="R271" s="9"/>
      <c r="S271" s="38"/>
      <c r="T271" s="202"/>
      <c r="U271" s="203">
        <f t="shared" si="122"/>
        <v>0</v>
      </c>
      <c r="V271" s="203">
        <f t="shared" si="123"/>
        <v>0</v>
      </c>
      <c r="W271" s="207">
        <f t="shared" si="113"/>
        <v>0</v>
      </c>
    </row>
    <row r="272" spans="3:23">
      <c r="C272" s="55">
        <v>40</v>
      </c>
      <c r="D272" s="131">
        <v>0</v>
      </c>
      <c r="E272" s="132">
        <v>0</v>
      </c>
      <c r="F272" s="133">
        <v>1</v>
      </c>
      <c r="G272" s="30">
        <f t="shared" si="107"/>
        <v>0</v>
      </c>
      <c r="H272" s="31">
        <f t="shared" si="118"/>
        <v>0</v>
      </c>
      <c r="I272" s="31"/>
      <c r="J272" s="27">
        <f t="shared" si="121"/>
        <v>0</v>
      </c>
      <c r="K272" s="27">
        <f t="shared" si="119"/>
        <v>0</v>
      </c>
      <c r="L272" s="28">
        <f t="shared" si="110"/>
        <v>0</v>
      </c>
      <c r="M272" s="31"/>
      <c r="N272" s="35">
        <f t="shared" si="120"/>
        <v>0</v>
      </c>
      <c r="O272" s="35">
        <f t="shared" si="112"/>
        <v>0</v>
      </c>
      <c r="P272" s="20" t="str">
        <f t="shared" si="115"/>
        <v>.</v>
      </c>
      <c r="Q272" s="9"/>
      <c r="R272" s="9"/>
      <c r="S272" s="38"/>
      <c r="T272" s="202"/>
      <c r="U272" s="203">
        <f t="shared" si="122"/>
        <v>0</v>
      </c>
      <c r="V272" s="203">
        <f t="shared" si="123"/>
        <v>0</v>
      </c>
      <c r="W272" s="207">
        <f t="shared" si="113"/>
        <v>0</v>
      </c>
    </row>
    <row r="273" spans="3:23">
      <c r="C273" s="55">
        <v>42</v>
      </c>
      <c r="D273" s="131">
        <v>0</v>
      </c>
      <c r="E273" s="132">
        <v>0</v>
      </c>
      <c r="F273" s="133">
        <v>1</v>
      </c>
      <c r="G273" s="30">
        <f t="shared" si="107"/>
        <v>0</v>
      </c>
      <c r="H273" s="31">
        <f t="shared" si="118"/>
        <v>0</v>
      </c>
      <c r="I273" s="31"/>
      <c r="J273" s="27">
        <f t="shared" si="121"/>
        <v>0</v>
      </c>
      <c r="K273" s="27">
        <f t="shared" si="119"/>
        <v>0</v>
      </c>
      <c r="L273" s="28">
        <f t="shared" si="110"/>
        <v>0</v>
      </c>
      <c r="M273" s="31"/>
      <c r="N273" s="35">
        <f t="shared" si="120"/>
        <v>0</v>
      </c>
      <c r="O273" s="35">
        <f t="shared" si="112"/>
        <v>0</v>
      </c>
      <c r="P273" s="20" t="str">
        <f t="shared" si="115"/>
        <v>.</v>
      </c>
      <c r="Q273" s="9"/>
      <c r="R273" s="9"/>
      <c r="S273" s="38"/>
      <c r="T273" s="202"/>
      <c r="U273" s="203">
        <f t="shared" si="122"/>
        <v>0</v>
      </c>
      <c r="V273" s="203">
        <f t="shared" si="123"/>
        <v>0</v>
      </c>
      <c r="W273" s="207">
        <f t="shared" si="113"/>
        <v>0</v>
      </c>
    </row>
    <row r="274" spans="3:23">
      <c r="C274" s="55">
        <v>44</v>
      </c>
      <c r="D274" s="131">
        <v>0</v>
      </c>
      <c r="E274" s="132">
        <v>0</v>
      </c>
      <c r="F274" s="133">
        <v>1</v>
      </c>
      <c r="G274" s="30">
        <f t="shared" si="107"/>
        <v>0</v>
      </c>
      <c r="H274" s="31">
        <f t="shared" si="118"/>
        <v>0</v>
      </c>
      <c r="I274" s="31"/>
      <c r="J274" s="27">
        <f t="shared" si="121"/>
        <v>0</v>
      </c>
      <c r="K274" s="27">
        <f t="shared" si="119"/>
        <v>0</v>
      </c>
      <c r="L274" s="28">
        <f t="shared" si="110"/>
        <v>0</v>
      </c>
      <c r="M274" s="31"/>
      <c r="N274" s="35">
        <f t="shared" si="120"/>
        <v>0</v>
      </c>
      <c r="O274" s="35">
        <f t="shared" si="112"/>
        <v>0</v>
      </c>
      <c r="P274" s="20" t="str">
        <f t="shared" si="115"/>
        <v>.</v>
      </c>
      <c r="Q274" s="9"/>
      <c r="R274" s="9"/>
      <c r="S274" s="38"/>
      <c r="T274" s="202"/>
      <c r="U274" s="203">
        <f t="shared" si="122"/>
        <v>0</v>
      </c>
      <c r="V274" s="203">
        <f t="shared" si="123"/>
        <v>0</v>
      </c>
      <c r="W274" s="207">
        <f t="shared" si="113"/>
        <v>0</v>
      </c>
    </row>
    <row r="275" spans="3:23">
      <c r="C275" s="55">
        <v>46</v>
      </c>
      <c r="D275" s="131">
        <v>0</v>
      </c>
      <c r="E275" s="132">
        <v>0</v>
      </c>
      <c r="F275" s="133">
        <v>1</v>
      </c>
      <c r="G275" s="30">
        <f t="shared" si="107"/>
        <v>0</v>
      </c>
      <c r="H275" s="31">
        <f t="shared" si="118"/>
        <v>0</v>
      </c>
      <c r="I275" s="31"/>
      <c r="J275" s="27">
        <f t="shared" si="121"/>
        <v>0</v>
      </c>
      <c r="K275" s="27">
        <f t="shared" si="119"/>
        <v>0</v>
      </c>
      <c r="L275" s="28">
        <f t="shared" si="110"/>
        <v>0</v>
      </c>
      <c r="M275" s="31"/>
      <c r="N275" s="35">
        <f t="shared" si="120"/>
        <v>0</v>
      </c>
      <c r="O275" s="35">
        <f t="shared" si="112"/>
        <v>0</v>
      </c>
      <c r="P275" s="20" t="str">
        <f t="shared" si="115"/>
        <v>.</v>
      </c>
      <c r="Q275" s="9"/>
      <c r="R275" s="9"/>
      <c r="S275" s="38"/>
      <c r="T275" s="202"/>
      <c r="U275" s="203">
        <f t="shared" si="122"/>
        <v>0</v>
      </c>
      <c r="V275" s="203">
        <f t="shared" si="123"/>
        <v>0</v>
      </c>
      <c r="W275" s="207">
        <f t="shared" si="113"/>
        <v>0</v>
      </c>
    </row>
    <row r="276" spans="3:23">
      <c r="C276" s="55">
        <v>48</v>
      </c>
      <c r="D276" s="131">
        <v>0</v>
      </c>
      <c r="E276" s="132">
        <v>0</v>
      </c>
      <c r="F276" s="133">
        <v>1</v>
      </c>
      <c r="G276" s="30">
        <f t="shared" si="107"/>
        <v>0</v>
      </c>
      <c r="H276" s="31">
        <f t="shared" si="118"/>
        <v>0</v>
      </c>
      <c r="I276" s="31"/>
      <c r="J276" s="27">
        <f t="shared" si="121"/>
        <v>0</v>
      </c>
      <c r="K276" s="27">
        <f t="shared" si="119"/>
        <v>0</v>
      </c>
      <c r="L276" s="28">
        <f t="shared" si="110"/>
        <v>0</v>
      </c>
      <c r="M276" s="31"/>
      <c r="N276" s="35">
        <f t="shared" si="120"/>
        <v>0</v>
      </c>
      <c r="O276" s="35">
        <f t="shared" si="112"/>
        <v>0</v>
      </c>
      <c r="P276" s="20" t="str">
        <f t="shared" si="115"/>
        <v>.</v>
      </c>
      <c r="Q276" s="9"/>
      <c r="R276" s="9"/>
      <c r="S276" s="38"/>
      <c r="T276" s="202"/>
      <c r="U276" s="203">
        <f t="shared" si="122"/>
        <v>0</v>
      </c>
      <c r="V276" s="203">
        <f t="shared" si="123"/>
        <v>0</v>
      </c>
      <c r="W276" s="207">
        <f t="shared" si="113"/>
        <v>0</v>
      </c>
    </row>
    <row r="277" spans="3:23">
      <c r="C277" s="55">
        <v>50</v>
      </c>
      <c r="D277" s="131">
        <v>0</v>
      </c>
      <c r="E277" s="132">
        <v>0</v>
      </c>
      <c r="F277" s="133">
        <v>1</v>
      </c>
      <c r="G277" s="30">
        <f t="shared" si="107"/>
        <v>0</v>
      </c>
      <c r="H277" s="31">
        <f t="shared" si="118"/>
        <v>0</v>
      </c>
      <c r="I277" s="31"/>
      <c r="J277" s="27">
        <f t="shared" si="121"/>
        <v>0</v>
      </c>
      <c r="K277" s="27">
        <f t="shared" si="119"/>
        <v>0</v>
      </c>
      <c r="L277" s="28">
        <f t="shared" si="110"/>
        <v>0</v>
      </c>
      <c r="M277" s="31"/>
      <c r="N277" s="35">
        <f t="shared" si="120"/>
        <v>0</v>
      </c>
      <c r="O277" s="35">
        <f t="shared" si="112"/>
        <v>0</v>
      </c>
      <c r="P277" s="20" t="str">
        <f t="shared" si="115"/>
        <v>.</v>
      </c>
      <c r="Q277" s="9"/>
      <c r="R277" s="9"/>
      <c r="S277" s="38"/>
      <c r="T277" s="202"/>
      <c r="U277" s="203">
        <f t="shared" si="122"/>
        <v>0</v>
      </c>
      <c r="V277" s="203">
        <f t="shared" si="123"/>
        <v>0</v>
      </c>
      <c r="W277" s="207">
        <f t="shared" si="113"/>
        <v>0</v>
      </c>
    </row>
    <row r="278" spans="3:23">
      <c r="C278" s="55">
        <v>52</v>
      </c>
      <c r="D278" s="131">
        <v>0</v>
      </c>
      <c r="E278" s="132">
        <v>0</v>
      </c>
      <c r="F278" s="133">
        <v>1</v>
      </c>
      <c r="G278" s="30">
        <f t="shared" si="107"/>
        <v>0</v>
      </c>
      <c r="H278" s="31">
        <f t="shared" si="118"/>
        <v>0</v>
      </c>
      <c r="I278" s="31"/>
      <c r="J278" s="27">
        <f t="shared" si="121"/>
        <v>0</v>
      </c>
      <c r="K278" s="27">
        <f t="shared" si="119"/>
        <v>0</v>
      </c>
      <c r="L278" s="28">
        <f t="shared" si="110"/>
        <v>0</v>
      </c>
      <c r="M278" s="31"/>
      <c r="N278" s="35">
        <f t="shared" si="120"/>
        <v>0</v>
      </c>
      <c r="O278" s="35">
        <f t="shared" si="112"/>
        <v>0</v>
      </c>
      <c r="P278" s="20" t="str">
        <f t="shared" si="115"/>
        <v>.</v>
      </c>
      <c r="Q278" s="9"/>
      <c r="R278" s="9"/>
      <c r="S278" s="38"/>
      <c r="T278" s="202"/>
      <c r="U278" s="203">
        <f t="shared" si="122"/>
        <v>0</v>
      </c>
      <c r="V278" s="203">
        <f t="shared" si="123"/>
        <v>0</v>
      </c>
      <c r="W278" s="207">
        <f t="shared" si="113"/>
        <v>0</v>
      </c>
    </row>
    <row r="279" spans="3:23">
      <c r="C279" s="57"/>
      <c r="D279" s="32"/>
      <c r="E279" s="32"/>
      <c r="F279" s="150" t="s">
        <v>51</v>
      </c>
      <c r="G279" s="31">
        <f>SUM(G253:G278)</f>
        <v>0</v>
      </c>
      <c r="H279" s="31">
        <f>SUM(H253:H278)</f>
        <v>0</v>
      </c>
      <c r="I279" s="31"/>
      <c r="J279" s="27">
        <f>SUM(J253:J278)</f>
        <v>0</v>
      </c>
      <c r="K279" s="27">
        <f>SUM(K253:K278)</f>
        <v>0</v>
      </c>
      <c r="L279" s="28">
        <f>SUM(L253:L278)</f>
        <v>0</v>
      </c>
      <c r="M279" s="31"/>
      <c r="N279" s="29">
        <f>SUM(N253:N278)</f>
        <v>0</v>
      </c>
      <c r="O279" s="29">
        <f>SUM(O253:O278)</f>
        <v>0</v>
      </c>
      <c r="P279" s="20" t="str">
        <f t="shared" si="115"/>
        <v>.</v>
      </c>
      <c r="Q279" s="9"/>
      <c r="R279" s="9"/>
      <c r="S279" s="38"/>
      <c r="T279" s="202"/>
      <c r="U279" s="228">
        <f>SUM(U253:U278)</f>
        <v>0</v>
      </c>
      <c r="V279" s="228">
        <f>SUM(V253:V278)</f>
        <v>0</v>
      </c>
      <c r="W279" s="229">
        <f>SUM(W253:W278)</f>
        <v>0</v>
      </c>
    </row>
    <row r="280" spans="3:23" ht="13.2" thickBot="1">
      <c r="C280" s="52"/>
      <c r="D280" s="33"/>
      <c r="E280" s="33"/>
      <c r="F280" s="169"/>
      <c r="G280" s="33"/>
      <c r="H280" s="33"/>
      <c r="I280" s="33"/>
      <c r="J280" s="34"/>
      <c r="K280" s="34"/>
      <c r="L280" s="49"/>
      <c r="M280" s="34"/>
      <c r="N280" s="49"/>
      <c r="O280" s="49"/>
      <c r="P280" s="20"/>
      <c r="Q280" s="9"/>
      <c r="R280" s="9"/>
      <c r="S280" s="38"/>
      <c r="T280" s="202"/>
      <c r="U280" s="203"/>
      <c r="V280" s="203"/>
      <c r="W280" s="207"/>
    </row>
    <row r="281" spans="3:23" ht="59.55" customHeight="1">
      <c r="C281" s="52"/>
      <c r="D281" s="33"/>
      <c r="E281" s="33"/>
      <c r="F281" s="169"/>
      <c r="G281" s="33"/>
      <c r="H281" s="33"/>
      <c r="I281" s="33"/>
      <c r="J281" s="34"/>
      <c r="K281" s="359" t="s">
        <v>156</v>
      </c>
      <c r="L281" s="360"/>
      <c r="M281" s="224" t="s">
        <v>16</v>
      </c>
      <c r="N281" s="225" t="s">
        <v>8</v>
      </c>
      <c r="O281" s="226" t="s">
        <v>9</v>
      </c>
      <c r="P281" s="20"/>
      <c r="Q281" s="9"/>
      <c r="R281" s="9"/>
      <c r="S281" s="38"/>
      <c r="T281" s="202"/>
      <c r="U281" s="203"/>
      <c r="V281" s="203"/>
      <c r="W281" s="207"/>
    </row>
    <row r="282" spans="3:23" ht="15" customHeight="1">
      <c r="C282" s="52"/>
      <c r="D282" s="33"/>
      <c r="E282" s="33"/>
      <c r="F282" s="169"/>
      <c r="G282" s="33"/>
      <c r="H282" s="33"/>
      <c r="I282" s="33"/>
      <c r="J282" s="34"/>
      <c r="K282" s="395" t="s">
        <v>113</v>
      </c>
      <c r="L282" s="396"/>
      <c r="M282" s="273">
        <v>0</v>
      </c>
      <c r="N282" s="274">
        <f>ROUND(N279*(1+M282),2)</f>
        <v>0</v>
      </c>
      <c r="O282" s="275">
        <f>ROUND(O279*(1+M282),2)</f>
        <v>0</v>
      </c>
      <c r="P282" s="20"/>
      <c r="Q282" s="9"/>
      <c r="R282" s="9"/>
      <c r="S282" s="38"/>
      <c r="T282" s="202"/>
      <c r="U282" s="203"/>
      <c r="V282" s="203"/>
      <c r="W282" s="207"/>
    </row>
    <row r="283" spans="3:23" ht="15" customHeight="1" thickBot="1">
      <c r="C283" s="52"/>
      <c r="D283" s="33"/>
      <c r="E283" s="33"/>
      <c r="F283" s="169"/>
      <c r="G283" s="33"/>
      <c r="H283" s="33"/>
      <c r="I283" s="33"/>
      <c r="J283" s="34"/>
      <c r="K283" s="397" t="s">
        <v>116</v>
      </c>
      <c r="L283" s="398"/>
      <c r="M283" s="234">
        <v>5.5E-2</v>
      </c>
      <c r="N283" s="328">
        <f>ROUND(N282*(1+M283),2)</f>
        <v>0</v>
      </c>
      <c r="O283" s="329">
        <f>ROUND(O282*(1+M283),2)</f>
        <v>0</v>
      </c>
      <c r="P283" s="20"/>
      <c r="Q283" s="9"/>
      <c r="R283" s="9"/>
      <c r="S283" s="38"/>
      <c r="T283" s="202"/>
      <c r="U283" s="203"/>
      <c r="V283" s="203"/>
      <c r="W283" s="207"/>
    </row>
    <row r="284" spans="3:23" ht="15" thickBot="1">
      <c r="C284" s="52"/>
      <c r="D284" s="33"/>
      <c r="E284" s="33"/>
      <c r="F284" s="169"/>
      <c r="G284" s="33"/>
      <c r="H284" s="33"/>
      <c r="I284" s="33"/>
      <c r="J284" s="34"/>
      <c r="K284" s="401" t="s">
        <v>158</v>
      </c>
      <c r="L284" s="402"/>
      <c r="M284" s="304">
        <v>8.2000000000000003E-2</v>
      </c>
      <c r="N284" s="326">
        <f>ROUND(N283*(1+M284),2)</f>
        <v>0</v>
      </c>
      <c r="O284" s="327">
        <f>ROUND(O283*(1+M284),2)</f>
        <v>0</v>
      </c>
      <c r="P284" s="20"/>
      <c r="Q284" s="9"/>
      <c r="R284" s="9"/>
      <c r="S284" s="38"/>
      <c r="T284" s="202"/>
      <c r="U284" s="203"/>
      <c r="V284" s="203"/>
      <c r="W284" s="207"/>
    </row>
    <row r="285" spans="3:23" ht="13.2" thickBot="1">
      <c r="C285" s="60"/>
      <c r="D285" s="242"/>
      <c r="E285" s="242"/>
      <c r="F285" s="247"/>
      <c r="G285" s="242"/>
      <c r="H285" s="242"/>
      <c r="I285" s="242"/>
      <c r="J285" s="62"/>
      <c r="K285" s="221"/>
      <c r="L285" s="221"/>
      <c r="M285" s="222"/>
      <c r="N285" s="223"/>
      <c r="O285" s="223"/>
      <c r="P285" s="61"/>
      <c r="Q285" s="39"/>
      <c r="R285" s="39"/>
      <c r="S285" s="72"/>
      <c r="T285" s="208"/>
      <c r="U285" s="210"/>
      <c r="V285" s="210"/>
      <c r="W285" s="211"/>
    </row>
    <row r="286" spans="3:23" ht="13.8">
      <c r="C286" s="236">
        <v>2020</v>
      </c>
      <c r="D286" s="50"/>
      <c r="E286" s="50"/>
      <c r="F286" s="50"/>
      <c r="G286" s="50"/>
      <c r="H286" s="50"/>
      <c r="I286" s="50"/>
      <c r="J286" s="50"/>
      <c r="K286" s="50"/>
      <c r="L286" s="50"/>
      <c r="M286" s="50"/>
      <c r="N286" s="50"/>
      <c r="O286" s="50"/>
      <c r="P286" s="51"/>
      <c r="Q286" s="50"/>
      <c r="R286" s="50"/>
      <c r="S286" s="71"/>
      <c r="T286" s="204"/>
      <c r="U286" s="204"/>
      <c r="V286" s="204"/>
      <c r="W286" s="205"/>
    </row>
    <row r="287" spans="3:23" ht="13.2" thickBot="1">
      <c r="C287" s="52"/>
      <c r="D287" s="9"/>
      <c r="E287" s="9"/>
      <c r="F287" s="9"/>
      <c r="G287" s="9"/>
      <c r="H287" s="9"/>
      <c r="I287" s="9"/>
      <c r="J287" s="9"/>
      <c r="K287" s="9"/>
      <c r="L287" s="9"/>
      <c r="M287" s="9"/>
      <c r="N287" s="9"/>
      <c r="O287" s="9"/>
      <c r="P287" s="20"/>
      <c r="Q287" s="9"/>
      <c r="R287" s="9"/>
      <c r="S287" s="38"/>
      <c r="T287" s="202"/>
      <c r="U287" s="202"/>
      <c r="V287" s="202"/>
      <c r="W287" s="206"/>
    </row>
    <row r="288" spans="3:23">
      <c r="C288" s="53"/>
      <c r="D288" s="373" t="s">
        <v>1</v>
      </c>
      <c r="E288" s="374"/>
      <c r="F288" s="375"/>
      <c r="G288" s="5"/>
      <c r="H288" s="6"/>
      <c r="I288" s="6"/>
      <c r="J288" s="376" t="s">
        <v>2</v>
      </c>
      <c r="K288" s="377"/>
      <c r="L288" s="378"/>
      <c r="M288" s="7"/>
      <c r="N288" s="379" t="s">
        <v>3</v>
      </c>
      <c r="O288" s="380"/>
      <c r="P288" s="20"/>
      <c r="Q288" s="9"/>
      <c r="R288" s="9"/>
      <c r="S288" s="38"/>
      <c r="T288" s="202"/>
      <c r="U288" s="202"/>
      <c r="V288" s="202"/>
      <c r="W288" s="206"/>
    </row>
    <row r="289" spans="3:23" ht="51" thickBot="1">
      <c r="C289" s="54" t="s">
        <v>4</v>
      </c>
      <c r="D289" s="134" t="s">
        <v>65</v>
      </c>
      <c r="E289" s="135" t="s">
        <v>66</v>
      </c>
      <c r="F289" s="127" t="s">
        <v>28</v>
      </c>
      <c r="G289" s="14" t="s">
        <v>67</v>
      </c>
      <c r="H289" s="15" t="s">
        <v>68</v>
      </c>
      <c r="I289" s="15"/>
      <c r="J289" s="16" t="s">
        <v>43</v>
      </c>
      <c r="K289" s="16" t="s">
        <v>44</v>
      </c>
      <c r="L289" s="17" t="s">
        <v>7</v>
      </c>
      <c r="M289" s="15"/>
      <c r="N289" s="18" t="s">
        <v>8</v>
      </c>
      <c r="O289" s="18" t="s">
        <v>9</v>
      </c>
      <c r="P289" s="20"/>
      <c r="Q289" s="9"/>
      <c r="R289" s="9"/>
      <c r="S289" s="102"/>
      <c r="T289" s="202"/>
      <c r="U289" s="235" t="s">
        <v>103</v>
      </c>
      <c r="V289" s="235" t="s">
        <v>104</v>
      </c>
      <c r="W289" s="240" t="s">
        <v>18</v>
      </c>
    </row>
    <row r="290" spans="3:23">
      <c r="C290" s="55">
        <v>2</v>
      </c>
      <c r="D290" s="131">
        <v>0</v>
      </c>
      <c r="E290" s="132">
        <v>0</v>
      </c>
      <c r="F290" s="133">
        <v>1</v>
      </c>
      <c r="G290" s="30">
        <f t="shared" ref="G290:G315" si="124">D290+E290</f>
        <v>0</v>
      </c>
      <c r="H290" s="31">
        <f t="shared" ref="H290:H294" si="125">ROUND((G290/F290),2)</f>
        <v>0</v>
      </c>
      <c r="I290" s="31"/>
      <c r="J290" s="27">
        <f>ROUND((H290*3%)*F290,2)</f>
        <v>0</v>
      </c>
      <c r="K290" s="27">
        <f>ROUND((IF(H290-$R$292&lt;0,0,(H290-$R$292))*3.5%)*F290,2)</f>
        <v>0</v>
      </c>
      <c r="L290" s="28">
        <f t="shared" ref="L290:L315" si="126">J290+K290</f>
        <v>0</v>
      </c>
      <c r="M290" s="31"/>
      <c r="N290" s="35">
        <f>((MIN(H290,$R$293)*0.58%)+IF(H290&gt;$R$293,(H290-$R$293)*1.25%,0))*F290</f>
        <v>0</v>
      </c>
      <c r="O290" s="35">
        <f t="shared" ref="O290:O315" si="127">(H290*3.75%)*F290</f>
        <v>0</v>
      </c>
      <c r="P290" s="20" t="str">
        <f>IF(W290&lt;&gt;0, "Error - review!",".")</f>
        <v>.</v>
      </c>
      <c r="Q290" s="357" t="s">
        <v>111</v>
      </c>
      <c r="R290" s="358"/>
      <c r="S290" s="38"/>
      <c r="T290" s="202"/>
      <c r="U290" s="203">
        <f>((MIN(H290,$R$293)*0.58%))*F290</f>
        <v>0</v>
      </c>
      <c r="V290" s="203">
        <f>(IF(H290&gt;$R$293,(H290-$R$293)*1.25%,0))*F290</f>
        <v>0</v>
      </c>
      <c r="W290" s="207">
        <f t="shared" ref="W290:W315" si="128">(U290+V290)-N290</f>
        <v>0</v>
      </c>
    </row>
    <row r="291" spans="3:23">
      <c r="C291" s="55">
        <v>4</v>
      </c>
      <c r="D291" s="131">
        <v>0</v>
      </c>
      <c r="E291" s="132">
        <v>0</v>
      </c>
      <c r="F291" s="133">
        <v>1</v>
      </c>
      <c r="G291" s="30">
        <f t="shared" si="124"/>
        <v>0</v>
      </c>
      <c r="H291" s="31">
        <f t="shared" si="125"/>
        <v>0</v>
      </c>
      <c r="I291" s="31"/>
      <c r="J291" s="27">
        <f t="shared" ref="J291:J295" si="129">ROUND((H291*3%)*F291,2)</f>
        <v>0</v>
      </c>
      <c r="K291" s="27">
        <f>ROUND((IF(H291-$R$292&lt;0,0,(H291-$R$292))*3.5%)*F291,2)</f>
        <v>0</v>
      </c>
      <c r="L291" s="28">
        <f t="shared" si="126"/>
        <v>0</v>
      </c>
      <c r="M291" s="31"/>
      <c r="N291" s="35">
        <f>((MIN(H291,$R$293)*0.58%)+IF(H291&gt;$R$293,(H291-$R$293)*1.25%,0))*F291</f>
        <v>0</v>
      </c>
      <c r="O291" s="35">
        <f t="shared" si="127"/>
        <v>0</v>
      </c>
      <c r="P291" s="20" t="str">
        <f t="shared" ref="P291:P316" si="130">IF(W291&lt;&gt;0, "Error - review!",".")</f>
        <v>.</v>
      </c>
      <c r="Q291" s="77" t="s">
        <v>100</v>
      </c>
      <c r="R291" s="111">
        <v>248.3</v>
      </c>
      <c r="S291" s="38"/>
      <c r="T291" s="202"/>
      <c r="U291" s="203">
        <f t="shared" ref="U291:U315" si="131">((MIN(H291,$R$293)*0.58%))*F291</f>
        <v>0</v>
      </c>
      <c r="V291" s="203">
        <f t="shared" ref="V291:V315" si="132">(IF(H291&gt;$R$293,(H291-$R$293)*1.25%,0))*F291</f>
        <v>0</v>
      </c>
      <c r="W291" s="207">
        <f t="shared" si="128"/>
        <v>0</v>
      </c>
    </row>
    <row r="292" spans="3:23">
      <c r="C292" s="55">
        <v>6</v>
      </c>
      <c r="D292" s="131">
        <v>0</v>
      </c>
      <c r="E292" s="132">
        <v>0</v>
      </c>
      <c r="F292" s="133">
        <v>1</v>
      </c>
      <c r="G292" s="30">
        <f t="shared" si="124"/>
        <v>0</v>
      </c>
      <c r="H292" s="31">
        <f t="shared" si="125"/>
        <v>0</v>
      </c>
      <c r="I292" s="31"/>
      <c r="J292" s="27">
        <f t="shared" si="129"/>
        <v>0</v>
      </c>
      <c r="K292" s="27">
        <f t="shared" ref="K292:K315" si="133">ROUND((IF(H292-$R$292&lt;0,0,(H292-$R$292))*3.5%)*F292,2)</f>
        <v>0</v>
      </c>
      <c r="L292" s="28">
        <f t="shared" si="126"/>
        <v>0</v>
      </c>
      <c r="M292" s="31"/>
      <c r="N292" s="35">
        <f>((MIN(H292,$R$293)*0.58%)+IF(H292&gt;$R$293,(H292-$R$293)*1.25%,0))*F292</f>
        <v>0</v>
      </c>
      <c r="O292" s="35">
        <f t="shared" si="127"/>
        <v>0</v>
      </c>
      <c r="P292" s="20" t="str">
        <f t="shared" si="130"/>
        <v>.</v>
      </c>
      <c r="Q292" s="77" t="s">
        <v>101</v>
      </c>
      <c r="R292" s="111">
        <f>ROUND(($R$291*52.18*2)/26.09,2)</f>
        <v>993.2</v>
      </c>
      <c r="S292" s="38"/>
      <c r="T292" s="202"/>
      <c r="U292" s="203">
        <f t="shared" si="131"/>
        <v>0</v>
      </c>
      <c r="V292" s="203">
        <f t="shared" si="132"/>
        <v>0</v>
      </c>
      <c r="W292" s="207">
        <f t="shared" si="128"/>
        <v>0</v>
      </c>
    </row>
    <row r="293" spans="3:23" ht="13.2" thickBot="1">
      <c r="C293" s="55">
        <v>8</v>
      </c>
      <c r="D293" s="131">
        <v>0</v>
      </c>
      <c r="E293" s="132">
        <v>0</v>
      </c>
      <c r="F293" s="133">
        <v>1</v>
      </c>
      <c r="G293" s="30">
        <f t="shared" si="124"/>
        <v>0</v>
      </c>
      <c r="H293" s="31">
        <f t="shared" si="125"/>
        <v>0</v>
      </c>
      <c r="I293" s="31"/>
      <c r="J293" s="27">
        <f t="shared" si="129"/>
        <v>0</v>
      </c>
      <c r="K293" s="27">
        <f>ROUND((IF(H293-$R$292&lt;0,0,(H293-$R$292))*3.5%)*F293,2)</f>
        <v>0</v>
      </c>
      <c r="L293" s="28">
        <f t="shared" si="126"/>
        <v>0</v>
      </c>
      <c r="M293" s="31"/>
      <c r="N293" s="35">
        <f>((MIN(H293,$R$293)*0.58%)+IF(H293&gt;$R$293,(H293-$R$293)*1.25%,0))*F293</f>
        <v>0</v>
      </c>
      <c r="O293" s="35">
        <f t="shared" si="127"/>
        <v>0</v>
      </c>
      <c r="P293" s="20" t="str">
        <f t="shared" si="130"/>
        <v>.</v>
      </c>
      <c r="Q293" s="78" t="s">
        <v>12</v>
      </c>
      <c r="R293" s="112">
        <f>ROUND(($R$291*52.18*3.74)/26.09,2)</f>
        <v>1857.28</v>
      </c>
      <c r="S293" s="38"/>
      <c r="T293" s="202"/>
      <c r="U293" s="203">
        <f t="shared" si="131"/>
        <v>0</v>
      </c>
      <c r="V293" s="203">
        <f t="shared" si="132"/>
        <v>0</v>
      </c>
      <c r="W293" s="207">
        <f t="shared" si="128"/>
        <v>0</v>
      </c>
    </row>
    <row r="294" spans="3:23">
      <c r="C294" s="55">
        <v>10</v>
      </c>
      <c r="D294" s="131">
        <v>0</v>
      </c>
      <c r="E294" s="132">
        <v>0</v>
      </c>
      <c r="F294" s="133">
        <v>1</v>
      </c>
      <c r="G294" s="30">
        <f t="shared" si="124"/>
        <v>0</v>
      </c>
      <c r="H294" s="31">
        <f t="shared" si="125"/>
        <v>0</v>
      </c>
      <c r="I294" s="31"/>
      <c r="J294" s="27">
        <f t="shared" si="129"/>
        <v>0</v>
      </c>
      <c r="K294" s="27">
        <f t="shared" si="133"/>
        <v>0</v>
      </c>
      <c r="L294" s="28">
        <f t="shared" si="126"/>
        <v>0</v>
      </c>
      <c r="M294" s="31"/>
      <c r="N294" s="35">
        <f t="shared" ref="N294:N315" si="134">((MIN(H294,$R$293)*0.58%)+IF(H294&gt;$R$293,(H294-$R$293)*1.25%,0))*F294</f>
        <v>0</v>
      </c>
      <c r="O294" s="35">
        <f t="shared" si="127"/>
        <v>0</v>
      </c>
      <c r="P294" s="20" t="str">
        <f t="shared" si="130"/>
        <v>.</v>
      </c>
      <c r="Q294" s="38"/>
      <c r="R294" s="23"/>
      <c r="S294" s="38"/>
      <c r="T294" s="202"/>
      <c r="U294" s="203">
        <f t="shared" si="131"/>
        <v>0</v>
      </c>
      <c r="V294" s="203">
        <f t="shared" si="132"/>
        <v>0</v>
      </c>
      <c r="W294" s="207">
        <f t="shared" si="128"/>
        <v>0</v>
      </c>
    </row>
    <row r="295" spans="3:23">
      <c r="C295" s="55">
        <v>12</v>
      </c>
      <c r="D295" s="131">
        <v>0</v>
      </c>
      <c r="E295" s="132">
        <v>0</v>
      </c>
      <c r="F295" s="133">
        <v>1</v>
      </c>
      <c r="G295" s="30">
        <f t="shared" si="124"/>
        <v>0</v>
      </c>
      <c r="H295" s="31">
        <f>ROUND((G295/F295),2)</f>
        <v>0</v>
      </c>
      <c r="I295" s="31"/>
      <c r="J295" s="27">
        <f t="shared" si="129"/>
        <v>0</v>
      </c>
      <c r="K295" s="27">
        <f t="shared" si="133"/>
        <v>0</v>
      </c>
      <c r="L295" s="28">
        <f t="shared" si="126"/>
        <v>0</v>
      </c>
      <c r="M295" s="31"/>
      <c r="N295" s="35">
        <f t="shared" si="134"/>
        <v>0</v>
      </c>
      <c r="O295" s="35">
        <f t="shared" si="127"/>
        <v>0</v>
      </c>
      <c r="P295" s="20" t="str">
        <f t="shared" si="130"/>
        <v>.</v>
      </c>
      <c r="Q295" s="198"/>
      <c r="R295" s="23"/>
      <c r="S295" s="38"/>
      <c r="T295" s="202"/>
      <c r="U295" s="203">
        <f t="shared" si="131"/>
        <v>0</v>
      </c>
      <c r="V295" s="203">
        <f t="shared" si="132"/>
        <v>0</v>
      </c>
      <c r="W295" s="207">
        <f t="shared" si="128"/>
        <v>0</v>
      </c>
    </row>
    <row r="296" spans="3:23">
      <c r="C296" s="160">
        <v>14</v>
      </c>
      <c r="D296" s="131">
        <v>0</v>
      </c>
      <c r="E296" s="132">
        <v>0</v>
      </c>
      <c r="F296" s="133">
        <v>1</v>
      </c>
      <c r="G296" s="30">
        <f t="shared" si="124"/>
        <v>0</v>
      </c>
      <c r="H296" s="31">
        <f t="shared" ref="H296:H315" si="135">ROUND((G296/F296),2)</f>
        <v>0</v>
      </c>
      <c r="I296" s="31"/>
      <c r="J296" s="27">
        <f>ROUND((H296*3%)*F296,2)</f>
        <v>0</v>
      </c>
      <c r="K296" s="27">
        <f t="shared" si="133"/>
        <v>0</v>
      </c>
      <c r="L296" s="28">
        <f t="shared" si="126"/>
        <v>0</v>
      </c>
      <c r="M296" s="31"/>
      <c r="N296" s="35">
        <f t="shared" si="134"/>
        <v>0</v>
      </c>
      <c r="O296" s="35">
        <f t="shared" si="127"/>
        <v>0</v>
      </c>
      <c r="P296" s="20" t="str">
        <f t="shared" si="130"/>
        <v>.</v>
      </c>
      <c r="Q296" s="38"/>
      <c r="R296" s="23"/>
      <c r="S296" s="38"/>
      <c r="T296" s="202"/>
      <c r="U296" s="203">
        <f t="shared" si="131"/>
        <v>0</v>
      </c>
      <c r="V296" s="203">
        <f t="shared" si="132"/>
        <v>0</v>
      </c>
      <c r="W296" s="207">
        <f t="shared" si="128"/>
        <v>0</v>
      </c>
    </row>
    <row r="297" spans="3:23">
      <c r="C297" s="55">
        <v>16</v>
      </c>
      <c r="D297" s="131">
        <v>0</v>
      </c>
      <c r="E297" s="132">
        <v>0</v>
      </c>
      <c r="F297" s="133">
        <v>1</v>
      </c>
      <c r="G297" s="30">
        <f t="shared" si="124"/>
        <v>0</v>
      </c>
      <c r="H297" s="31">
        <f t="shared" si="135"/>
        <v>0</v>
      </c>
      <c r="I297" s="31"/>
      <c r="J297" s="27">
        <f>ROUND((H297*3%)*F297,2)</f>
        <v>0</v>
      </c>
      <c r="K297" s="27">
        <f t="shared" si="133"/>
        <v>0</v>
      </c>
      <c r="L297" s="28">
        <f t="shared" si="126"/>
        <v>0</v>
      </c>
      <c r="M297" s="31"/>
      <c r="N297" s="35">
        <f t="shared" si="134"/>
        <v>0</v>
      </c>
      <c r="O297" s="35">
        <f t="shared" si="127"/>
        <v>0</v>
      </c>
      <c r="P297" s="20" t="str">
        <f t="shared" si="130"/>
        <v>.</v>
      </c>
      <c r="Q297" s="38"/>
      <c r="R297" s="23"/>
      <c r="S297" s="38"/>
      <c r="T297" s="202"/>
      <c r="U297" s="203">
        <f t="shared" si="131"/>
        <v>0</v>
      </c>
      <c r="V297" s="203">
        <f t="shared" si="132"/>
        <v>0</v>
      </c>
      <c r="W297" s="207">
        <f t="shared" si="128"/>
        <v>0</v>
      </c>
    </row>
    <row r="298" spans="3:23">
      <c r="C298" s="55">
        <v>18</v>
      </c>
      <c r="D298" s="131">
        <v>0</v>
      </c>
      <c r="E298" s="132">
        <v>0</v>
      </c>
      <c r="F298" s="133">
        <v>1</v>
      </c>
      <c r="G298" s="30">
        <f t="shared" si="124"/>
        <v>0</v>
      </c>
      <c r="H298" s="31">
        <f t="shared" si="135"/>
        <v>0</v>
      </c>
      <c r="I298" s="31"/>
      <c r="J298" s="27">
        <f t="shared" ref="J298:J315" si="136">ROUND((H298*3%)*F298,2)</f>
        <v>0</v>
      </c>
      <c r="K298" s="27">
        <f t="shared" si="133"/>
        <v>0</v>
      </c>
      <c r="L298" s="28">
        <f t="shared" si="126"/>
        <v>0</v>
      </c>
      <c r="M298" s="31"/>
      <c r="N298" s="35">
        <f t="shared" si="134"/>
        <v>0</v>
      </c>
      <c r="O298" s="35">
        <f t="shared" si="127"/>
        <v>0</v>
      </c>
      <c r="P298" s="20" t="str">
        <f t="shared" si="130"/>
        <v>.</v>
      </c>
      <c r="Q298" s="38"/>
      <c r="R298" s="23"/>
      <c r="S298" s="38"/>
      <c r="T298" s="202"/>
      <c r="U298" s="203">
        <f t="shared" si="131"/>
        <v>0</v>
      </c>
      <c r="V298" s="203">
        <f t="shared" si="132"/>
        <v>0</v>
      </c>
      <c r="W298" s="207">
        <f t="shared" si="128"/>
        <v>0</v>
      </c>
    </row>
    <row r="299" spans="3:23">
      <c r="C299" s="55">
        <v>20</v>
      </c>
      <c r="D299" s="131">
        <v>0</v>
      </c>
      <c r="E299" s="132">
        <v>0</v>
      </c>
      <c r="F299" s="133">
        <v>1</v>
      </c>
      <c r="G299" s="30">
        <f t="shared" si="124"/>
        <v>0</v>
      </c>
      <c r="H299" s="31">
        <f t="shared" si="135"/>
        <v>0</v>
      </c>
      <c r="I299" s="31"/>
      <c r="J299" s="27">
        <f t="shared" si="136"/>
        <v>0</v>
      </c>
      <c r="K299" s="27">
        <f t="shared" si="133"/>
        <v>0</v>
      </c>
      <c r="L299" s="28">
        <f t="shared" si="126"/>
        <v>0</v>
      </c>
      <c r="M299" s="31"/>
      <c r="N299" s="35">
        <f t="shared" si="134"/>
        <v>0</v>
      </c>
      <c r="O299" s="35">
        <f t="shared" si="127"/>
        <v>0</v>
      </c>
      <c r="P299" s="20" t="str">
        <f t="shared" si="130"/>
        <v>.</v>
      </c>
      <c r="Q299" s="38"/>
      <c r="R299" s="23"/>
      <c r="S299" s="38"/>
      <c r="T299" s="202"/>
      <c r="U299" s="203">
        <f t="shared" si="131"/>
        <v>0</v>
      </c>
      <c r="V299" s="203">
        <f t="shared" si="132"/>
        <v>0</v>
      </c>
      <c r="W299" s="207">
        <f t="shared" si="128"/>
        <v>0</v>
      </c>
    </row>
    <row r="300" spans="3:23">
      <c r="C300" s="55">
        <v>22</v>
      </c>
      <c r="D300" s="131">
        <v>0</v>
      </c>
      <c r="E300" s="132">
        <v>0</v>
      </c>
      <c r="F300" s="133">
        <v>1</v>
      </c>
      <c r="G300" s="30">
        <f t="shared" si="124"/>
        <v>0</v>
      </c>
      <c r="H300" s="31">
        <f t="shared" si="135"/>
        <v>0</v>
      </c>
      <c r="I300" s="31"/>
      <c r="J300" s="27">
        <f t="shared" si="136"/>
        <v>0</v>
      </c>
      <c r="K300" s="27">
        <f t="shared" si="133"/>
        <v>0</v>
      </c>
      <c r="L300" s="28">
        <f t="shared" si="126"/>
        <v>0</v>
      </c>
      <c r="M300" s="31"/>
      <c r="N300" s="35">
        <f t="shared" si="134"/>
        <v>0</v>
      </c>
      <c r="O300" s="35">
        <f t="shared" si="127"/>
        <v>0</v>
      </c>
      <c r="P300" s="20" t="str">
        <f t="shared" si="130"/>
        <v>.</v>
      </c>
      <c r="Q300" s="186"/>
      <c r="R300" s="23"/>
      <c r="S300" s="38"/>
      <c r="T300" s="202"/>
      <c r="U300" s="203">
        <f t="shared" si="131"/>
        <v>0</v>
      </c>
      <c r="V300" s="203">
        <f t="shared" si="132"/>
        <v>0</v>
      </c>
      <c r="W300" s="207">
        <f t="shared" si="128"/>
        <v>0</v>
      </c>
    </row>
    <row r="301" spans="3:23">
      <c r="C301" s="55">
        <v>24</v>
      </c>
      <c r="D301" s="131">
        <v>0</v>
      </c>
      <c r="E301" s="132">
        <v>0</v>
      </c>
      <c r="F301" s="133">
        <v>1</v>
      </c>
      <c r="G301" s="30">
        <f t="shared" si="124"/>
        <v>0</v>
      </c>
      <c r="H301" s="31">
        <f t="shared" si="135"/>
        <v>0</v>
      </c>
      <c r="I301" s="31"/>
      <c r="J301" s="27">
        <f t="shared" si="136"/>
        <v>0</v>
      </c>
      <c r="K301" s="27">
        <f t="shared" si="133"/>
        <v>0</v>
      </c>
      <c r="L301" s="28">
        <f t="shared" si="126"/>
        <v>0</v>
      </c>
      <c r="M301" s="31"/>
      <c r="N301" s="35">
        <f t="shared" si="134"/>
        <v>0</v>
      </c>
      <c r="O301" s="35">
        <f t="shared" si="127"/>
        <v>0</v>
      </c>
      <c r="P301" s="20" t="str">
        <f t="shared" si="130"/>
        <v>.</v>
      </c>
      <c r="Q301" s="9"/>
      <c r="R301" s="9"/>
      <c r="S301" s="38"/>
      <c r="T301" s="202"/>
      <c r="U301" s="203">
        <f t="shared" si="131"/>
        <v>0</v>
      </c>
      <c r="V301" s="203">
        <f t="shared" si="132"/>
        <v>0</v>
      </c>
      <c r="W301" s="207">
        <f t="shared" si="128"/>
        <v>0</v>
      </c>
    </row>
    <row r="302" spans="3:23">
      <c r="C302" s="55">
        <v>26</v>
      </c>
      <c r="D302" s="131">
        <v>0</v>
      </c>
      <c r="E302" s="132">
        <v>0</v>
      </c>
      <c r="F302" s="133">
        <v>1</v>
      </c>
      <c r="G302" s="30">
        <f t="shared" si="124"/>
        <v>0</v>
      </c>
      <c r="H302" s="31">
        <f t="shared" si="135"/>
        <v>0</v>
      </c>
      <c r="I302" s="31"/>
      <c r="J302" s="27">
        <f t="shared" si="136"/>
        <v>0</v>
      </c>
      <c r="K302" s="27">
        <f t="shared" si="133"/>
        <v>0</v>
      </c>
      <c r="L302" s="28">
        <f t="shared" si="126"/>
        <v>0</v>
      </c>
      <c r="M302" s="31"/>
      <c r="N302" s="35">
        <f t="shared" si="134"/>
        <v>0</v>
      </c>
      <c r="O302" s="35">
        <f t="shared" si="127"/>
        <v>0</v>
      </c>
      <c r="P302" s="20" t="str">
        <f t="shared" si="130"/>
        <v>.</v>
      </c>
      <c r="Q302" s="9"/>
      <c r="R302" s="9"/>
      <c r="S302" s="38"/>
      <c r="T302" s="202"/>
      <c r="U302" s="203">
        <f t="shared" si="131"/>
        <v>0</v>
      </c>
      <c r="V302" s="203">
        <f t="shared" si="132"/>
        <v>0</v>
      </c>
      <c r="W302" s="207">
        <f t="shared" si="128"/>
        <v>0</v>
      </c>
    </row>
    <row r="303" spans="3:23">
      <c r="C303" s="55">
        <v>28</v>
      </c>
      <c r="D303" s="131">
        <v>0</v>
      </c>
      <c r="E303" s="132">
        <v>0</v>
      </c>
      <c r="F303" s="133">
        <v>1</v>
      </c>
      <c r="G303" s="30">
        <f t="shared" si="124"/>
        <v>0</v>
      </c>
      <c r="H303" s="31">
        <f t="shared" si="135"/>
        <v>0</v>
      </c>
      <c r="I303" s="31"/>
      <c r="J303" s="27">
        <f t="shared" si="136"/>
        <v>0</v>
      </c>
      <c r="K303" s="27">
        <f t="shared" si="133"/>
        <v>0</v>
      </c>
      <c r="L303" s="28">
        <f t="shared" si="126"/>
        <v>0</v>
      </c>
      <c r="M303" s="31"/>
      <c r="N303" s="35">
        <f t="shared" si="134"/>
        <v>0</v>
      </c>
      <c r="O303" s="35">
        <f t="shared" si="127"/>
        <v>0</v>
      </c>
      <c r="P303" s="20" t="str">
        <f t="shared" si="130"/>
        <v>.</v>
      </c>
      <c r="Q303" s="9"/>
      <c r="R303" s="9"/>
      <c r="S303" s="38"/>
      <c r="T303" s="202"/>
      <c r="U303" s="203">
        <f t="shared" si="131"/>
        <v>0</v>
      </c>
      <c r="V303" s="203">
        <f t="shared" si="132"/>
        <v>0</v>
      </c>
      <c r="W303" s="207">
        <f t="shared" si="128"/>
        <v>0</v>
      </c>
    </row>
    <row r="304" spans="3:23">
      <c r="C304" s="55">
        <v>30</v>
      </c>
      <c r="D304" s="131">
        <v>0</v>
      </c>
      <c r="E304" s="132">
        <v>0</v>
      </c>
      <c r="F304" s="133">
        <v>1</v>
      </c>
      <c r="G304" s="30">
        <f t="shared" si="124"/>
        <v>0</v>
      </c>
      <c r="H304" s="31">
        <f t="shared" si="135"/>
        <v>0</v>
      </c>
      <c r="I304" s="31"/>
      <c r="J304" s="27">
        <f t="shared" si="136"/>
        <v>0</v>
      </c>
      <c r="K304" s="27">
        <f t="shared" si="133"/>
        <v>0</v>
      </c>
      <c r="L304" s="28">
        <f t="shared" si="126"/>
        <v>0</v>
      </c>
      <c r="M304" s="31"/>
      <c r="N304" s="35">
        <f t="shared" si="134"/>
        <v>0</v>
      </c>
      <c r="O304" s="35">
        <f t="shared" si="127"/>
        <v>0</v>
      </c>
      <c r="P304" s="20" t="str">
        <f t="shared" si="130"/>
        <v>.</v>
      </c>
      <c r="Q304" s="9"/>
      <c r="R304" s="9"/>
      <c r="S304" s="38"/>
      <c r="T304" s="202"/>
      <c r="U304" s="203">
        <f t="shared" si="131"/>
        <v>0</v>
      </c>
      <c r="V304" s="203">
        <f t="shared" si="132"/>
        <v>0</v>
      </c>
      <c r="W304" s="207">
        <f t="shared" si="128"/>
        <v>0</v>
      </c>
    </row>
    <row r="305" spans="3:23">
      <c r="C305" s="55">
        <v>32</v>
      </c>
      <c r="D305" s="131">
        <v>0</v>
      </c>
      <c r="E305" s="132">
        <v>0</v>
      </c>
      <c r="F305" s="133">
        <v>1</v>
      </c>
      <c r="G305" s="30">
        <f t="shared" si="124"/>
        <v>0</v>
      </c>
      <c r="H305" s="31">
        <f t="shared" si="135"/>
        <v>0</v>
      </c>
      <c r="I305" s="31"/>
      <c r="J305" s="27">
        <f t="shared" si="136"/>
        <v>0</v>
      </c>
      <c r="K305" s="27">
        <f t="shared" si="133"/>
        <v>0</v>
      </c>
      <c r="L305" s="28">
        <f t="shared" si="126"/>
        <v>0</v>
      </c>
      <c r="M305" s="31"/>
      <c r="N305" s="35">
        <f t="shared" si="134"/>
        <v>0</v>
      </c>
      <c r="O305" s="35">
        <f t="shared" si="127"/>
        <v>0</v>
      </c>
      <c r="P305" s="20" t="str">
        <f t="shared" si="130"/>
        <v>.</v>
      </c>
      <c r="Q305" s="9"/>
      <c r="R305" s="9"/>
      <c r="S305" s="38"/>
      <c r="T305" s="202"/>
      <c r="U305" s="203">
        <f t="shared" si="131"/>
        <v>0</v>
      </c>
      <c r="V305" s="203">
        <f t="shared" si="132"/>
        <v>0</v>
      </c>
      <c r="W305" s="207">
        <f t="shared" si="128"/>
        <v>0</v>
      </c>
    </row>
    <row r="306" spans="3:23">
      <c r="C306" s="55">
        <v>34</v>
      </c>
      <c r="D306" s="131">
        <v>0</v>
      </c>
      <c r="E306" s="132">
        <v>0</v>
      </c>
      <c r="F306" s="133">
        <v>1</v>
      </c>
      <c r="G306" s="30">
        <f t="shared" si="124"/>
        <v>0</v>
      </c>
      <c r="H306" s="31">
        <f t="shared" si="135"/>
        <v>0</v>
      </c>
      <c r="I306" s="31"/>
      <c r="J306" s="27">
        <f t="shared" si="136"/>
        <v>0</v>
      </c>
      <c r="K306" s="27">
        <f t="shared" si="133"/>
        <v>0</v>
      </c>
      <c r="L306" s="28">
        <f t="shared" si="126"/>
        <v>0</v>
      </c>
      <c r="M306" s="31"/>
      <c r="N306" s="35">
        <f t="shared" si="134"/>
        <v>0</v>
      </c>
      <c r="O306" s="35">
        <f t="shared" si="127"/>
        <v>0</v>
      </c>
      <c r="P306" s="20" t="str">
        <f t="shared" si="130"/>
        <v>.</v>
      </c>
      <c r="Q306" s="9"/>
      <c r="R306" s="9"/>
      <c r="S306" s="38"/>
      <c r="T306" s="202"/>
      <c r="U306" s="203">
        <f t="shared" si="131"/>
        <v>0</v>
      </c>
      <c r="V306" s="203">
        <f t="shared" si="132"/>
        <v>0</v>
      </c>
      <c r="W306" s="207">
        <f t="shared" si="128"/>
        <v>0</v>
      </c>
    </row>
    <row r="307" spans="3:23">
      <c r="C307" s="55">
        <v>36</v>
      </c>
      <c r="D307" s="131">
        <v>0</v>
      </c>
      <c r="E307" s="132">
        <v>0</v>
      </c>
      <c r="F307" s="133">
        <v>1</v>
      </c>
      <c r="G307" s="30">
        <f t="shared" si="124"/>
        <v>0</v>
      </c>
      <c r="H307" s="31">
        <f t="shared" si="135"/>
        <v>0</v>
      </c>
      <c r="I307" s="31"/>
      <c r="J307" s="27">
        <f t="shared" si="136"/>
        <v>0</v>
      </c>
      <c r="K307" s="27">
        <f t="shared" si="133"/>
        <v>0</v>
      </c>
      <c r="L307" s="28">
        <f t="shared" si="126"/>
        <v>0</v>
      </c>
      <c r="M307" s="31"/>
      <c r="N307" s="35">
        <f t="shared" si="134"/>
        <v>0</v>
      </c>
      <c r="O307" s="35">
        <f t="shared" si="127"/>
        <v>0</v>
      </c>
      <c r="P307" s="20" t="str">
        <f t="shared" si="130"/>
        <v>.</v>
      </c>
      <c r="Q307" s="9"/>
      <c r="R307" s="9"/>
      <c r="S307" s="38"/>
      <c r="T307" s="202"/>
      <c r="U307" s="203">
        <f t="shared" si="131"/>
        <v>0</v>
      </c>
      <c r="V307" s="203">
        <f t="shared" si="132"/>
        <v>0</v>
      </c>
      <c r="W307" s="207">
        <f t="shared" si="128"/>
        <v>0</v>
      </c>
    </row>
    <row r="308" spans="3:23">
      <c r="C308" s="55">
        <v>38</v>
      </c>
      <c r="D308" s="131">
        <v>0</v>
      </c>
      <c r="E308" s="132">
        <v>0</v>
      </c>
      <c r="F308" s="133">
        <v>1</v>
      </c>
      <c r="G308" s="30">
        <f t="shared" si="124"/>
        <v>0</v>
      </c>
      <c r="H308" s="31">
        <f t="shared" si="135"/>
        <v>0</v>
      </c>
      <c r="I308" s="31"/>
      <c r="J308" s="27">
        <f t="shared" si="136"/>
        <v>0</v>
      </c>
      <c r="K308" s="27">
        <f t="shared" si="133"/>
        <v>0</v>
      </c>
      <c r="L308" s="28">
        <f t="shared" si="126"/>
        <v>0</v>
      </c>
      <c r="M308" s="31"/>
      <c r="N308" s="35">
        <f t="shared" si="134"/>
        <v>0</v>
      </c>
      <c r="O308" s="35">
        <f t="shared" si="127"/>
        <v>0</v>
      </c>
      <c r="P308" s="20" t="str">
        <f t="shared" si="130"/>
        <v>.</v>
      </c>
      <c r="Q308" s="9"/>
      <c r="R308" s="9"/>
      <c r="S308" s="38"/>
      <c r="T308" s="202"/>
      <c r="U308" s="203">
        <f t="shared" si="131"/>
        <v>0</v>
      </c>
      <c r="V308" s="203">
        <f t="shared" si="132"/>
        <v>0</v>
      </c>
      <c r="W308" s="207">
        <f t="shared" si="128"/>
        <v>0</v>
      </c>
    </row>
    <row r="309" spans="3:23">
      <c r="C309" s="55">
        <v>40</v>
      </c>
      <c r="D309" s="131">
        <v>0</v>
      </c>
      <c r="E309" s="132">
        <v>0</v>
      </c>
      <c r="F309" s="133">
        <v>1</v>
      </c>
      <c r="G309" s="30">
        <f t="shared" si="124"/>
        <v>0</v>
      </c>
      <c r="H309" s="31">
        <f t="shared" si="135"/>
        <v>0</v>
      </c>
      <c r="I309" s="31"/>
      <c r="J309" s="27">
        <f t="shared" si="136"/>
        <v>0</v>
      </c>
      <c r="K309" s="27">
        <f t="shared" si="133"/>
        <v>0</v>
      </c>
      <c r="L309" s="28">
        <f t="shared" si="126"/>
        <v>0</v>
      </c>
      <c r="M309" s="31"/>
      <c r="N309" s="35">
        <f t="shared" si="134"/>
        <v>0</v>
      </c>
      <c r="O309" s="35">
        <f t="shared" si="127"/>
        <v>0</v>
      </c>
      <c r="P309" s="20" t="str">
        <f t="shared" si="130"/>
        <v>.</v>
      </c>
      <c r="Q309" s="9"/>
      <c r="R309" s="9"/>
      <c r="S309" s="38"/>
      <c r="T309" s="202"/>
      <c r="U309" s="203">
        <f t="shared" si="131"/>
        <v>0</v>
      </c>
      <c r="V309" s="203">
        <f t="shared" si="132"/>
        <v>0</v>
      </c>
      <c r="W309" s="207">
        <f t="shared" si="128"/>
        <v>0</v>
      </c>
    </row>
    <row r="310" spans="3:23">
      <c r="C310" s="55">
        <v>42</v>
      </c>
      <c r="D310" s="131">
        <v>0</v>
      </c>
      <c r="E310" s="132">
        <v>0</v>
      </c>
      <c r="F310" s="133">
        <v>1</v>
      </c>
      <c r="G310" s="30">
        <f t="shared" si="124"/>
        <v>0</v>
      </c>
      <c r="H310" s="31">
        <f t="shared" si="135"/>
        <v>0</v>
      </c>
      <c r="I310" s="31"/>
      <c r="J310" s="27">
        <f t="shared" si="136"/>
        <v>0</v>
      </c>
      <c r="K310" s="27">
        <f t="shared" si="133"/>
        <v>0</v>
      </c>
      <c r="L310" s="28">
        <f t="shared" si="126"/>
        <v>0</v>
      </c>
      <c r="M310" s="31"/>
      <c r="N310" s="35">
        <f t="shared" si="134"/>
        <v>0</v>
      </c>
      <c r="O310" s="35">
        <f t="shared" si="127"/>
        <v>0</v>
      </c>
      <c r="P310" s="20" t="str">
        <f t="shared" si="130"/>
        <v>.</v>
      </c>
      <c r="Q310" s="9"/>
      <c r="R310" s="9"/>
      <c r="S310" s="38"/>
      <c r="T310" s="202"/>
      <c r="U310" s="203">
        <f t="shared" si="131"/>
        <v>0</v>
      </c>
      <c r="V310" s="203">
        <f t="shared" si="132"/>
        <v>0</v>
      </c>
      <c r="W310" s="207">
        <f t="shared" si="128"/>
        <v>0</v>
      </c>
    </row>
    <row r="311" spans="3:23">
      <c r="C311" s="55">
        <v>44</v>
      </c>
      <c r="D311" s="131">
        <v>0</v>
      </c>
      <c r="E311" s="132">
        <v>0</v>
      </c>
      <c r="F311" s="133">
        <v>1</v>
      </c>
      <c r="G311" s="30">
        <f t="shared" si="124"/>
        <v>0</v>
      </c>
      <c r="H311" s="31">
        <f t="shared" si="135"/>
        <v>0</v>
      </c>
      <c r="I311" s="31"/>
      <c r="J311" s="27">
        <f t="shared" si="136"/>
        <v>0</v>
      </c>
      <c r="K311" s="27">
        <f t="shared" si="133"/>
        <v>0</v>
      </c>
      <c r="L311" s="28">
        <f t="shared" si="126"/>
        <v>0</v>
      </c>
      <c r="M311" s="31"/>
      <c r="N311" s="35">
        <f t="shared" si="134"/>
        <v>0</v>
      </c>
      <c r="O311" s="35">
        <f t="shared" si="127"/>
        <v>0</v>
      </c>
      <c r="P311" s="20" t="str">
        <f t="shared" si="130"/>
        <v>.</v>
      </c>
      <c r="Q311" s="9"/>
      <c r="R311" s="9"/>
      <c r="S311" s="38"/>
      <c r="T311" s="202"/>
      <c r="U311" s="203">
        <f t="shared" si="131"/>
        <v>0</v>
      </c>
      <c r="V311" s="203">
        <f t="shared" si="132"/>
        <v>0</v>
      </c>
      <c r="W311" s="207">
        <f t="shared" si="128"/>
        <v>0</v>
      </c>
    </row>
    <row r="312" spans="3:23">
      <c r="C312" s="55">
        <v>46</v>
      </c>
      <c r="D312" s="131">
        <v>0</v>
      </c>
      <c r="E312" s="132">
        <v>0</v>
      </c>
      <c r="F312" s="133">
        <v>1</v>
      </c>
      <c r="G312" s="30">
        <f t="shared" si="124"/>
        <v>0</v>
      </c>
      <c r="H312" s="31">
        <f t="shared" si="135"/>
        <v>0</v>
      </c>
      <c r="I312" s="31"/>
      <c r="J312" s="27">
        <f t="shared" si="136"/>
        <v>0</v>
      </c>
      <c r="K312" s="27">
        <f t="shared" si="133"/>
        <v>0</v>
      </c>
      <c r="L312" s="28">
        <f t="shared" si="126"/>
        <v>0</v>
      </c>
      <c r="M312" s="31"/>
      <c r="N312" s="35">
        <f t="shared" si="134"/>
        <v>0</v>
      </c>
      <c r="O312" s="35">
        <f t="shared" si="127"/>
        <v>0</v>
      </c>
      <c r="P312" s="20" t="str">
        <f t="shared" si="130"/>
        <v>.</v>
      </c>
      <c r="Q312" s="9"/>
      <c r="R312" s="9"/>
      <c r="S312" s="38"/>
      <c r="T312" s="202"/>
      <c r="U312" s="203">
        <f t="shared" si="131"/>
        <v>0</v>
      </c>
      <c r="V312" s="203">
        <f t="shared" si="132"/>
        <v>0</v>
      </c>
      <c r="W312" s="207">
        <f t="shared" si="128"/>
        <v>0</v>
      </c>
    </row>
    <row r="313" spans="3:23">
      <c r="C313" s="55">
        <v>48</v>
      </c>
      <c r="D313" s="131">
        <v>0</v>
      </c>
      <c r="E313" s="132">
        <v>0</v>
      </c>
      <c r="F313" s="133">
        <v>1</v>
      </c>
      <c r="G313" s="30">
        <f t="shared" si="124"/>
        <v>0</v>
      </c>
      <c r="H313" s="31">
        <f t="shared" si="135"/>
        <v>0</v>
      </c>
      <c r="I313" s="31"/>
      <c r="J313" s="27">
        <f t="shared" si="136"/>
        <v>0</v>
      </c>
      <c r="K313" s="27">
        <f t="shared" si="133"/>
        <v>0</v>
      </c>
      <c r="L313" s="28">
        <f t="shared" si="126"/>
        <v>0</v>
      </c>
      <c r="M313" s="31"/>
      <c r="N313" s="35">
        <f t="shared" si="134"/>
        <v>0</v>
      </c>
      <c r="O313" s="35">
        <f t="shared" si="127"/>
        <v>0</v>
      </c>
      <c r="P313" s="20" t="str">
        <f t="shared" si="130"/>
        <v>.</v>
      </c>
      <c r="Q313" s="9"/>
      <c r="R313" s="9"/>
      <c r="S313" s="38"/>
      <c r="T313" s="202"/>
      <c r="U313" s="203">
        <f t="shared" si="131"/>
        <v>0</v>
      </c>
      <c r="V313" s="203">
        <f t="shared" si="132"/>
        <v>0</v>
      </c>
      <c r="W313" s="207">
        <f t="shared" si="128"/>
        <v>0</v>
      </c>
    </row>
    <row r="314" spans="3:23">
      <c r="C314" s="55">
        <v>50</v>
      </c>
      <c r="D314" s="131">
        <v>0</v>
      </c>
      <c r="E314" s="132">
        <v>0</v>
      </c>
      <c r="F314" s="133">
        <v>1</v>
      </c>
      <c r="G314" s="30">
        <f t="shared" si="124"/>
        <v>0</v>
      </c>
      <c r="H314" s="31">
        <f t="shared" si="135"/>
        <v>0</v>
      </c>
      <c r="I314" s="31"/>
      <c r="J314" s="27">
        <f t="shared" si="136"/>
        <v>0</v>
      </c>
      <c r="K314" s="27">
        <f t="shared" si="133"/>
        <v>0</v>
      </c>
      <c r="L314" s="28">
        <f t="shared" si="126"/>
        <v>0</v>
      </c>
      <c r="M314" s="31"/>
      <c r="N314" s="35">
        <f t="shared" si="134"/>
        <v>0</v>
      </c>
      <c r="O314" s="35">
        <f t="shared" si="127"/>
        <v>0</v>
      </c>
      <c r="P314" s="20" t="str">
        <f t="shared" si="130"/>
        <v>.</v>
      </c>
      <c r="Q314" s="9"/>
      <c r="R314" s="9"/>
      <c r="S314" s="38"/>
      <c r="T314" s="202"/>
      <c r="U314" s="203">
        <f t="shared" si="131"/>
        <v>0</v>
      </c>
      <c r="V314" s="203">
        <f t="shared" si="132"/>
        <v>0</v>
      </c>
      <c r="W314" s="207">
        <f t="shared" si="128"/>
        <v>0</v>
      </c>
    </row>
    <row r="315" spans="3:23">
      <c r="C315" s="55">
        <v>52</v>
      </c>
      <c r="D315" s="131">
        <v>0</v>
      </c>
      <c r="E315" s="132">
        <v>0</v>
      </c>
      <c r="F315" s="133">
        <v>1</v>
      </c>
      <c r="G315" s="30">
        <f t="shared" si="124"/>
        <v>0</v>
      </c>
      <c r="H315" s="31">
        <f t="shared" si="135"/>
        <v>0</v>
      </c>
      <c r="I315" s="31"/>
      <c r="J315" s="27">
        <f t="shared" si="136"/>
        <v>0</v>
      </c>
      <c r="K315" s="27">
        <f t="shared" si="133"/>
        <v>0</v>
      </c>
      <c r="L315" s="28">
        <f t="shared" si="126"/>
        <v>0</v>
      </c>
      <c r="M315" s="31"/>
      <c r="N315" s="35">
        <f t="shared" si="134"/>
        <v>0</v>
      </c>
      <c r="O315" s="35">
        <f t="shared" si="127"/>
        <v>0</v>
      </c>
      <c r="P315" s="20" t="str">
        <f t="shared" si="130"/>
        <v>.</v>
      </c>
      <c r="Q315" s="9"/>
      <c r="R315" s="9"/>
      <c r="S315" s="38"/>
      <c r="T315" s="202"/>
      <c r="U315" s="203">
        <f t="shared" si="131"/>
        <v>0</v>
      </c>
      <c r="V315" s="203">
        <f t="shared" si="132"/>
        <v>0</v>
      </c>
      <c r="W315" s="203">
        <f t="shared" si="128"/>
        <v>0</v>
      </c>
    </row>
    <row r="316" spans="3:23">
      <c r="C316" s="57"/>
      <c r="D316" s="32"/>
      <c r="E316" s="32"/>
      <c r="F316" s="150" t="s">
        <v>51</v>
      </c>
      <c r="G316" s="31">
        <f>SUM(G290:G315)</f>
        <v>0</v>
      </c>
      <c r="H316" s="31">
        <f>SUM(H290:H315)</f>
        <v>0</v>
      </c>
      <c r="I316" s="31"/>
      <c r="J316" s="27">
        <f>SUM(J290:J315)</f>
        <v>0</v>
      </c>
      <c r="K316" s="27">
        <f>SUM(K290:K315)</f>
        <v>0</v>
      </c>
      <c r="L316" s="28">
        <f>SUM(L290:L315)</f>
        <v>0</v>
      </c>
      <c r="M316" s="31"/>
      <c r="N316" s="29">
        <f>SUM(N290:N315)</f>
        <v>0</v>
      </c>
      <c r="O316" s="29">
        <f>SUM(O290:O315)</f>
        <v>0</v>
      </c>
      <c r="P316" s="20" t="str">
        <f t="shared" si="130"/>
        <v>.</v>
      </c>
      <c r="Q316" s="9"/>
      <c r="R316" s="9"/>
      <c r="S316" s="38"/>
      <c r="T316" s="202"/>
      <c r="U316" s="228">
        <f>SUM(U290:U315)</f>
        <v>0</v>
      </c>
      <c r="V316" s="228">
        <f>SUM(V290:V315)</f>
        <v>0</v>
      </c>
      <c r="W316" s="229">
        <f>SUM(W290:W315)</f>
        <v>0</v>
      </c>
    </row>
    <row r="317" spans="3:23" ht="13.2" thickBot="1">
      <c r="C317" s="52"/>
      <c r="D317" s="33"/>
      <c r="E317" s="33"/>
      <c r="F317" s="169"/>
      <c r="G317" s="33"/>
      <c r="H317" s="33"/>
      <c r="I317" s="33"/>
      <c r="J317" s="34"/>
      <c r="K317" s="124"/>
      <c r="L317" s="124"/>
      <c r="M317" s="171"/>
      <c r="N317" s="126"/>
      <c r="O317" s="126"/>
      <c r="P317" s="20"/>
      <c r="Q317" s="9"/>
      <c r="R317" s="9"/>
      <c r="S317" s="38"/>
      <c r="T317" s="202"/>
      <c r="U317" s="203"/>
      <c r="V317" s="203"/>
      <c r="W317" s="207"/>
    </row>
    <row r="318" spans="3:23" ht="56.55" customHeight="1">
      <c r="C318" s="52"/>
      <c r="D318" s="33"/>
      <c r="E318" s="33"/>
      <c r="F318" s="169"/>
      <c r="G318" s="33"/>
      <c r="H318" s="33"/>
      <c r="I318" s="33"/>
      <c r="J318" s="34"/>
      <c r="K318" s="359" t="s">
        <v>157</v>
      </c>
      <c r="L318" s="360"/>
      <c r="M318" s="224" t="s">
        <v>16</v>
      </c>
      <c r="N318" s="225" t="s">
        <v>8</v>
      </c>
      <c r="O318" s="226" t="s">
        <v>9</v>
      </c>
      <c r="P318" s="20"/>
      <c r="Q318" s="9"/>
      <c r="R318" s="9"/>
      <c r="S318" s="38"/>
      <c r="T318" s="202"/>
      <c r="U318" s="203"/>
      <c r="V318" s="203"/>
      <c r="W318" s="207"/>
    </row>
    <row r="319" spans="3:23" ht="15" thickBot="1">
      <c r="C319" s="52"/>
      <c r="D319" s="33"/>
      <c r="E319" s="33"/>
      <c r="F319" s="169"/>
      <c r="G319" s="33"/>
      <c r="H319" s="33"/>
      <c r="I319" s="33"/>
      <c r="J319" s="34"/>
      <c r="K319" s="399" t="s">
        <v>116</v>
      </c>
      <c r="L319" s="400"/>
      <c r="M319" s="234">
        <v>5.5E-2</v>
      </c>
      <c r="N319" s="324">
        <f>ROUND(N316*(1+M319),2)</f>
        <v>0</v>
      </c>
      <c r="O319" s="325">
        <f>ROUND(O316*(1+M319),2)</f>
        <v>0</v>
      </c>
      <c r="P319" s="20"/>
      <c r="Q319" s="9"/>
      <c r="R319" s="9"/>
      <c r="S319" s="38"/>
      <c r="T319" s="202"/>
      <c r="U319" s="203"/>
      <c r="V319" s="203"/>
      <c r="W319" s="207"/>
    </row>
    <row r="320" spans="3:23" ht="15" thickBot="1">
      <c r="C320" s="52"/>
      <c r="D320" s="33"/>
      <c r="E320" s="33"/>
      <c r="F320" s="169"/>
      <c r="G320" s="33"/>
      <c r="H320" s="33"/>
      <c r="I320" s="33"/>
      <c r="J320" s="34"/>
      <c r="K320" s="393" t="s">
        <v>158</v>
      </c>
      <c r="L320" s="394"/>
      <c r="M320" s="304">
        <v>8.2000000000000003E-2</v>
      </c>
      <c r="N320" s="320">
        <f>ROUND(N319*(1+M320),2)</f>
        <v>0</v>
      </c>
      <c r="O320" s="321">
        <f>ROUND(O319*(1+M320),2)</f>
        <v>0</v>
      </c>
      <c r="P320" s="20"/>
      <c r="Q320" s="9"/>
      <c r="R320" s="9"/>
      <c r="S320" s="38"/>
      <c r="T320" s="202"/>
      <c r="U320" s="203"/>
      <c r="V320" s="203"/>
      <c r="W320" s="207"/>
    </row>
    <row r="321" spans="3:23" ht="15" thickBot="1">
      <c r="C321" s="52"/>
      <c r="D321" s="33"/>
      <c r="E321" s="33"/>
      <c r="F321" s="169"/>
      <c r="G321" s="33"/>
      <c r="H321" s="33"/>
      <c r="I321" s="33"/>
      <c r="J321" s="34"/>
      <c r="K321" s="257"/>
      <c r="L321" s="258"/>
      <c r="M321" s="259"/>
      <c r="N321" s="265"/>
      <c r="O321" s="265"/>
      <c r="P321" s="20"/>
      <c r="Q321" s="9"/>
      <c r="R321" s="9"/>
      <c r="S321" s="38"/>
      <c r="T321" s="202"/>
      <c r="U321" s="203"/>
      <c r="V321" s="203"/>
      <c r="W321" s="207"/>
    </row>
    <row r="322" spans="3:23" ht="13.8">
      <c r="C322" s="254">
        <v>2021</v>
      </c>
      <c r="D322" s="50"/>
      <c r="E322" s="50"/>
      <c r="F322" s="50"/>
      <c r="G322" s="50"/>
      <c r="H322" s="50"/>
      <c r="I322" s="50"/>
      <c r="J322" s="50"/>
      <c r="K322" s="50"/>
      <c r="L322" s="50"/>
      <c r="M322" s="50"/>
      <c r="N322" s="50"/>
      <c r="O322" s="50"/>
      <c r="P322" s="51"/>
      <c r="Q322" s="50"/>
      <c r="R322" s="50"/>
      <c r="S322" s="71"/>
      <c r="T322" s="204"/>
      <c r="U322" s="204"/>
      <c r="V322" s="204"/>
      <c r="W322" s="205"/>
    </row>
    <row r="323" spans="3:23" ht="13.2" thickBot="1">
      <c r="C323" s="52"/>
      <c r="D323" s="9"/>
      <c r="E323" s="9"/>
      <c r="F323" s="9"/>
      <c r="G323" s="9"/>
      <c r="H323" s="9"/>
      <c r="I323" s="9"/>
      <c r="J323" s="9"/>
      <c r="K323" s="9"/>
      <c r="L323" s="9"/>
      <c r="M323" s="9"/>
      <c r="N323" s="9"/>
      <c r="O323" s="9"/>
      <c r="P323" s="20"/>
      <c r="Q323" s="9"/>
      <c r="R323" s="9"/>
      <c r="S323" s="38"/>
      <c r="T323" s="202"/>
      <c r="U323" s="202"/>
      <c r="V323" s="202"/>
      <c r="W323" s="206"/>
    </row>
    <row r="324" spans="3:23">
      <c r="C324" s="53"/>
      <c r="D324" s="373" t="s">
        <v>1</v>
      </c>
      <c r="E324" s="374"/>
      <c r="F324" s="375"/>
      <c r="G324" s="5"/>
      <c r="H324" s="6"/>
      <c r="I324" s="6"/>
      <c r="J324" s="376" t="s">
        <v>2</v>
      </c>
      <c r="K324" s="377"/>
      <c r="L324" s="378"/>
      <c r="M324" s="7"/>
      <c r="N324" s="379" t="s">
        <v>3</v>
      </c>
      <c r="O324" s="380"/>
      <c r="P324" s="20"/>
      <c r="Q324" s="9"/>
      <c r="R324" s="9"/>
      <c r="S324" s="38"/>
      <c r="T324" s="202"/>
      <c r="U324" s="202"/>
      <c r="V324" s="202"/>
      <c r="W324" s="206"/>
    </row>
    <row r="325" spans="3:23" ht="51" thickBot="1">
      <c r="C325" s="54" t="s">
        <v>4</v>
      </c>
      <c r="D325" s="134" t="s">
        <v>65</v>
      </c>
      <c r="E325" s="135" t="s">
        <v>66</v>
      </c>
      <c r="F325" s="127" t="s">
        <v>28</v>
      </c>
      <c r="G325" s="14" t="s">
        <v>67</v>
      </c>
      <c r="H325" s="15" t="s">
        <v>68</v>
      </c>
      <c r="I325" s="15"/>
      <c r="J325" s="16" t="s">
        <v>43</v>
      </c>
      <c r="K325" s="16" t="s">
        <v>44</v>
      </c>
      <c r="L325" s="17" t="s">
        <v>7</v>
      </c>
      <c r="M325" s="15"/>
      <c r="N325" s="18" t="s">
        <v>8</v>
      </c>
      <c r="O325" s="18" t="s">
        <v>9</v>
      </c>
      <c r="P325" s="20"/>
      <c r="Q325" s="9"/>
      <c r="R325" s="9"/>
      <c r="S325" s="102"/>
      <c r="T325" s="202"/>
      <c r="U325" s="253" t="s">
        <v>103</v>
      </c>
      <c r="V325" s="253" t="s">
        <v>104</v>
      </c>
      <c r="W325" s="240" t="s">
        <v>18</v>
      </c>
    </row>
    <row r="326" spans="3:23">
      <c r="C326" s="55">
        <v>2</v>
      </c>
      <c r="D326" s="131">
        <v>0</v>
      </c>
      <c r="E326" s="132">
        <v>0</v>
      </c>
      <c r="F326" s="133">
        <v>1</v>
      </c>
      <c r="G326" s="30">
        <f t="shared" ref="G326:G351" si="137">D326+E326</f>
        <v>0</v>
      </c>
      <c r="H326" s="31">
        <f t="shared" ref="H326:H330" si="138">ROUND((G326/F326),2)</f>
        <v>0</v>
      </c>
      <c r="I326" s="31"/>
      <c r="J326" s="27">
        <f>ROUND((H326*3%)*F326,2)</f>
        <v>0</v>
      </c>
      <c r="K326" s="27">
        <f t="shared" ref="K326:K351" si="139">ROUND((IF(H326-$R$328&lt;0,0,(H326-$R$328))*3.5%)*F326,2)</f>
        <v>0</v>
      </c>
      <c r="L326" s="28">
        <f t="shared" ref="L326:L351" si="140">J326+K326</f>
        <v>0</v>
      </c>
      <c r="M326" s="31"/>
      <c r="N326" s="35">
        <f t="shared" ref="N326:N351" si="141">((MIN(H326,$R$329)*0.58%)+IF(H326&gt;$R$329,(H326-$R$329)*1.25%,0))*F326</f>
        <v>0</v>
      </c>
      <c r="O326" s="35">
        <f t="shared" ref="O326:O351" si="142">(H326*3.75%)*F326</f>
        <v>0</v>
      </c>
      <c r="P326" s="20" t="str">
        <f>IF(W326&lt;&gt;0, "Error - review!",".")</f>
        <v>.</v>
      </c>
      <c r="Q326" s="357" t="s">
        <v>106</v>
      </c>
      <c r="R326" s="358"/>
      <c r="S326" s="38"/>
      <c r="T326" s="202"/>
      <c r="U326" s="203">
        <f>((MIN(H326,$R$329)*0.58%))*F326</f>
        <v>0</v>
      </c>
      <c r="V326" s="203">
        <f>(IF(H326&gt;$R$329,(H326-$R$329)*1.25%,0))*F326</f>
        <v>0</v>
      </c>
      <c r="W326" s="207">
        <f t="shared" ref="W326:W351" si="143">(U326+V326)-N326</f>
        <v>0</v>
      </c>
    </row>
    <row r="327" spans="3:23">
      <c r="C327" s="55">
        <v>4</v>
      </c>
      <c r="D327" s="131">
        <v>0</v>
      </c>
      <c r="E327" s="132">
        <v>0</v>
      </c>
      <c r="F327" s="133">
        <v>1</v>
      </c>
      <c r="G327" s="30">
        <f t="shared" si="137"/>
        <v>0</v>
      </c>
      <c r="H327" s="31">
        <f t="shared" si="138"/>
        <v>0</v>
      </c>
      <c r="I327" s="31"/>
      <c r="J327" s="27">
        <f t="shared" ref="J327:J331" si="144">ROUND((H327*3%)*F327,2)</f>
        <v>0</v>
      </c>
      <c r="K327" s="27">
        <f t="shared" si="139"/>
        <v>0</v>
      </c>
      <c r="L327" s="28">
        <f t="shared" si="140"/>
        <v>0</v>
      </c>
      <c r="M327" s="31"/>
      <c r="N327" s="35">
        <f t="shared" si="141"/>
        <v>0</v>
      </c>
      <c r="O327" s="35">
        <f t="shared" si="142"/>
        <v>0</v>
      </c>
      <c r="P327" s="20" t="str">
        <f t="shared" ref="P327:P352" si="145">IF(W327&lt;&gt;0, "Error - review!",".")</f>
        <v>.</v>
      </c>
      <c r="Q327" s="77" t="s">
        <v>100</v>
      </c>
      <c r="R327" s="111">
        <v>248.3</v>
      </c>
      <c r="S327" s="38"/>
      <c r="T327" s="202"/>
      <c r="U327" s="203">
        <f t="shared" ref="U327:U351" si="146">((MIN(H327,$R$329)*0.58%))*F327</f>
        <v>0</v>
      </c>
      <c r="V327" s="203">
        <f t="shared" ref="V327:V351" si="147">(IF(H327&gt;$R$329,(H327-$R$329)*1.25%,0))*F327</f>
        <v>0</v>
      </c>
      <c r="W327" s="207">
        <f t="shared" si="143"/>
        <v>0</v>
      </c>
    </row>
    <row r="328" spans="3:23">
      <c r="C328" s="55">
        <v>6</v>
      </c>
      <c r="D328" s="131">
        <v>0</v>
      </c>
      <c r="E328" s="132">
        <v>0</v>
      </c>
      <c r="F328" s="133">
        <v>1</v>
      </c>
      <c r="G328" s="30">
        <f t="shared" si="137"/>
        <v>0</v>
      </c>
      <c r="H328" s="31">
        <f t="shared" si="138"/>
        <v>0</v>
      </c>
      <c r="I328" s="31"/>
      <c r="J328" s="27">
        <f t="shared" si="144"/>
        <v>0</v>
      </c>
      <c r="K328" s="27">
        <f t="shared" si="139"/>
        <v>0</v>
      </c>
      <c r="L328" s="28">
        <f t="shared" si="140"/>
        <v>0</v>
      </c>
      <c r="M328" s="31"/>
      <c r="N328" s="35">
        <f t="shared" si="141"/>
        <v>0</v>
      </c>
      <c r="O328" s="35">
        <f t="shared" si="142"/>
        <v>0</v>
      </c>
      <c r="P328" s="20" t="str">
        <f t="shared" si="145"/>
        <v>.</v>
      </c>
      <c r="Q328" s="77" t="s">
        <v>101</v>
      </c>
      <c r="R328" s="111">
        <f>ROUND(($R$327*52.18*2)/26.09,2)</f>
        <v>993.2</v>
      </c>
      <c r="S328" s="38"/>
      <c r="T328" s="202"/>
      <c r="U328" s="203">
        <f t="shared" si="146"/>
        <v>0</v>
      </c>
      <c r="V328" s="203">
        <f t="shared" si="147"/>
        <v>0</v>
      </c>
      <c r="W328" s="207">
        <f t="shared" si="143"/>
        <v>0</v>
      </c>
    </row>
    <row r="329" spans="3:23" ht="13.2" thickBot="1">
      <c r="C329" s="55">
        <v>8</v>
      </c>
      <c r="D329" s="131">
        <v>0</v>
      </c>
      <c r="E329" s="132">
        <v>0</v>
      </c>
      <c r="F329" s="133">
        <v>1</v>
      </c>
      <c r="G329" s="30">
        <f t="shared" si="137"/>
        <v>0</v>
      </c>
      <c r="H329" s="31">
        <f t="shared" si="138"/>
        <v>0</v>
      </c>
      <c r="I329" s="31"/>
      <c r="J329" s="27">
        <f t="shared" si="144"/>
        <v>0</v>
      </c>
      <c r="K329" s="27">
        <f t="shared" si="139"/>
        <v>0</v>
      </c>
      <c r="L329" s="28">
        <f t="shared" si="140"/>
        <v>0</v>
      </c>
      <c r="M329" s="31"/>
      <c r="N329" s="35">
        <f t="shared" si="141"/>
        <v>0</v>
      </c>
      <c r="O329" s="35">
        <f t="shared" si="142"/>
        <v>0</v>
      </c>
      <c r="P329" s="20" t="str">
        <f t="shared" si="145"/>
        <v>.</v>
      </c>
      <c r="Q329" s="78" t="s">
        <v>12</v>
      </c>
      <c r="R329" s="112">
        <f>ROUND(($R$327*52.18*3.74)/26.09,2)</f>
        <v>1857.28</v>
      </c>
      <c r="S329" s="38"/>
      <c r="T329" s="202"/>
      <c r="U329" s="203">
        <f t="shared" si="146"/>
        <v>0</v>
      </c>
      <c r="V329" s="203">
        <f t="shared" si="147"/>
        <v>0</v>
      </c>
      <c r="W329" s="207">
        <f t="shared" si="143"/>
        <v>0</v>
      </c>
    </row>
    <row r="330" spans="3:23">
      <c r="C330" s="55">
        <v>10</v>
      </c>
      <c r="D330" s="131">
        <v>0</v>
      </c>
      <c r="E330" s="132">
        <v>0</v>
      </c>
      <c r="F330" s="133">
        <v>1</v>
      </c>
      <c r="G330" s="30">
        <f t="shared" si="137"/>
        <v>0</v>
      </c>
      <c r="H330" s="31">
        <f t="shared" si="138"/>
        <v>0</v>
      </c>
      <c r="I330" s="31"/>
      <c r="J330" s="27">
        <f t="shared" si="144"/>
        <v>0</v>
      </c>
      <c r="K330" s="27">
        <f t="shared" si="139"/>
        <v>0</v>
      </c>
      <c r="L330" s="28">
        <f t="shared" si="140"/>
        <v>0</v>
      </c>
      <c r="M330" s="31"/>
      <c r="N330" s="35">
        <f t="shared" si="141"/>
        <v>0</v>
      </c>
      <c r="O330" s="35">
        <f t="shared" si="142"/>
        <v>0</v>
      </c>
      <c r="P330" s="20" t="str">
        <f t="shared" si="145"/>
        <v>.</v>
      </c>
      <c r="Q330" s="38"/>
      <c r="R330" s="23"/>
      <c r="S330" s="38"/>
      <c r="T330" s="202"/>
      <c r="U330" s="203">
        <f t="shared" si="146"/>
        <v>0</v>
      </c>
      <c r="V330" s="203">
        <f t="shared" si="147"/>
        <v>0</v>
      </c>
      <c r="W330" s="207">
        <f t="shared" si="143"/>
        <v>0</v>
      </c>
    </row>
    <row r="331" spans="3:23">
      <c r="C331" s="55">
        <v>12</v>
      </c>
      <c r="D331" s="131">
        <v>0</v>
      </c>
      <c r="E331" s="132">
        <v>0</v>
      </c>
      <c r="F331" s="133">
        <v>1</v>
      </c>
      <c r="G331" s="30">
        <f t="shared" si="137"/>
        <v>0</v>
      </c>
      <c r="H331" s="31">
        <f>ROUND((G331/F331),2)</f>
        <v>0</v>
      </c>
      <c r="I331" s="31"/>
      <c r="J331" s="27">
        <f t="shared" si="144"/>
        <v>0</v>
      </c>
      <c r="K331" s="27">
        <f t="shared" si="139"/>
        <v>0</v>
      </c>
      <c r="L331" s="28">
        <f t="shared" si="140"/>
        <v>0</v>
      </c>
      <c r="M331" s="31"/>
      <c r="N331" s="35">
        <f t="shared" si="141"/>
        <v>0</v>
      </c>
      <c r="O331" s="35">
        <f t="shared" si="142"/>
        <v>0</v>
      </c>
      <c r="P331" s="20" t="str">
        <f t="shared" si="145"/>
        <v>.</v>
      </c>
      <c r="Q331" s="198"/>
      <c r="R331" s="23"/>
      <c r="S331" s="38"/>
      <c r="T331" s="202"/>
      <c r="U331" s="203">
        <f t="shared" si="146"/>
        <v>0</v>
      </c>
      <c r="V331" s="203">
        <f t="shared" si="147"/>
        <v>0</v>
      </c>
      <c r="W331" s="207">
        <f t="shared" si="143"/>
        <v>0</v>
      </c>
    </row>
    <row r="332" spans="3:23">
      <c r="C332" s="160">
        <v>14</v>
      </c>
      <c r="D332" s="131">
        <v>0</v>
      </c>
      <c r="E332" s="132">
        <v>0</v>
      </c>
      <c r="F332" s="133">
        <v>1</v>
      </c>
      <c r="G332" s="30">
        <f t="shared" si="137"/>
        <v>0</v>
      </c>
      <c r="H332" s="31">
        <f t="shared" ref="H332:H351" si="148">ROUND((G332/F332),2)</f>
        <v>0</v>
      </c>
      <c r="I332" s="31"/>
      <c r="J332" s="27">
        <f>ROUND((H332*3%)*F332,2)</f>
        <v>0</v>
      </c>
      <c r="K332" s="27">
        <f t="shared" si="139"/>
        <v>0</v>
      </c>
      <c r="L332" s="28">
        <f t="shared" si="140"/>
        <v>0</v>
      </c>
      <c r="M332" s="31"/>
      <c r="N332" s="35">
        <f t="shared" si="141"/>
        <v>0</v>
      </c>
      <c r="O332" s="35">
        <f t="shared" si="142"/>
        <v>0</v>
      </c>
      <c r="P332" s="20" t="str">
        <f t="shared" si="145"/>
        <v>.</v>
      </c>
      <c r="Q332" s="38"/>
      <c r="R332" s="23"/>
      <c r="S332" s="38"/>
      <c r="T332" s="202"/>
      <c r="U332" s="203">
        <f t="shared" si="146"/>
        <v>0</v>
      </c>
      <c r="V332" s="203">
        <f t="shared" si="147"/>
        <v>0</v>
      </c>
      <c r="W332" s="207">
        <f t="shared" si="143"/>
        <v>0</v>
      </c>
    </row>
    <row r="333" spans="3:23">
      <c r="C333" s="55">
        <v>16</v>
      </c>
      <c r="D333" s="131">
        <v>0</v>
      </c>
      <c r="E333" s="132">
        <v>0</v>
      </c>
      <c r="F333" s="133">
        <v>1</v>
      </c>
      <c r="G333" s="30">
        <f t="shared" si="137"/>
        <v>0</v>
      </c>
      <c r="H333" s="31">
        <f t="shared" si="148"/>
        <v>0</v>
      </c>
      <c r="I333" s="31"/>
      <c r="J333" s="27">
        <f>ROUND((H333*3%)*F333,2)</f>
        <v>0</v>
      </c>
      <c r="K333" s="27">
        <f t="shared" si="139"/>
        <v>0</v>
      </c>
      <c r="L333" s="28">
        <f t="shared" si="140"/>
        <v>0</v>
      </c>
      <c r="M333" s="31"/>
      <c r="N333" s="35">
        <f t="shared" si="141"/>
        <v>0</v>
      </c>
      <c r="O333" s="35">
        <f t="shared" si="142"/>
        <v>0</v>
      </c>
      <c r="P333" s="20" t="str">
        <f t="shared" si="145"/>
        <v>.</v>
      </c>
      <c r="Q333" s="38"/>
      <c r="R333" s="23"/>
      <c r="S333" s="38"/>
      <c r="T333" s="202"/>
      <c r="U333" s="203">
        <f t="shared" si="146"/>
        <v>0</v>
      </c>
      <c r="V333" s="203">
        <f t="shared" si="147"/>
        <v>0</v>
      </c>
      <c r="W333" s="207">
        <f t="shared" si="143"/>
        <v>0</v>
      </c>
    </row>
    <row r="334" spans="3:23">
      <c r="C334" s="55">
        <v>18</v>
      </c>
      <c r="D334" s="131">
        <v>0</v>
      </c>
      <c r="E334" s="132">
        <v>0</v>
      </c>
      <c r="F334" s="133">
        <v>1</v>
      </c>
      <c r="G334" s="30">
        <f t="shared" si="137"/>
        <v>0</v>
      </c>
      <c r="H334" s="31">
        <f t="shared" si="148"/>
        <v>0</v>
      </c>
      <c r="I334" s="31"/>
      <c r="J334" s="27">
        <f t="shared" ref="J334:J351" si="149">ROUND((H334*3%)*F334,2)</f>
        <v>0</v>
      </c>
      <c r="K334" s="27">
        <f t="shared" si="139"/>
        <v>0</v>
      </c>
      <c r="L334" s="28">
        <f t="shared" si="140"/>
        <v>0</v>
      </c>
      <c r="M334" s="31"/>
      <c r="N334" s="35">
        <f t="shared" si="141"/>
        <v>0</v>
      </c>
      <c r="O334" s="35">
        <f t="shared" si="142"/>
        <v>0</v>
      </c>
      <c r="P334" s="20" t="str">
        <f t="shared" si="145"/>
        <v>.</v>
      </c>
      <c r="Q334" s="38"/>
      <c r="R334" s="23"/>
      <c r="S334" s="38"/>
      <c r="T334" s="202"/>
      <c r="U334" s="203">
        <f t="shared" si="146"/>
        <v>0</v>
      </c>
      <c r="V334" s="203">
        <f t="shared" si="147"/>
        <v>0</v>
      </c>
      <c r="W334" s="207">
        <f t="shared" si="143"/>
        <v>0</v>
      </c>
    </row>
    <row r="335" spans="3:23">
      <c r="C335" s="55">
        <v>20</v>
      </c>
      <c r="D335" s="131">
        <v>0</v>
      </c>
      <c r="E335" s="132">
        <v>0</v>
      </c>
      <c r="F335" s="133">
        <v>1</v>
      </c>
      <c r="G335" s="30">
        <f t="shared" si="137"/>
        <v>0</v>
      </c>
      <c r="H335" s="31">
        <f t="shared" si="148"/>
        <v>0</v>
      </c>
      <c r="I335" s="31"/>
      <c r="J335" s="27">
        <f t="shared" si="149"/>
        <v>0</v>
      </c>
      <c r="K335" s="27">
        <f t="shared" si="139"/>
        <v>0</v>
      </c>
      <c r="L335" s="28">
        <f t="shared" si="140"/>
        <v>0</v>
      </c>
      <c r="M335" s="31"/>
      <c r="N335" s="35">
        <f t="shared" si="141"/>
        <v>0</v>
      </c>
      <c r="O335" s="35">
        <f t="shared" si="142"/>
        <v>0</v>
      </c>
      <c r="P335" s="20" t="str">
        <f t="shared" si="145"/>
        <v>.</v>
      </c>
      <c r="Q335" s="38"/>
      <c r="R335" s="23"/>
      <c r="S335" s="38"/>
      <c r="T335" s="202"/>
      <c r="U335" s="203">
        <f t="shared" si="146"/>
        <v>0</v>
      </c>
      <c r="V335" s="203">
        <f t="shared" si="147"/>
        <v>0</v>
      </c>
      <c r="W335" s="207">
        <f t="shared" si="143"/>
        <v>0</v>
      </c>
    </row>
    <row r="336" spans="3:23">
      <c r="C336" s="55">
        <v>22</v>
      </c>
      <c r="D336" s="131">
        <v>0</v>
      </c>
      <c r="E336" s="132">
        <v>0</v>
      </c>
      <c r="F336" s="133">
        <v>1</v>
      </c>
      <c r="G336" s="30">
        <f t="shared" si="137"/>
        <v>0</v>
      </c>
      <c r="H336" s="31">
        <f t="shared" si="148"/>
        <v>0</v>
      </c>
      <c r="I336" s="31"/>
      <c r="J336" s="27">
        <f t="shared" si="149"/>
        <v>0</v>
      </c>
      <c r="K336" s="27">
        <f t="shared" si="139"/>
        <v>0</v>
      </c>
      <c r="L336" s="28">
        <f t="shared" si="140"/>
        <v>0</v>
      </c>
      <c r="M336" s="31"/>
      <c r="N336" s="35">
        <f t="shared" si="141"/>
        <v>0</v>
      </c>
      <c r="O336" s="35">
        <f t="shared" si="142"/>
        <v>0</v>
      </c>
      <c r="P336" s="20" t="str">
        <f t="shared" si="145"/>
        <v>.</v>
      </c>
      <c r="Q336" s="186"/>
      <c r="R336" s="23"/>
      <c r="S336" s="38"/>
      <c r="T336" s="202"/>
      <c r="U336" s="203">
        <f t="shared" si="146"/>
        <v>0</v>
      </c>
      <c r="V336" s="203">
        <f t="shared" si="147"/>
        <v>0</v>
      </c>
      <c r="W336" s="207">
        <f t="shared" si="143"/>
        <v>0</v>
      </c>
    </row>
    <row r="337" spans="3:23">
      <c r="C337" s="55">
        <v>24</v>
      </c>
      <c r="D337" s="131">
        <v>0</v>
      </c>
      <c r="E337" s="132">
        <v>0</v>
      </c>
      <c r="F337" s="133">
        <v>1</v>
      </c>
      <c r="G337" s="30">
        <f t="shared" si="137"/>
        <v>0</v>
      </c>
      <c r="H337" s="31">
        <f t="shared" si="148"/>
        <v>0</v>
      </c>
      <c r="I337" s="31"/>
      <c r="J337" s="27">
        <f t="shared" si="149"/>
        <v>0</v>
      </c>
      <c r="K337" s="27">
        <f t="shared" si="139"/>
        <v>0</v>
      </c>
      <c r="L337" s="28">
        <f t="shared" si="140"/>
        <v>0</v>
      </c>
      <c r="M337" s="31"/>
      <c r="N337" s="35">
        <f t="shared" si="141"/>
        <v>0</v>
      </c>
      <c r="O337" s="35">
        <f t="shared" si="142"/>
        <v>0</v>
      </c>
      <c r="P337" s="20" t="str">
        <f t="shared" si="145"/>
        <v>.</v>
      </c>
      <c r="Q337" s="9"/>
      <c r="R337" s="9"/>
      <c r="S337" s="38"/>
      <c r="T337" s="202"/>
      <c r="U337" s="203">
        <f t="shared" si="146"/>
        <v>0</v>
      </c>
      <c r="V337" s="203">
        <f t="shared" si="147"/>
        <v>0</v>
      </c>
      <c r="W337" s="207">
        <f t="shared" si="143"/>
        <v>0</v>
      </c>
    </row>
    <row r="338" spans="3:23">
      <c r="C338" s="55">
        <v>26</v>
      </c>
      <c r="D338" s="131">
        <v>0</v>
      </c>
      <c r="E338" s="132">
        <v>0</v>
      </c>
      <c r="F338" s="133">
        <v>1</v>
      </c>
      <c r="G338" s="30">
        <f t="shared" si="137"/>
        <v>0</v>
      </c>
      <c r="H338" s="31">
        <f t="shared" si="148"/>
        <v>0</v>
      </c>
      <c r="I338" s="31"/>
      <c r="J338" s="27">
        <f t="shared" si="149"/>
        <v>0</v>
      </c>
      <c r="K338" s="27">
        <f t="shared" si="139"/>
        <v>0</v>
      </c>
      <c r="L338" s="28">
        <f t="shared" si="140"/>
        <v>0</v>
      </c>
      <c r="M338" s="31"/>
      <c r="N338" s="35">
        <f t="shared" si="141"/>
        <v>0</v>
      </c>
      <c r="O338" s="35">
        <f t="shared" si="142"/>
        <v>0</v>
      </c>
      <c r="P338" s="20" t="str">
        <f t="shared" si="145"/>
        <v>.</v>
      </c>
      <c r="Q338" s="9"/>
      <c r="R338" s="9"/>
      <c r="S338" s="38"/>
      <c r="T338" s="202"/>
      <c r="U338" s="203">
        <f t="shared" si="146"/>
        <v>0</v>
      </c>
      <c r="V338" s="203">
        <f t="shared" si="147"/>
        <v>0</v>
      </c>
      <c r="W338" s="207">
        <f t="shared" si="143"/>
        <v>0</v>
      </c>
    </row>
    <row r="339" spans="3:23">
      <c r="C339" s="55">
        <v>28</v>
      </c>
      <c r="D339" s="131">
        <v>0</v>
      </c>
      <c r="E339" s="132">
        <v>0</v>
      </c>
      <c r="F339" s="133">
        <v>1</v>
      </c>
      <c r="G339" s="30">
        <f t="shared" si="137"/>
        <v>0</v>
      </c>
      <c r="H339" s="31">
        <f t="shared" si="148"/>
        <v>0</v>
      </c>
      <c r="I339" s="31"/>
      <c r="J339" s="27">
        <f t="shared" si="149"/>
        <v>0</v>
      </c>
      <c r="K339" s="27">
        <f t="shared" si="139"/>
        <v>0</v>
      </c>
      <c r="L339" s="28">
        <f t="shared" si="140"/>
        <v>0</v>
      </c>
      <c r="M339" s="31"/>
      <c r="N339" s="35">
        <f t="shared" si="141"/>
        <v>0</v>
      </c>
      <c r="O339" s="35">
        <f t="shared" si="142"/>
        <v>0</v>
      </c>
      <c r="P339" s="20" t="str">
        <f t="shared" si="145"/>
        <v>.</v>
      </c>
      <c r="Q339" s="9"/>
      <c r="R339" s="9"/>
      <c r="S339" s="38"/>
      <c r="T339" s="202"/>
      <c r="U339" s="203">
        <f t="shared" si="146"/>
        <v>0</v>
      </c>
      <c r="V339" s="203">
        <f t="shared" si="147"/>
        <v>0</v>
      </c>
      <c r="W339" s="207">
        <f t="shared" si="143"/>
        <v>0</v>
      </c>
    </row>
    <row r="340" spans="3:23">
      <c r="C340" s="55">
        <v>30</v>
      </c>
      <c r="D340" s="131">
        <v>0</v>
      </c>
      <c r="E340" s="132">
        <v>0</v>
      </c>
      <c r="F340" s="133">
        <v>1</v>
      </c>
      <c r="G340" s="30">
        <f t="shared" si="137"/>
        <v>0</v>
      </c>
      <c r="H340" s="31">
        <f t="shared" si="148"/>
        <v>0</v>
      </c>
      <c r="I340" s="31"/>
      <c r="J340" s="27">
        <f t="shared" si="149"/>
        <v>0</v>
      </c>
      <c r="K340" s="27">
        <f t="shared" si="139"/>
        <v>0</v>
      </c>
      <c r="L340" s="28">
        <f t="shared" si="140"/>
        <v>0</v>
      </c>
      <c r="M340" s="31"/>
      <c r="N340" s="35">
        <f t="shared" si="141"/>
        <v>0</v>
      </c>
      <c r="O340" s="35">
        <f t="shared" si="142"/>
        <v>0</v>
      </c>
      <c r="P340" s="20" t="str">
        <f t="shared" si="145"/>
        <v>.</v>
      </c>
      <c r="Q340" s="9"/>
      <c r="R340" s="9"/>
      <c r="S340" s="38"/>
      <c r="T340" s="202"/>
      <c r="U340" s="203">
        <f t="shared" si="146"/>
        <v>0</v>
      </c>
      <c r="V340" s="203">
        <f t="shared" si="147"/>
        <v>0</v>
      </c>
      <c r="W340" s="207">
        <f t="shared" si="143"/>
        <v>0</v>
      </c>
    </row>
    <row r="341" spans="3:23">
      <c r="C341" s="55">
        <v>32</v>
      </c>
      <c r="D341" s="131">
        <v>0</v>
      </c>
      <c r="E341" s="132">
        <v>0</v>
      </c>
      <c r="F341" s="133">
        <v>1</v>
      </c>
      <c r="G341" s="30">
        <f t="shared" si="137"/>
        <v>0</v>
      </c>
      <c r="H341" s="31">
        <f t="shared" si="148"/>
        <v>0</v>
      </c>
      <c r="I341" s="31"/>
      <c r="J341" s="27">
        <f t="shared" si="149"/>
        <v>0</v>
      </c>
      <c r="K341" s="27">
        <f t="shared" si="139"/>
        <v>0</v>
      </c>
      <c r="L341" s="28">
        <f t="shared" si="140"/>
        <v>0</v>
      </c>
      <c r="M341" s="31"/>
      <c r="N341" s="35">
        <f t="shared" si="141"/>
        <v>0</v>
      </c>
      <c r="O341" s="35">
        <f t="shared" si="142"/>
        <v>0</v>
      </c>
      <c r="P341" s="20" t="str">
        <f t="shared" si="145"/>
        <v>.</v>
      </c>
      <c r="Q341" s="9"/>
      <c r="R341" s="9"/>
      <c r="S341" s="38"/>
      <c r="T341" s="202"/>
      <c r="U341" s="203">
        <f t="shared" si="146"/>
        <v>0</v>
      </c>
      <c r="V341" s="203">
        <f t="shared" si="147"/>
        <v>0</v>
      </c>
      <c r="W341" s="207">
        <f t="shared" si="143"/>
        <v>0</v>
      </c>
    </row>
    <row r="342" spans="3:23">
      <c r="C342" s="55">
        <v>34</v>
      </c>
      <c r="D342" s="131">
        <v>0</v>
      </c>
      <c r="E342" s="132">
        <v>0</v>
      </c>
      <c r="F342" s="133">
        <v>1</v>
      </c>
      <c r="G342" s="30">
        <f t="shared" si="137"/>
        <v>0</v>
      </c>
      <c r="H342" s="31">
        <f t="shared" si="148"/>
        <v>0</v>
      </c>
      <c r="I342" s="31"/>
      <c r="J342" s="27">
        <f t="shared" si="149"/>
        <v>0</v>
      </c>
      <c r="K342" s="27">
        <f t="shared" si="139"/>
        <v>0</v>
      </c>
      <c r="L342" s="28">
        <f t="shared" si="140"/>
        <v>0</v>
      </c>
      <c r="M342" s="31"/>
      <c r="N342" s="35">
        <f t="shared" si="141"/>
        <v>0</v>
      </c>
      <c r="O342" s="35">
        <f t="shared" si="142"/>
        <v>0</v>
      </c>
      <c r="P342" s="20" t="str">
        <f t="shared" si="145"/>
        <v>.</v>
      </c>
      <c r="Q342" s="9"/>
      <c r="R342" s="9"/>
      <c r="S342" s="38"/>
      <c r="T342" s="202"/>
      <c r="U342" s="203">
        <f t="shared" si="146"/>
        <v>0</v>
      </c>
      <c r="V342" s="203">
        <f t="shared" si="147"/>
        <v>0</v>
      </c>
      <c r="W342" s="207">
        <f t="shared" si="143"/>
        <v>0</v>
      </c>
    </row>
    <row r="343" spans="3:23">
      <c r="C343" s="55">
        <v>36</v>
      </c>
      <c r="D343" s="131">
        <v>0</v>
      </c>
      <c r="E343" s="132">
        <v>0</v>
      </c>
      <c r="F343" s="133">
        <v>1</v>
      </c>
      <c r="G343" s="30">
        <f t="shared" si="137"/>
        <v>0</v>
      </c>
      <c r="H343" s="31">
        <f t="shared" si="148"/>
        <v>0</v>
      </c>
      <c r="I343" s="31"/>
      <c r="J343" s="27">
        <f t="shared" si="149"/>
        <v>0</v>
      </c>
      <c r="K343" s="27">
        <f t="shared" si="139"/>
        <v>0</v>
      </c>
      <c r="L343" s="28">
        <f t="shared" si="140"/>
        <v>0</v>
      </c>
      <c r="M343" s="31"/>
      <c r="N343" s="35">
        <f t="shared" si="141"/>
        <v>0</v>
      </c>
      <c r="O343" s="35">
        <f t="shared" si="142"/>
        <v>0</v>
      </c>
      <c r="P343" s="20" t="str">
        <f t="shared" si="145"/>
        <v>.</v>
      </c>
      <c r="Q343" s="9"/>
      <c r="R343" s="9"/>
      <c r="S343" s="38"/>
      <c r="T343" s="202"/>
      <c r="U343" s="203">
        <f t="shared" si="146"/>
        <v>0</v>
      </c>
      <c r="V343" s="203">
        <f t="shared" si="147"/>
        <v>0</v>
      </c>
      <c r="W343" s="207">
        <f t="shared" si="143"/>
        <v>0</v>
      </c>
    </row>
    <row r="344" spans="3:23">
      <c r="C344" s="55">
        <v>38</v>
      </c>
      <c r="D344" s="131">
        <v>0</v>
      </c>
      <c r="E344" s="132">
        <v>0</v>
      </c>
      <c r="F344" s="133">
        <v>1</v>
      </c>
      <c r="G344" s="30">
        <f t="shared" si="137"/>
        <v>0</v>
      </c>
      <c r="H344" s="31">
        <f t="shared" si="148"/>
        <v>0</v>
      </c>
      <c r="I344" s="31"/>
      <c r="J344" s="27">
        <f t="shared" si="149"/>
        <v>0</v>
      </c>
      <c r="K344" s="27">
        <f t="shared" si="139"/>
        <v>0</v>
      </c>
      <c r="L344" s="28">
        <f t="shared" si="140"/>
        <v>0</v>
      </c>
      <c r="M344" s="31"/>
      <c r="N344" s="35">
        <f t="shared" si="141"/>
        <v>0</v>
      </c>
      <c r="O344" s="35">
        <f t="shared" si="142"/>
        <v>0</v>
      </c>
      <c r="P344" s="20" t="str">
        <f t="shared" si="145"/>
        <v>.</v>
      </c>
      <c r="Q344" s="9"/>
      <c r="R344" s="9"/>
      <c r="S344" s="38"/>
      <c r="T344" s="202"/>
      <c r="U344" s="203">
        <f t="shared" si="146"/>
        <v>0</v>
      </c>
      <c r="V344" s="203">
        <f t="shared" si="147"/>
        <v>0</v>
      </c>
      <c r="W344" s="207">
        <f t="shared" si="143"/>
        <v>0</v>
      </c>
    </row>
    <row r="345" spans="3:23">
      <c r="C345" s="55">
        <v>40</v>
      </c>
      <c r="D345" s="131">
        <v>0</v>
      </c>
      <c r="E345" s="132">
        <v>0</v>
      </c>
      <c r="F345" s="133">
        <v>1</v>
      </c>
      <c r="G345" s="30">
        <f t="shared" si="137"/>
        <v>0</v>
      </c>
      <c r="H345" s="31">
        <f t="shared" si="148"/>
        <v>0</v>
      </c>
      <c r="I345" s="31"/>
      <c r="J345" s="27">
        <f t="shared" si="149"/>
        <v>0</v>
      </c>
      <c r="K345" s="27">
        <f t="shared" si="139"/>
        <v>0</v>
      </c>
      <c r="L345" s="28">
        <f t="shared" si="140"/>
        <v>0</v>
      </c>
      <c r="M345" s="31"/>
      <c r="N345" s="35">
        <f t="shared" si="141"/>
        <v>0</v>
      </c>
      <c r="O345" s="35">
        <f t="shared" si="142"/>
        <v>0</v>
      </c>
      <c r="P345" s="20" t="str">
        <f t="shared" si="145"/>
        <v>.</v>
      </c>
      <c r="Q345" s="9"/>
      <c r="R345" s="9"/>
      <c r="S345" s="38"/>
      <c r="T345" s="202"/>
      <c r="U345" s="203">
        <f t="shared" si="146"/>
        <v>0</v>
      </c>
      <c r="V345" s="203">
        <f t="shared" si="147"/>
        <v>0</v>
      </c>
      <c r="W345" s="207">
        <f t="shared" si="143"/>
        <v>0</v>
      </c>
    </row>
    <row r="346" spans="3:23">
      <c r="C346" s="55">
        <v>42</v>
      </c>
      <c r="D346" s="131">
        <v>0</v>
      </c>
      <c r="E346" s="132">
        <v>0</v>
      </c>
      <c r="F346" s="133">
        <v>1</v>
      </c>
      <c r="G346" s="30">
        <f t="shared" si="137"/>
        <v>0</v>
      </c>
      <c r="H346" s="31">
        <f t="shared" si="148"/>
        <v>0</v>
      </c>
      <c r="I346" s="31"/>
      <c r="J346" s="27">
        <f t="shared" si="149"/>
        <v>0</v>
      </c>
      <c r="K346" s="27">
        <f t="shared" si="139"/>
        <v>0</v>
      </c>
      <c r="L346" s="28">
        <f t="shared" si="140"/>
        <v>0</v>
      </c>
      <c r="M346" s="31"/>
      <c r="N346" s="35">
        <f t="shared" si="141"/>
        <v>0</v>
      </c>
      <c r="O346" s="35">
        <f t="shared" si="142"/>
        <v>0</v>
      </c>
      <c r="P346" s="20" t="str">
        <f t="shared" si="145"/>
        <v>.</v>
      </c>
      <c r="Q346" s="9"/>
      <c r="R346" s="9"/>
      <c r="S346" s="38"/>
      <c r="T346" s="202"/>
      <c r="U346" s="203">
        <f t="shared" si="146"/>
        <v>0</v>
      </c>
      <c r="V346" s="203">
        <f t="shared" si="147"/>
        <v>0</v>
      </c>
      <c r="W346" s="207">
        <f t="shared" si="143"/>
        <v>0</v>
      </c>
    </row>
    <row r="347" spans="3:23">
      <c r="C347" s="55">
        <v>44</v>
      </c>
      <c r="D347" s="131">
        <v>0</v>
      </c>
      <c r="E347" s="132">
        <v>0</v>
      </c>
      <c r="F347" s="133">
        <v>1</v>
      </c>
      <c r="G347" s="30">
        <f t="shared" si="137"/>
        <v>0</v>
      </c>
      <c r="H347" s="31">
        <f t="shared" si="148"/>
        <v>0</v>
      </c>
      <c r="I347" s="31"/>
      <c r="J347" s="27">
        <f t="shared" si="149"/>
        <v>0</v>
      </c>
      <c r="K347" s="27">
        <f t="shared" si="139"/>
        <v>0</v>
      </c>
      <c r="L347" s="28">
        <f t="shared" si="140"/>
        <v>0</v>
      </c>
      <c r="M347" s="31"/>
      <c r="N347" s="35">
        <f t="shared" si="141"/>
        <v>0</v>
      </c>
      <c r="O347" s="35">
        <f t="shared" si="142"/>
        <v>0</v>
      </c>
      <c r="P347" s="20" t="str">
        <f t="shared" si="145"/>
        <v>.</v>
      </c>
      <c r="Q347" s="9"/>
      <c r="R347" s="9"/>
      <c r="S347" s="38"/>
      <c r="T347" s="202"/>
      <c r="U347" s="203">
        <f t="shared" si="146"/>
        <v>0</v>
      </c>
      <c r="V347" s="203">
        <f t="shared" si="147"/>
        <v>0</v>
      </c>
      <c r="W347" s="207">
        <f t="shared" si="143"/>
        <v>0</v>
      </c>
    </row>
    <row r="348" spans="3:23">
      <c r="C348" s="55">
        <v>46</v>
      </c>
      <c r="D348" s="131">
        <v>0</v>
      </c>
      <c r="E348" s="132">
        <v>0</v>
      </c>
      <c r="F348" s="133">
        <v>1</v>
      </c>
      <c r="G348" s="30">
        <f t="shared" si="137"/>
        <v>0</v>
      </c>
      <c r="H348" s="31">
        <f t="shared" si="148"/>
        <v>0</v>
      </c>
      <c r="I348" s="31"/>
      <c r="J348" s="27">
        <f t="shared" si="149"/>
        <v>0</v>
      </c>
      <c r="K348" s="27">
        <f t="shared" si="139"/>
        <v>0</v>
      </c>
      <c r="L348" s="28">
        <f t="shared" si="140"/>
        <v>0</v>
      </c>
      <c r="M348" s="31"/>
      <c r="N348" s="35">
        <f t="shared" si="141"/>
        <v>0</v>
      </c>
      <c r="O348" s="35">
        <f t="shared" si="142"/>
        <v>0</v>
      </c>
      <c r="P348" s="20" t="str">
        <f t="shared" si="145"/>
        <v>.</v>
      </c>
      <c r="Q348" s="9"/>
      <c r="R348" s="9"/>
      <c r="S348" s="38"/>
      <c r="T348" s="202"/>
      <c r="U348" s="203">
        <f t="shared" si="146"/>
        <v>0</v>
      </c>
      <c r="V348" s="203">
        <f t="shared" si="147"/>
        <v>0</v>
      </c>
      <c r="W348" s="207">
        <f t="shared" si="143"/>
        <v>0</v>
      </c>
    </row>
    <row r="349" spans="3:23">
      <c r="C349" s="55">
        <v>48</v>
      </c>
      <c r="D349" s="131">
        <v>0</v>
      </c>
      <c r="E349" s="132">
        <v>0</v>
      </c>
      <c r="F349" s="133">
        <v>1</v>
      </c>
      <c r="G349" s="30">
        <f t="shared" si="137"/>
        <v>0</v>
      </c>
      <c r="H349" s="31">
        <f t="shared" si="148"/>
        <v>0</v>
      </c>
      <c r="I349" s="31"/>
      <c r="J349" s="27">
        <f t="shared" si="149"/>
        <v>0</v>
      </c>
      <c r="K349" s="27">
        <f t="shared" si="139"/>
        <v>0</v>
      </c>
      <c r="L349" s="28">
        <f t="shared" si="140"/>
        <v>0</v>
      </c>
      <c r="M349" s="31"/>
      <c r="N349" s="35">
        <f t="shared" si="141"/>
        <v>0</v>
      </c>
      <c r="O349" s="35">
        <f t="shared" si="142"/>
        <v>0</v>
      </c>
      <c r="P349" s="20" t="str">
        <f t="shared" si="145"/>
        <v>.</v>
      </c>
      <c r="Q349" s="9"/>
      <c r="R349" s="9"/>
      <c r="S349" s="38"/>
      <c r="T349" s="202"/>
      <c r="U349" s="203">
        <f t="shared" si="146"/>
        <v>0</v>
      </c>
      <c r="V349" s="203">
        <f t="shared" si="147"/>
        <v>0</v>
      </c>
      <c r="W349" s="207">
        <f t="shared" si="143"/>
        <v>0</v>
      </c>
    </row>
    <row r="350" spans="3:23">
      <c r="C350" s="55">
        <v>50</v>
      </c>
      <c r="D350" s="131">
        <v>0</v>
      </c>
      <c r="E350" s="132">
        <v>0</v>
      </c>
      <c r="F350" s="133">
        <v>1</v>
      </c>
      <c r="G350" s="30">
        <f t="shared" si="137"/>
        <v>0</v>
      </c>
      <c r="H350" s="31">
        <f t="shared" si="148"/>
        <v>0</v>
      </c>
      <c r="I350" s="31"/>
      <c r="J350" s="27">
        <f t="shared" si="149"/>
        <v>0</v>
      </c>
      <c r="K350" s="27">
        <f t="shared" si="139"/>
        <v>0</v>
      </c>
      <c r="L350" s="28">
        <f t="shared" si="140"/>
        <v>0</v>
      </c>
      <c r="M350" s="31"/>
      <c r="N350" s="35">
        <f t="shared" si="141"/>
        <v>0</v>
      </c>
      <c r="O350" s="35">
        <f t="shared" si="142"/>
        <v>0</v>
      </c>
      <c r="P350" s="20" t="str">
        <f t="shared" si="145"/>
        <v>.</v>
      </c>
      <c r="Q350" s="9"/>
      <c r="R350" s="9"/>
      <c r="S350" s="38"/>
      <c r="T350" s="202"/>
      <c r="U350" s="203">
        <f t="shared" si="146"/>
        <v>0</v>
      </c>
      <c r="V350" s="203">
        <f t="shared" si="147"/>
        <v>0</v>
      </c>
      <c r="W350" s="207">
        <f t="shared" si="143"/>
        <v>0</v>
      </c>
    </row>
    <row r="351" spans="3:23">
      <c r="C351" s="55">
        <v>52</v>
      </c>
      <c r="D351" s="131">
        <v>0</v>
      </c>
      <c r="E351" s="132">
        <v>0</v>
      </c>
      <c r="F351" s="133">
        <v>1</v>
      </c>
      <c r="G351" s="30">
        <f t="shared" si="137"/>
        <v>0</v>
      </c>
      <c r="H351" s="31">
        <f t="shared" si="148"/>
        <v>0</v>
      </c>
      <c r="I351" s="31"/>
      <c r="J351" s="27">
        <f t="shared" si="149"/>
        <v>0</v>
      </c>
      <c r="K351" s="27">
        <f t="shared" si="139"/>
        <v>0</v>
      </c>
      <c r="L351" s="28">
        <f t="shared" si="140"/>
        <v>0</v>
      </c>
      <c r="M351" s="31"/>
      <c r="N351" s="35">
        <f t="shared" si="141"/>
        <v>0</v>
      </c>
      <c r="O351" s="35">
        <f t="shared" si="142"/>
        <v>0</v>
      </c>
      <c r="P351" s="20" t="str">
        <f t="shared" si="145"/>
        <v>.</v>
      </c>
      <c r="Q351" s="9"/>
      <c r="R351" s="9"/>
      <c r="S351" s="38"/>
      <c r="T351" s="202"/>
      <c r="U351" s="203">
        <f t="shared" si="146"/>
        <v>0</v>
      </c>
      <c r="V351" s="203">
        <f t="shared" si="147"/>
        <v>0</v>
      </c>
      <c r="W351" s="203">
        <f t="shared" si="143"/>
        <v>0</v>
      </c>
    </row>
    <row r="352" spans="3:23">
      <c r="C352" s="57"/>
      <c r="D352" s="32"/>
      <c r="E352" s="32"/>
      <c r="F352" s="150" t="s">
        <v>51</v>
      </c>
      <c r="G352" s="31">
        <f>SUM(G326:G351)</f>
        <v>0</v>
      </c>
      <c r="H352" s="31">
        <f>SUM(H326:H351)</f>
        <v>0</v>
      </c>
      <c r="I352" s="31"/>
      <c r="J352" s="27">
        <f>SUM(J326:J351)</f>
        <v>0</v>
      </c>
      <c r="K352" s="27">
        <f>SUM(K326:K351)</f>
        <v>0</v>
      </c>
      <c r="L352" s="28">
        <f>SUM(L326:L351)</f>
        <v>0</v>
      </c>
      <c r="M352" s="31"/>
      <c r="N352" s="29">
        <f>SUM(N326:N351)</f>
        <v>0</v>
      </c>
      <c r="O352" s="29">
        <f>SUM(O326:O351)</f>
        <v>0</v>
      </c>
      <c r="P352" s="20" t="str">
        <f t="shared" si="145"/>
        <v>.</v>
      </c>
      <c r="Q352" s="9"/>
      <c r="R352" s="9"/>
      <c r="S352" s="38"/>
      <c r="T352" s="202"/>
      <c r="U352" s="228">
        <f>SUM(U326:U351)</f>
        <v>0</v>
      </c>
      <c r="V352" s="228">
        <f>SUM(V326:V351)</f>
        <v>0</v>
      </c>
      <c r="W352" s="229">
        <f>SUM(W326:W351)</f>
        <v>0</v>
      </c>
    </row>
    <row r="353" spans="3:23" ht="13.2" thickBot="1">
      <c r="C353" s="52"/>
      <c r="D353" s="33"/>
      <c r="E353" s="33"/>
      <c r="F353" s="169"/>
      <c r="G353" s="33"/>
      <c r="H353" s="33"/>
      <c r="I353" s="33"/>
      <c r="J353" s="34"/>
      <c r="K353" s="260"/>
      <c r="L353" s="261"/>
      <c r="M353" s="262"/>
      <c r="N353" s="261"/>
      <c r="O353" s="263"/>
      <c r="P353" s="20"/>
      <c r="Q353" s="9"/>
      <c r="R353" s="9"/>
      <c r="S353" s="38"/>
      <c r="T353" s="202"/>
      <c r="U353" s="228"/>
      <c r="V353" s="228"/>
      <c r="W353" s="229"/>
    </row>
    <row r="354" spans="3:23" ht="55.2" customHeight="1">
      <c r="C354" s="52"/>
      <c r="D354" s="33"/>
      <c r="E354" s="33"/>
      <c r="F354" s="169"/>
      <c r="G354" s="33"/>
      <c r="H354" s="33"/>
      <c r="I354" s="33"/>
      <c r="J354" s="34"/>
      <c r="K354" s="359" t="s">
        <v>160</v>
      </c>
      <c r="L354" s="360"/>
      <c r="M354" s="224" t="s">
        <v>16</v>
      </c>
      <c r="N354" s="225" t="s">
        <v>8</v>
      </c>
      <c r="O354" s="226" t="s">
        <v>9</v>
      </c>
      <c r="P354" s="20"/>
      <c r="Q354" s="9"/>
      <c r="R354" s="9"/>
      <c r="S354" s="38"/>
      <c r="T354" s="202"/>
      <c r="U354" s="203"/>
      <c r="V354" s="203"/>
      <c r="W354" s="207"/>
    </row>
    <row r="355" spans="3:23" ht="15" customHeight="1" thickBot="1">
      <c r="C355" s="52"/>
      <c r="D355" s="33"/>
      <c r="E355" s="33"/>
      <c r="F355" s="169"/>
      <c r="G355" s="33"/>
      <c r="H355" s="33"/>
      <c r="I355" s="33"/>
      <c r="J355" s="34"/>
      <c r="K355" s="393" t="s">
        <v>158</v>
      </c>
      <c r="L355" s="394"/>
      <c r="M355" s="304">
        <v>8.2000000000000003E-2</v>
      </c>
      <c r="N355" s="320">
        <f>ROUND(N352*(1+M355),2)</f>
        <v>0</v>
      </c>
      <c r="O355" s="321">
        <f>ROUND(O352*(1+M355),2)</f>
        <v>0</v>
      </c>
      <c r="P355" s="20"/>
      <c r="Q355" s="9"/>
      <c r="R355" s="9"/>
      <c r="S355" s="38"/>
      <c r="T355" s="202"/>
      <c r="U355" s="203"/>
      <c r="V355" s="203"/>
      <c r="W355" s="207"/>
    </row>
    <row r="356" spans="3:23" ht="15" customHeight="1" thickBot="1">
      <c r="C356" s="52"/>
      <c r="D356" s="33"/>
      <c r="E356" s="33"/>
      <c r="F356" s="169"/>
      <c r="G356" s="33"/>
      <c r="H356" s="33"/>
      <c r="I356" s="33"/>
      <c r="J356" s="34"/>
      <c r="K356" s="257"/>
      <c r="L356" s="258"/>
      <c r="M356" s="305"/>
      <c r="N356" s="322"/>
      <c r="O356" s="322"/>
      <c r="P356" s="20"/>
      <c r="Q356" s="9"/>
      <c r="R356" s="9"/>
      <c r="S356" s="38"/>
      <c r="T356" s="202"/>
      <c r="U356" s="203"/>
      <c r="V356" s="203"/>
      <c r="W356" s="207"/>
    </row>
    <row r="357" spans="3:23" ht="13.8">
      <c r="C357" s="279">
        <v>2022</v>
      </c>
      <c r="D357" s="50"/>
      <c r="E357" s="50"/>
      <c r="F357" s="50"/>
      <c r="G357" s="50"/>
      <c r="H357" s="50"/>
      <c r="I357" s="50"/>
      <c r="J357" s="50"/>
      <c r="K357" s="50"/>
      <c r="L357" s="50"/>
      <c r="M357" s="50"/>
      <c r="N357" s="50"/>
      <c r="O357" s="50"/>
      <c r="P357" s="51"/>
      <c r="Q357" s="50"/>
      <c r="R357" s="50"/>
      <c r="S357" s="71"/>
      <c r="T357" s="204"/>
      <c r="U357" s="204"/>
      <c r="V357" s="204"/>
      <c r="W357" s="205"/>
    </row>
    <row r="358" spans="3:23" ht="13.2" thickBot="1">
      <c r="C358" s="52"/>
      <c r="D358" s="9"/>
      <c r="E358" s="9"/>
      <c r="F358" s="9"/>
      <c r="G358" s="9"/>
      <c r="H358" s="9"/>
      <c r="I358" s="9"/>
      <c r="J358" s="9"/>
      <c r="K358" s="9"/>
      <c r="L358" s="9"/>
      <c r="M358" s="9"/>
      <c r="N358" s="9"/>
      <c r="O358" s="9"/>
      <c r="P358" s="20"/>
      <c r="Q358" s="9"/>
      <c r="R358" s="9"/>
      <c r="S358" s="38"/>
      <c r="T358" s="202"/>
      <c r="U358" s="202"/>
      <c r="V358" s="202"/>
      <c r="W358" s="206"/>
    </row>
    <row r="359" spans="3:23">
      <c r="C359" s="53"/>
      <c r="D359" s="373" t="s">
        <v>1</v>
      </c>
      <c r="E359" s="374"/>
      <c r="F359" s="375"/>
      <c r="G359" s="5"/>
      <c r="H359" s="6"/>
      <c r="I359" s="6"/>
      <c r="J359" s="376" t="s">
        <v>2</v>
      </c>
      <c r="K359" s="377"/>
      <c r="L359" s="378"/>
      <c r="M359" s="7"/>
      <c r="N359" s="379" t="s">
        <v>3</v>
      </c>
      <c r="O359" s="380"/>
      <c r="P359" s="20"/>
      <c r="Q359" s="9"/>
      <c r="R359" s="9"/>
      <c r="S359" s="38"/>
      <c r="T359" s="202"/>
      <c r="U359" s="202"/>
      <c r="V359" s="202"/>
      <c r="W359" s="206"/>
    </row>
    <row r="360" spans="3:23" ht="51" thickBot="1">
      <c r="C360" s="54" t="s">
        <v>4</v>
      </c>
      <c r="D360" s="134" t="s">
        <v>65</v>
      </c>
      <c r="E360" s="135" t="s">
        <v>66</v>
      </c>
      <c r="F360" s="127" t="s">
        <v>28</v>
      </c>
      <c r="G360" s="14" t="s">
        <v>67</v>
      </c>
      <c r="H360" s="15" t="s">
        <v>68</v>
      </c>
      <c r="I360" s="15"/>
      <c r="J360" s="16" t="s">
        <v>43</v>
      </c>
      <c r="K360" s="16" t="s">
        <v>44</v>
      </c>
      <c r="L360" s="17" t="s">
        <v>7</v>
      </c>
      <c r="M360" s="15"/>
      <c r="N360" s="18" t="s">
        <v>8</v>
      </c>
      <c r="O360" s="18" t="s">
        <v>9</v>
      </c>
      <c r="P360" s="20"/>
      <c r="Q360" s="9"/>
      <c r="R360" s="9"/>
      <c r="S360" s="102"/>
      <c r="T360" s="202"/>
      <c r="U360" s="278" t="s">
        <v>103</v>
      </c>
      <c r="V360" s="278" t="s">
        <v>104</v>
      </c>
      <c r="W360" s="240" t="s">
        <v>18</v>
      </c>
    </row>
    <row r="361" spans="3:23" ht="45.6" customHeight="1">
      <c r="C361" s="55">
        <v>2</v>
      </c>
      <c r="D361" s="131">
        <v>0</v>
      </c>
      <c r="E361" s="132">
        <v>0</v>
      </c>
      <c r="F361" s="133">
        <v>1</v>
      </c>
      <c r="G361" s="30">
        <f t="shared" ref="G361:G386" si="150">D361+E361</f>
        <v>0</v>
      </c>
      <c r="H361" s="31">
        <f>ROUND((G361/F361),2)</f>
        <v>0</v>
      </c>
      <c r="I361" s="31"/>
      <c r="J361" s="27">
        <f>ROUND((H361*3%)*F361,2)</f>
        <v>0</v>
      </c>
      <c r="K361" s="27">
        <f>ROUND((IF(H361-$R$365&lt;0,0,(H361-$R$365))*3.5%)*F361,2)</f>
        <v>0</v>
      </c>
      <c r="L361" s="28">
        <f t="shared" ref="L361:L386" si="151">J361+K361</f>
        <v>0</v>
      </c>
      <c r="M361" s="31"/>
      <c r="N361" s="35">
        <f>((MIN(H361,$R$366)*0.58%)+IF(H361&gt;$R$366,(H361-$R$366)*1.25%,0))*F361</f>
        <v>0</v>
      </c>
      <c r="O361" s="35">
        <f t="shared" ref="O361:O386" si="152">(H361*3.75%)*F361</f>
        <v>0</v>
      </c>
      <c r="P361" s="20" t="str">
        <f>IF(W361&lt;&gt;0, "Error - review!",".")</f>
        <v>.</v>
      </c>
      <c r="Q361" s="403" t="s">
        <v>131</v>
      </c>
      <c r="R361" s="404"/>
      <c r="S361" s="38"/>
      <c r="T361" s="202"/>
      <c r="U361" s="203">
        <f>((MIN(H361,$R$366)*0.58%))*F361</f>
        <v>0</v>
      </c>
      <c r="V361" s="203">
        <f>(IF(H361&gt;$R$366,(H361-$R$366)*1.25%,0))*F361</f>
        <v>0</v>
      </c>
      <c r="W361" s="207">
        <f t="shared" ref="W361:W386" si="153">(U361+V361)-N361</f>
        <v>0</v>
      </c>
    </row>
    <row r="362" spans="3:23">
      <c r="C362" s="55">
        <v>4</v>
      </c>
      <c r="D362" s="131">
        <v>0</v>
      </c>
      <c r="E362" s="132">
        <v>0</v>
      </c>
      <c r="F362" s="133">
        <v>1</v>
      </c>
      <c r="G362" s="30">
        <f t="shared" si="150"/>
        <v>0</v>
      </c>
      <c r="H362" s="31">
        <f t="shared" ref="H362:H365" si="154">ROUND((G362/F362),2)</f>
        <v>0</v>
      </c>
      <c r="I362" s="31"/>
      <c r="J362" s="27">
        <f>ROUND((H362*3%)*F362,2)</f>
        <v>0</v>
      </c>
      <c r="K362" s="27">
        <f t="shared" ref="K362:K386" si="155">ROUND((IF(H362-$R$369&lt;0,0,(H362-$R$369))*3.5%)*F362,2)</f>
        <v>0</v>
      </c>
      <c r="L362" s="28">
        <f t="shared" si="151"/>
        <v>0</v>
      </c>
      <c r="M362" s="31"/>
      <c r="N362" s="35">
        <f t="shared" ref="N362:N386" si="156">((MIN(H362,$R$370)*0.58%)+IF(H362&gt;$R$370,(H362-$R$370)*1.25%,0))*F362</f>
        <v>0</v>
      </c>
      <c r="O362" s="35">
        <f t="shared" si="152"/>
        <v>0</v>
      </c>
      <c r="P362" s="20" t="str">
        <f t="shared" ref="P362:P387" si="157">IF(W362&lt;&gt;0, "Error - review!",".")</f>
        <v>.</v>
      </c>
      <c r="Q362" s="267" t="s">
        <v>132</v>
      </c>
      <c r="R362" s="268"/>
      <c r="S362" s="38"/>
      <c r="T362" s="202"/>
      <c r="U362" s="203">
        <f>((MIN(H362,$R$370)*0.58%))*F362</f>
        <v>0</v>
      </c>
      <c r="V362" s="203">
        <f>(IF(H362&gt;$R$370,(H362-$R$370)*1.25%,0))*F362</f>
        <v>0</v>
      </c>
      <c r="W362" s="207">
        <f t="shared" si="153"/>
        <v>0</v>
      </c>
    </row>
    <row r="363" spans="3:23">
      <c r="C363" s="55">
        <v>6</v>
      </c>
      <c r="D363" s="131">
        <v>0</v>
      </c>
      <c r="E363" s="132">
        <v>0</v>
      </c>
      <c r="F363" s="133">
        <v>1</v>
      </c>
      <c r="G363" s="30">
        <f t="shared" si="150"/>
        <v>0</v>
      </c>
      <c r="H363" s="31">
        <f t="shared" si="154"/>
        <v>0</v>
      </c>
      <c r="I363" s="31"/>
      <c r="J363" s="27">
        <f t="shared" ref="J363:J366" si="158">ROUND((H363*3%)*F363,2)</f>
        <v>0</v>
      </c>
      <c r="K363" s="27">
        <f t="shared" si="155"/>
        <v>0</v>
      </c>
      <c r="L363" s="28">
        <f t="shared" si="151"/>
        <v>0</v>
      </c>
      <c r="M363" s="31"/>
      <c r="N363" s="35">
        <f t="shared" si="156"/>
        <v>0</v>
      </c>
      <c r="O363" s="35">
        <f t="shared" si="152"/>
        <v>0</v>
      </c>
      <c r="P363" s="20" t="str">
        <f t="shared" si="157"/>
        <v>.</v>
      </c>
      <c r="Q363" s="77" t="s">
        <v>133</v>
      </c>
      <c r="R363" s="111">
        <v>248.3</v>
      </c>
      <c r="S363" s="38"/>
      <c r="T363" s="202"/>
      <c r="U363" s="203">
        <f t="shared" ref="U363:U386" si="159">((MIN(H363,$R$370)*0.58%))*F363</f>
        <v>0</v>
      </c>
      <c r="V363" s="203">
        <f t="shared" ref="V363:V386" si="160">(IF(H363&gt;$R$370,(H363-$R$370)*1.25%,0))*F363</f>
        <v>0</v>
      </c>
      <c r="W363" s="207">
        <f t="shared" si="153"/>
        <v>0</v>
      </c>
    </row>
    <row r="364" spans="3:23">
      <c r="C364" s="55">
        <v>8</v>
      </c>
      <c r="D364" s="131">
        <v>0</v>
      </c>
      <c r="E364" s="132">
        <v>0</v>
      </c>
      <c r="F364" s="133">
        <v>1</v>
      </c>
      <c r="G364" s="30">
        <f t="shared" si="150"/>
        <v>0</v>
      </c>
      <c r="H364" s="31">
        <f t="shared" si="154"/>
        <v>0</v>
      </c>
      <c r="I364" s="31"/>
      <c r="J364" s="27">
        <f t="shared" si="158"/>
        <v>0</v>
      </c>
      <c r="K364" s="27">
        <f t="shared" si="155"/>
        <v>0</v>
      </c>
      <c r="L364" s="28">
        <f t="shared" si="151"/>
        <v>0</v>
      </c>
      <c r="M364" s="31"/>
      <c r="N364" s="35">
        <f t="shared" si="156"/>
        <v>0</v>
      </c>
      <c r="O364" s="35">
        <f t="shared" si="152"/>
        <v>0</v>
      </c>
      <c r="P364" s="20" t="str">
        <f t="shared" si="157"/>
        <v>.</v>
      </c>
      <c r="Q364" s="77" t="s">
        <v>120</v>
      </c>
      <c r="R364" s="111">
        <v>253.3</v>
      </c>
      <c r="S364" s="38"/>
      <c r="T364" s="202"/>
      <c r="U364" s="203">
        <f>((MIN(H364,$R$370)*0.58%))*F364</f>
        <v>0</v>
      </c>
      <c r="V364" s="203">
        <f>(IF(H364&gt;$R$370,(H364-$R$370)*1.25%,0))*F364</f>
        <v>0</v>
      </c>
      <c r="W364" s="207">
        <f t="shared" si="153"/>
        <v>0</v>
      </c>
    </row>
    <row r="365" spans="3:23">
      <c r="C365" s="55">
        <v>10</v>
      </c>
      <c r="D365" s="131">
        <v>0</v>
      </c>
      <c r="E365" s="132">
        <v>0</v>
      </c>
      <c r="F365" s="133">
        <v>1</v>
      </c>
      <c r="G365" s="30">
        <f t="shared" si="150"/>
        <v>0</v>
      </c>
      <c r="H365" s="31">
        <f t="shared" si="154"/>
        <v>0</v>
      </c>
      <c r="I365" s="31"/>
      <c r="J365" s="27">
        <f t="shared" si="158"/>
        <v>0</v>
      </c>
      <c r="K365" s="27">
        <f t="shared" si="155"/>
        <v>0</v>
      </c>
      <c r="L365" s="28">
        <f t="shared" si="151"/>
        <v>0</v>
      </c>
      <c r="M365" s="31"/>
      <c r="N365" s="35">
        <f t="shared" si="156"/>
        <v>0</v>
      </c>
      <c r="O365" s="35">
        <f t="shared" si="152"/>
        <v>0</v>
      </c>
      <c r="P365" s="20" t="str">
        <f t="shared" si="157"/>
        <v>.</v>
      </c>
      <c r="Q365" s="77" t="s">
        <v>129</v>
      </c>
      <c r="R365" s="111">
        <f>ROUND(((((($R$363*(6/14))+($R$364*(8/14)))*52.18)/26.09)*2),2)</f>
        <v>1004.63</v>
      </c>
      <c r="S365" s="38"/>
      <c r="T365" s="202"/>
      <c r="U365" s="203">
        <f t="shared" si="159"/>
        <v>0</v>
      </c>
      <c r="V365" s="203">
        <f t="shared" si="160"/>
        <v>0</v>
      </c>
      <c r="W365" s="207">
        <f t="shared" si="153"/>
        <v>0</v>
      </c>
    </row>
    <row r="366" spans="3:23">
      <c r="C366" s="55">
        <v>12</v>
      </c>
      <c r="D366" s="131">
        <v>0</v>
      </c>
      <c r="E366" s="132">
        <v>0</v>
      </c>
      <c r="F366" s="133">
        <v>1</v>
      </c>
      <c r="G366" s="30">
        <f t="shared" si="150"/>
        <v>0</v>
      </c>
      <c r="H366" s="31">
        <f>ROUND((G366/F366),2)</f>
        <v>0</v>
      </c>
      <c r="I366" s="31"/>
      <c r="J366" s="27">
        <f t="shared" si="158"/>
        <v>0</v>
      </c>
      <c r="K366" s="27">
        <f t="shared" si="155"/>
        <v>0</v>
      </c>
      <c r="L366" s="28">
        <f t="shared" si="151"/>
        <v>0</v>
      </c>
      <c r="M366" s="31"/>
      <c r="N366" s="35">
        <f t="shared" si="156"/>
        <v>0</v>
      </c>
      <c r="O366" s="35">
        <f t="shared" si="152"/>
        <v>0</v>
      </c>
      <c r="P366" s="20" t="str">
        <f t="shared" si="157"/>
        <v>.</v>
      </c>
      <c r="Q366" s="77" t="s">
        <v>121</v>
      </c>
      <c r="R366" s="111">
        <f>ROUND(((((($R$363*(6/14))+($R$364*(8/14)))*52.18)/26.09)*3.74),2)</f>
        <v>1878.66</v>
      </c>
      <c r="S366" s="38"/>
      <c r="T366" s="202"/>
      <c r="U366" s="203">
        <f>((MIN(H366,$R$370)*0.58%))*F366</f>
        <v>0</v>
      </c>
      <c r="V366" s="203">
        <f>(IF(H366&gt;$R$370,(H366-$R$370)*1.25%,0))*F366</f>
        <v>0</v>
      </c>
      <c r="W366" s="207">
        <f t="shared" si="153"/>
        <v>0</v>
      </c>
    </row>
    <row r="367" spans="3:23">
      <c r="C367" s="160">
        <v>14</v>
      </c>
      <c r="D367" s="131">
        <v>0</v>
      </c>
      <c r="E367" s="132">
        <v>0</v>
      </c>
      <c r="F367" s="133">
        <v>1</v>
      </c>
      <c r="G367" s="30">
        <f t="shared" si="150"/>
        <v>0</v>
      </c>
      <c r="H367" s="31">
        <f t="shared" ref="H367:H386" si="161">ROUND((G367/F367),2)</f>
        <v>0</v>
      </c>
      <c r="I367" s="31"/>
      <c r="J367" s="27">
        <f>ROUND((H367*3%)*F367,2)</f>
        <v>0</v>
      </c>
      <c r="K367" s="27">
        <f t="shared" si="155"/>
        <v>0</v>
      </c>
      <c r="L367" s="28">
        <f t="shared" si="151"/>
        <v>0</v>
      </c>
      <c r="M367" s="31"/>
      <c r="N367" s="35">
        <f t="shared" si="156"/>
        <v>0</v>
      </c>
      <c r="O367" s="35">
        <f t="shared" si="152"/>
        <v>0</v>
      </c>
      <c r="P367" s="20" t="str">
        <f t="shared" si="157"/>
        <v>.</v>
      </c>
      <c r="Q367" s="75" t="s">
        <v>128</v>
      </c>
      <c r="R367" s="111"/>
      <c r="S367" s="38"/>
      <c r="T367" s="202"/>
      <c r="U367" s="203">
        <f t="shared" si="159"/>
        <v>0</v>
      </c>
      <c r="V367" s="203">
        <f>(IF(H367&gt;$R$370,(H367-$R$370)*1.25%,0))*F367</f>
        <v>0</v>
      </c>
      <c r="W367" s="207">
        <f t="shared" si="153"/>
        <v>0</v>
      </c>
    </row>
    <row r="368" spans="3:23">
      <c r="C368" s="55">
        <v>16</v>
      </c>
      <c r="D368" s="131">
        <v>0</v>
      </c>
      <c r="E368" s="132">
        <v>0</v>
      </c>
      <c r="F368" s="133">
        <v>1</v>
      </c>
      <c r="G368" s="30">
        <f t="shared" si="150"/>
        <v>0</v>
      </c>
      <c r="H368" s="31">
        <f t="shared" si="161"/>
        <v>0</v>
      </c>
      <c r="I368" s="31"/>
      <c r="J368" s="27">
        <f>ROUND((H368*3%)*F368,2)</f>
        <v>0</v>
      </c>
      <c r="K368" s="27">
        <f t="shared" si="155"/>
        <v>0</v>
      </c>
      <c r="L368" s="28">
        <f t="shared" si="151"/>
        <v>0</v>
      </c>
      <c r="M368" s="31"/>
      <c r="N368" s="35">
        <f t="shared" si="156"/>
        <v>0</v>
      </c>
      <c r="O368" s="35">
        <f t="shared" si="152"/>
        <v>0</v>
      </c>
      <c r="P368" s="20" t="str">
        <f t="shared" si="157"/>
        <v>.</v>
      </c>
      <c r="Q368" s="77" t="s">
        <v>123</v>
      </c>
      <c r="R368" s="111">
        <v>253.3</v>
      </c>
      <c r="S368" s="38"/>
      <c r="T368" s="202"/>
      <c r="U368" s="203">
        <f>((MIN(H368,$R$370)*0.58%))*F368</f>
        <v>0</v>
      </c>
      <c r="V368" s="203">
        <f t="shared" si="160"/>
        <v>0</v>
      </c>
      <c r="W368" s="207">
        <f t="shared" si="153"/>
        <v>0</v>
      </c>
    </row>
    <row r="369" spans="3:23">
      <c r="C369" s="55">
        <v>18</v>
      </c>
      <c r="D369" s="131">
        <v>0</v>
      </c>
      <c r="E369" s="132">
        <v>0</v>
      </c>
      <c r="F369" s="133">
        <v>1</v>
      </c>
      <c r="G369" s="30">
        <f t="shared" si="150"/>
        <v>0</v>
      </c>
      <c r="H369" s="31">
        <f t="shared" si="161"/>
        <v>0</v>
      </c>
      <c r="I369" s="31"/>
      <c r="J369" s="27">
        <f t="shared" ref="J369:J386" si="162">ROUND((H369*3%)*F369,2)</f>
        <v>0</v>
      </c>
      <c r="K369" s="27">
        <f t="shared" si="155"/>
        <v>0</v>
      </c>
      <c r="L369" s="28">
        <f t="shared" si="151"/>
        <v>0</v>
      </c>
      <c r="M369" s="31"/>
      <c r="N369" s="35">
        <f t="shared" si="156"/>
        <v>0</v>
      </c>
      <c r="O369" s="35">
        <f t="shared" si="152"/>
        <v>0</v>
      </c>
      <c r="P369" s="20" t="str">
        <f t="shared" si="157"/>
        <v>.</v>
      </c>
      <c r="Q369" s="77" t="s">
        <v>130</v>
      </c>
      <c r="R369" s="111">
        <f>ROUND(($R$368*52.18*2)/26.09,2)</f>
        <v>1013.2</v>
      </c>
      <c r="S369" s="38"/>
      <c r="T369" s="202"/>
      <c r="U369" s="203">
        <f>((MIN(H369,$R$370)*0.58%))*F369</f>
        <v>0</v>
      </c>
      <c r="V369" s="203">
        <f t="shared" si="160"/>
        <v>0</v>
      </c>
      <c r="W369" s="207">
        <f t="shared" si="153"/>
        <v>0</v>
      </c>
    </row>
    <row r="370" spans="3:23" ht="13.2" thickBot="1">
      <c r="C370" s="55">
        <v>20</v>
      </c>
      <c r="D370" s="131">
        <v>0</v>
      </c>
      <c r="E370" s="132">
        <v>0</v>
      </c>
      <c r="F370" s="133">
        <v>1</v>
      </c>
      <c r="G370" s="30">
        <f t="shared" si="150"/>
        <v>0</v>
      </c>
      <c r="H370" s="31">
        <f t="shared" si="161"/>
        <v>0</v>
      </c>
      <c r="I370" s="31"/>
      <c r="J370" s="27">
        <f t="shared" si="162"/>
        <v>0</v>
      </c>
      <c r="K370" s="27">
        <f t="shared" si="155"/>
        <v>0</v>
      </c>
      <c r="L370" s="28">
        <f t="shared" si="151"/>
        <v>0</v>
      </c>
      <c r="M370" s="31"/>
      <c r="N370" s="35">
        <f t="shared" si="156"/>
        <v>0</v>
      </c>
      <c r="O370" s="35">
        <f>(H370*3.75%)*F370</f>
        <v>0</v>
      </c>
      <c r="P370" s="20" t="str">
        <f t="shared" si="157"/>
        <v>.</v>
      </c>
      <c r="Q370" s="78" t="s">
        <v>127</v>
      </c>
      <c r="R370" s="112">
        <f>ROUND(($R$368*52.18*3.74)/26.09,2)</f>
        <v>1894.68</v>
      </c>
      <c r="S370" s="38"/>
      <c r="T370" s="202"/>
      <c r="U370" s="203">
        <f t="shared" si="159"/>
        <v>0</v>
      </c>
      <c r="V370" s="203">
        <f t="shared" si="160"/>
        <v>0</v>
      </c>
      <c r="W370" s="207">
        <f t="shared" si="153"/>
        <v>0</v>
      </c>
    </row>
    <row r="371" spans="3:23">
      <c r="C371" s="55">
        <v>22</v>
      </c>
      <c r="D371" s="131">
        <v>0</v>
      </c>
      <c r="E371" s="132">
        <v>0</v>
      </c>
      <c r="F371" s="133">
        <v>1</v>
      </c>
      <c r="G371" s="30">
        <f t="shared" si="150"/>
        <v>0</v>
      </c>
      <c r="H371" s="31">
        <f t="shared" si="161"/>
        <v>0</v>
      </c>
      <c r="I371" s="31"/>
      <c r="J371" s="27">
        <f t="shared" si="162"/>
        <v>0</v>
      </c>
      <c r="K371" s="27">
        <f t="shared" si="155"/>
        <v>0</v>
      </c>
      <c r="L371" s="28">
        <f t="shared" si="151"/>
        <v>0</v>
      </c>
      <c r="M371" s="31"/>
      <c r="N371" s="35">
        <f t="shared" si="156"/>
        <v>0</v>
      </c>
      <c r="O371" s="35">
        <f t="shared" si="152"/>
        <v>0</v>
      </c>
      <c r="P371" s="20" t="str">
        <f t="shared" si="157"/>
        <v>.</v>
      </c>
      <c r="Q371" s="186"/>
      <c r="R371" s="23"/>
      <c r="S371" s="38"/>
      <c r="T371" s="202"/>
      <c r="U371" s="203">
        <f t="shared" si="159"/>
        <v>0</v>
      </c>
      <c r="V371" s="203">
        <f t="shared" si="160"/>
        <v>0</v>
      </c>
      <c r="W371" s="207">
        <f t="shared" si="153"/>
        <v>0</v>
      </c>
    </row>
    <row r="372" spans="3:23">
      <c r="C372" s="55">
        <v>24</v>
      </c>
      <c r="D372" s="131">
        <v>0</v>
      </c>
      <c r="E372" s="132">
        <v>0</v>
      </c>
      <c r="F372" s="133">
        <v>1</v>
      </c>
      <c r="G372" s="30">
        <f t="shared" si="150"/>
        <v>0</v>
      </c>
      <c r="H372" s="31">
        <f t="shared" si="161"/>
        <v>0</v>
      </c>
      <c r="I372" s="31"/>
      <c r="J372" s="27">
        <f t="shared" si="162"/>
        <v>0</v>
      </c>
      <c r="K372" s="27">
        <f t="shared" si="155"/>
        <v>0</v>
      </c>
      <c r="L372" s="28">
        <f t="shared" si="151"/>
        <v>0</v>
      </c>
      <c r="M372" s="31"/>
      <c r="N372" s="35">
        <f t="shared" si="156"/>
        <v>0</v>
      </c>
      <c r="O372" s="35">
        <f t="shared" si="152"/>
        <v>0</v>
      </c>
      <c r="P372" s="20" t="str">
        <f t="shared" si="157"/>
        <v>.</v>
      </c>
      <c r="Q372" s="9"/>
      <c r="R372" s="9"/>
      <c r="S372" s="38"/>
      <c r="T372" s="202"/>
      <c r="U372" s="203">
        <f t="shared" si="159"/>
        <v>0</v>
      </c>
      <c r="V372" s="203">
        <f t="shared" si="160"/>
        <v>0</v>
      </c>
      <c r="W372" s="207">
        <f t="shared" si="153"/>
        <v>0</v>
      </c>
    </row>
    <row r="373" spans="3:23">
      <c r="C373" s="55">
        <v>26</v>
      </c>
      <c r="D373" s="131">
        <v>0</v>
      </c>
      <c r="E373" s="132">
        <v>0</v>
      </c>
      <c r="F373" s="133">
        <v>1</v>
      </c>
      <c r="G373" s="30">
        <f t="shared" si="150"/>
        <v>0</v>
      </c>
      <c r="H373" s="31">
        <f t="shared" si="161"/>
        <v>0</v>
      </c>
      <c r="I373" s="31"/>
      <c r="J373" s="27">
        <f t="shared" si="162"/>
        <v>0</v>
      </c>
      <c r="K373" s="27">
        <f t="shared" si="155"/>
        <v>0</v>
      </c>
      <c r="L373" s="28">
        <f t="shared" si="151"/>
        <v>0</v>
      </c>
      <c r="M373" s="31"/>
      <c r="N373" s="35">
        <f t="shared" si="156"/>
        <v>0</v>
      </c>
      <c r="O373" s="35">
        <f t="shared" si="152"/>
        <v>0</v>
      </c>
      <c r="P373" s="20" t="str">
        <f t="shared" si="157"/>
        <v>.</v>
      </c>
      <c r="Q373" s="9"/>
      <c r="R373" s="9"/>
      <c r="S373" s="38"/>
      <c r="T373" s="202"/>
      <c r="U373" s="203">
        <f t="shared" si="159"/>
        <v>0</v>
      </c>
      <c r="V373" s="203">
        <f t="shared" si="160"/>
        <v>0</v>
      </c>
      <c r="W373" s="207">
        <f t="shared" si="153"/>
        <v>0</v>
      </c>
    </row>
    <row r="374" spans="3:23">
      <c r="C374" s="55">
        <v>28</v>
      </c>
      <c r="D374" s="131">
        <v>0</v>
      </c>
      <c r="E374" s="132">
        <v>0</v>
      </c>
      <c r="F374" s="133">
        <v>1</v>
      </c>
      <c r="G374" s="30">
        <f t="shared" si="150"/>
        <v>0</v>
      </c>
      <c r="H374" s="31">
        <f t="shared" si="161"/>
        <v>0</v>
      </c>
      <c r="I374" s="31"/>
      <c r="J374" s="27">
        <f t="shared" si="162"/>
        <v>0</v>
      </c>
      <c r="K374" s="27">
        <f t="shared" si="155"/>
        <v>0</v>
      </c>
      <c r="L374" s="28">
        <f t="shared" si="151"/>
        <v>0</v>
      </c>
      <c r="M374" s="31"/>
      <c r="N374" s="35">
        <f t="shared" si="156"/>
        <v>0</v>
      </c>
      <c r="O374" s="35">
        <f>(H374*3.75%)*F374</f>
        <v>0</v>
      </c>
      <c r="P374" s="20" t="str">
        <f t="shared" si="157"/>
        <v>.</v>
      </c>
      <c r="Q374" s="9"/>
      <c r="R374" s="9"/>
      <c r="S374" s="38"/>
      <c r="T374" s="202"/>
      <c r="U374" s="203">
        <f t="shared" si="159"/>
        <v>0</v>
      </c>
      <c r="V374" s="203">
        <f t="shared" si="160"/>
        <v>0</v>
      </c>
      <c r="W374" s="207">
        <f t="shared" si="153"/>
        <v>0</v>
      </c>
    </row>
    <row r="375" spans="3:23">
      <c r="C375" s="55">
        <v>30</v>
      </c>
      <c r="D375" s="131">
        <v>0</v>
      </c>
      <c r="E375" s="132">
        <v>0</v>
      </c>
      <c r="F375" s="133">
        <v>1</v>
      </c>
      <c r="G375" s="30">
        <f t="shared" si="150"/>
        <v>0</v>
      </c>
      <c r="H375" s="31">
        <f t="shared" si="161"/>
        <v>0</v>
      </c>
      <c r="I375" s="31"/>
      <c r="J375" s="27">
        <f t="shared" si="162"/>
        <v>0</v>
      </c>
      <c r="K375" s="27">
        <f t="shared" si="155"/>
        <v>0</v>
      </c>
      <c r="L375" s="28">
        <f t="shared" si="151"/>
        <v>0</v>
      </c>
      <c r="M375" s="31"/>
      <c r="N375" s="35">
        <f t="shared" si="156"/>
        <v>0</v>
      </c>
      <c r="O375" s="35">
        <f t="shared" si="152"/>
        <v>0</v>
      </c>
      <c r="P375" s="20" t="str">
        <f t="shared" si="157"/>
        <v>.</v>
      </c>
      <c r="Q375" s="9"/>
      <c r="R375" s="9"/>
      <c r="S375" s="38"/>
      <c r="T375" s="202"/>
      <c r="U375" s="203">
        <f t="shared" si="159"/>
        <v>0</v>
      </c>
      <c r="V375" s="203">
        <f t="shared" si="160"/>
        <v>0</v>
      </c>
      <c r="W375" s="207">
        <f t="shared" si="153"/>
        <v>0</v>
      </c>
    </row>
    <row r="376" spans="3:23">
      <c r="C376" s="55">
        <v>32</v>
      </c>
      <c r="D376" s="131">
        <v>0</v>
      </c>
      <c r="E376" s="132">
        <v>0</v>
      </c>
      <c r="F376" s="133">
        <v>1</v>
      </c>
      <c r="G376" s="30">
        <f t="shared" si="150"/>
        <v>0</v>
      </c>
      <c r="H376" s="31">
        <f t="shared" si="161"/>
        <v>0</v>
      </c>
      <c r="I376" s="31"/>
      <c r="J376" s="27">
        <f t="shared" si="162"/>
        <v>0</v>
      </c>
      <c r="K376" s="27">
        <f t="shared" si="155"/>
        <v>0</v>
      </c>
      <c r="L376" s="28">
        <f t="shared" si="151"/>
        <v>0</v>
      </c>
      <c r="M376" s="31"/>
      <c r="N376" s="35">
        <f t="shared" si="156"/>
        <v>0</v>
      </c>
      <c r="O376" s="35">
        <f t="shared" si="152"/>
        <v>0</v>
      </c>
      <c r="P376" s="20" t="str">
        <f t="shared" si="157"/>
        <v>.</v>
      </c>
      <c r="Q376" s="9"/>
      <c r="R376" s="9"/>
      <c r="S376" s="38"/>
      <c r="T376" s="202"/>
      <c r="U376" s="203">
        <f t="shared" si="159"/>
        <v>0</v>
      </c>
      <c r="V376" s="203">
        <f t="shared" si="160"/>
        <v>0</v>
      </c>
      <c r="W376" s="207">
        <f t="shared" si="153"/>
        <v>0</v>
      </c>
    </row>
    <row r="377" spans="3:23">
      <c r="C377" s="55">
        <v>34</v>
      </c>
      <c r="D377" s="131">
        <v>0</v>
      </c>
      <c r="E377" s="132">
        <v>0</v>
      </c>
      <c r="F377" s="133">
        <v>1</v>
      </c>
      <c r="G377" s="30">
        <f t="shared" si="150"/>
        <v>0</v>
      </c>
      <c r="H377" s="31">
        <f t="shared" si="161"/>
        <v>0</v>
      </c>
      <c r="I377" s="31"/>
      <c r="J377" s="27">
        <f t="shared" si="162"/>
        <v>0</v>
      </c>
      <c r="K377" s="27">
        <f t="shared" si="155"/>
        <v>0</v>
      </c>
      <c r="L377" s="28">
        <f t="shared" si="151"/>
        <v>0</v>
      </c>
      <c r="M377" s="31"/>
      <c r="N377" s="35">
        <f t="shared" si="156"/>
        <v>0</v>
      </c>
      <c r="O377" s="35">
        <f t="shared" si="152"/>
        <v>0</v>
      </c>
      <c r="P377" s="20" t="str">
        <f t="shared" si="157"/>
        <v>.</v>
      </c>
      <c r="Q377" s="9"/>
      <c r="R377" s="9"/>
      <c r="S377" s="38"/>
      <c r="T377" s="202"/>
      <c r="U377" s="203">
        <f t="shared" si="159"/>
        <v>0</v>
      </c>
      <c r="V377" s="203">
        <f t="shared" si="160"/>
        <v>0</v>
      </c>
      <c r="W377" s="207">
        <f t="shared" si="153"/>
        <v>0</v>
      </c>
    </row>
    <row r="378" spans="3:23">
      <c r="C378" s="55">
        <v>36</v>
      </c>
      <c r="D378" s="131">
        <v>0</v>
      </c>
      <c r="E378" s="132">
        <v>0</v>
      </c>
      <c r="F378" s="133">
        <v>1</v>
      </c>
      <c r="G378" s="30">
        <f t="shared" si="150"/>
        <v>0</v>
      </c>
      <c r="H378" s="31">
        <f t="shared" si="161"/>
        <v>0</v>
      </c>
      <c r="I378" s="31"/>
      <c r="J378" s="27">
        <f t="shared" si="162"/>
        <v>0</v>
      </c>
      <c r="K378" s="27">
        <f t="shared" si="155"/>
        <v>0</v>
      </c>
      <c r="L378" s="28">
        <f t="shared" si="151"/>
        <v>0</v>
      </c>
      <c r="M378" s="31"/>
      <c r="N378" s="35">
        <f t="shared" si="156"/>
        <v>0</v>
      </c>
      <c r="O378" s="35">
        <f t="shared" si="152"/>
        <v>0</v>
      </c>
      <c r="P378" s="20" t="str">
        <f t="shared" si="157"/>
        <v>.</v>
      </c>
      <c r="Q378" s="9"/>
      <c r="R378" s="9"/>
      <c r="S378" s="38"/>
      <c r="T378" s="202"/>
      <c r="U378" s="203">
        <f t="shared" si="159"/>
        <v>0</v>
      </c>
      <c r="V378" s="203">
        <f t="shared" si="160"/>
        <v>0</v>
      </c>
      <c r="W378" s="207">
        <f t="shared" si="153"/>
        <v>0</v>
      </c>
    </row>
    <row r="379" spans="3:23">
      <c r="C379" s="55">
        <v>38</v>
      </c>
      <c r="D379" s="131">
        <v>0</v>
      </c>
      <c r="E379" s="132">
        <v>0</v>
      </c>
      <c r="F379" s="133">
        <v>1</v>
      </c>
      <c r="G379" s="30">
        <f t="shared" si="150"/>
        <v>0</v>
      </c>
      <c r="H379" s="31">
        <f t="shared" si="161"/>
        <v>0</v>
      </c>
      <c r="I379" s="31"/>
      <c r="J379" s="27">
        <f t="shared" si="162"/>
        <v>0</v>
      </c>
      <c r="K379" s="27">
        <f t="shared" si="155"/>
        <v>0</v>
      </c>
      <c r="L379" s="28">
        <f t="shared" si="151"/>
        <v>0</v>
      </c>
      <c r="M379" s="31"/>
      <c r="N379" s="35">
        <f t="shared" si="156"/>
        <v>0</v>
      </c>
      <c r="O379" s="35">
        <f t="shared" si="152"/>
        <v>0</v>
      </c>
      <c r="P379" s="20" t="str">
        <f t="shared" si="157"/>
        <v>.</v>
      </c>
      <c r="Q379" s="9"/>
      <c r="R379" s="9"/>
      <c r="S379" s="38"/>
      <c r="T379" s="202"/>
      <c r="U379" s="203">
        <f t="shared" si="159"/>
        <v>0</v>
      </c>
      <c r="V379" s="203">
        <f t="shared" si="160"/>
        <v>0</v>
      </c>
      <c r="W379" s="207">
        <f t="shared" si="153"/>
        <v>0</v>
      </c>
    </row>
    <row r="380" spans="3:23">
      <c r="C380" s="55">
        <v>40</v>
      </c>
      <c r="D380" s="131">
        <v>0</v>
      </c>
      <c r="E380" s="132">
        <v>0</v>
      </c>
      <c r="F380" s="133">
        <v>1</v>
      </c>
      <c r="G380" s="30">
        <f t="shared" si="150"/>
        <v>0</v>
      </c>
      <c r="H380" s="31">
        <f t="shared" si="161"/>
        <v>0</v>
      </c>
      <c r="I380" s="31"/>
      <c r="J380" s="27">
        <f t="shared" si="162"/>
        <v>0</v>
      </c>
      <c r="K380" s="27">
        <f t="shared" si="155"/>
        <v>0</v>
      </c>
      <c r="L380" s="28">
        <f t="shared" si="151"/>
        <v>0</v>
      </c>
      <c r="M380" s="31"/>
      <c r="N380" s="35">
        <f t="shared" si="156"/>
        <v>0</v>
      </c>
      <c r="O380" s="35">
        <f t="shared" si="152"/>
        <v>0</v>
      </c>
      <c r="P380" s="20" t="str">
        <f t="shared" si="157"/>
        <v>.</v>
      </c>
      <c r="Q380" s="9"/>
      <c r="R380" s="9"/>
      <c r="S380" s="38"/>
      <c r="T380" s="202"/>
      <c r="U380" s="203">
        <f t="shared" si="159"/>
        <v>0</v>
      </c>
      <c r="V380" s="203">
        <f t="shared" si="160"/>
        <v>0</v>
      </c>
      <c r="W380" s="207">
        <f t="shared" si="153"/>
        <v>0</v>
      </c>
    </row>
    <row r="381" spans="3:23">
      <c r="C381" s="55">
        <v>42</v>
      </c>
      <c r="D381" s="131">
        <v>0</v>
      </c>
      <c r="E381" s="132">
        <v>0</v>
      </c>
      <c r="F381" s="133">
        <v>1</v>
      </c>
      <c r="G381" s="30">
        <f t="shared" si="150"/>
        <v>0</v>
      </c>
      <c r="H381" s="31">
        <f t="shared" si="161"/>
        <v>0</v>
      </c>
      <c r="I381" s="31"/>
      <c r="J381" s="27">
        <f t="shared" si="162"/>
        <v>0</v>
      </c>
      <c r="K381" s="27">
        <f t="shared" si="155"/>
        <v>0</v>
      </c>
      <c r="L381" s="28">
        <f t="shared" si="151"/>
        <v>0</v>
      </c>
      <c r="M381" s="31"/>
      <c r="N381" s="35">
        <f t="shared" si="156"/>
        <v>0</v>
      </c>
      <c r="O381" s="35">
        <f t="shared" si="152"/>
        <v>0</v>
      </c>
      <c r="P381" s="20" t="str">
        <f t="shared" si="157"/>
        <v>.</v>
      </c>
      <c r="Q381" s="9"/>
      <c r="R381" s="9"/>
      <c r="S381" s="38"/>
      <c r="T381" s="202"/>
      <c r="U381" s="203">
        <f t="shared" si="159"/>
        <v>0</v>
      </c>
      <c r="V381" s="203">
        <f t="shared" si="160"/>
        <v>0</v>
      </c>
      <c r="W381" s="207">
        <f t="shared" si="153"/>
        <v>0</v>
      </c>
    </row>
    <row r="382" spans="3:23">
      <c r="C382" s="55">
        <v>44</v>
      </c>
      <c r="D382" s="131">
        <v>0</v>
      </c>
      <c r="E382" s="132">
        <v>0</v>
      </c>
      <c r="F382" s="133">
        <v>1</v>
      </c>
      <c r="G382" s="30">
        <f t="shared" si="150"/>
        <v>0</v>
      </c>
      <c r="H382" s="31">
        <f t="shared" si="161"/>
        <v>0</v>
      </c>
      <c r="I382" s="31"/>
      <c r="J382" s="27">
        <f t="shared" si="162"/>
        <v>0</v>
      </c>
      <c r="K382" s="27">
        <f t="shared" si="155"/>
        <v>0</v>
      </c>
      <c r="L382" s="28">
        <f t="shared" si="151"/>
        <v>0</v>
      </c>
      <c r="M382" s="31"/>
      <c r="N382" s="35">
        <f t="shared" si="156"/>
        <v>0</v>
      </c>
      <c r="O382" s="35">
        <f t="shared" si="152"/>
        <v>0</v>
      </c>
      <c r="P382" s="20" t="str">
        <f t="shared" si="157"/>
        <v>.</v>
      </c>
      <c r="Q382" s="9"/>
      <c r="R382" s="9"/>
      <c r="S382" s="38"/>
      <c r="T382" s="202"/>
      <c r="U382" s="203">
        <f t="shared" si="159"/>
        <v>0</v>
      </c>
      <c r="V382" s="203">
        <f t="shared" si="160"/>
        <v>0</v>
      </c>
      <c r="W382" s="207">
        <f t="shared" si="153"/>
        <v>0</v>
      </c>
    </row>
    <row r="383" spans="3:23">
      <c r="C383" s="55">
        <v>46</v>
      </c>
      <c r="D383" s="131">
        <v>0</v>
      </c>
      <c r="E383" s="132">
        <v>0</v>
      </c>
      <c r="F383" s="133">
        <v>1</v>
      </c>
      <c r="G383" s="30">
        <f t="shared" si="150"/>
        <v>0</v>
      </c>
      <c r="H383" s="31">
        <f t="shared" si="161"/>
        <v>0</v>
      </c>
      <c r="I383" s="31"/>
      <c r="J383" s="27">
        <f t="shared" si="162"/>
        <v>0</v>
      </c>
      <c r="K383" s="27">
        <f t="shared" si="155"/>
        <v>0</v>
      </c>
      <c r="L383" s="28">
        <f t="shared" si="151"/>
        <v>0</v>
      </c>
      <c r="M383" s="31"/>
      <c r="N383" s="35">
        <f t="shared" si="156"/>
        <v>0</v>
      </c>
      <c r="O383" s="35">
        <f t="shared" si="152"/>
        <v>0</v>
      </c>
      <c r="P383" s="20" t="str">
        <f t="shared" si="157"/>
        <v>.</v>
      </c>
      <c r="Q383" s="9"/>
      <c r="R383" s="9"/>
      <c r="S383" s="38"/>
      <c r="T383" s="202"/>
      <c r="U383" s="203">
        <f t="shared" si="159"/>
        <v>0</v>
      </c>
      <c r="V383" s="203">
        <f t="shared" si="160"/>
        <v>0</v>
      </c>
      <c r="W383" s="207">
        <f t="shared" si="153"/>
        <v>0</v>
      </c>
    </row>
    <row r="384" spans="3:23">
      <c r="C384" s="55">
        <v>48</v>
      </c>
      <c r="D384" s="131">
        <v>0</v>
      </c>
      <c r="E384" s="132">
        <v>0</v>
      </c>
      <c r="F384" s="133">
        <v>1</v>
      </c>
      <c r="G384" s="30">
        <f t="shared" si="150"/>
        <v>0</v>
      </c>
      <c r="H384" s="31">
        <f t="shared" si="161"/>
        <v>0</v>
      </c>
      <c r="I384" s="31"/>
      <c r="J384" s="27">
        <f t="shared" si="162"/>
        <v>0</v>
      </c>
      <c r="K384" s="27">
        <f t="shared" si="155"/>
        <v>0</v>
      </c>
      <c r="L384" s="28">
        <f t="shared" si="151"/>
        <v>0</v>
      </c>
      <c r="M384" s="31"/>
      <c r="N384" s="35">
        <f t="shared" si="156"/>
        <v>0</v>
      </c>
      <c r="O384" s="35">
        <f t="shared" si="152"/>
        <v>0</v>
      </c>
      <c r="P384" s="20" t="str">
        <f t="shared" si="157"/>
        <v>.</v>
      </c>
      <c r="Q384" s="9"/>
      <c r="R384" s="9"/>
      <c r="S384" s="38"/>
      <c r="T384" s="202"/>
      <c r="U384" s="203">
        <f t="shared" si="159"/>
        <v>0</v>
      </c>
      <c r="V384" s="203">
        <f t="shared" si="160"/>
        <v>0</v>
      </c>
      <c r="W384" s="207">
        <f t="shared" si="153"/>
        <v>0</v>
      </c>
    </row>
    <row r="385" spans="3:23">
      <c r="C385" s="55">
        <v>50</v>
      </c>
      <c r="D385" s="131">
        <v>0</v>
      </c>
      <c r="E385" s="132">
        <v>0</v>
      </c>
      <c r="F385" s="133">
        <v>1</v>
      </c>
      <c r="G385" s="30">
        <f t="shared" si="150"/>
        <v>0</v>
      </c>
      <c r="H385" s="31">
        <f t="shared" si="161"/>
        <v>0</v>
      </c>
      <c r="I385" s="31"/>
      <c r="J385" s="27">
        <f t="shared" si="162"/>
        <v>0</v>
      </c>
      <c r="K385" s="27">
        <f t="shared" si="155"/>
        <v>0</v>
      </c>
      <c r="L385" s="28">
        <f t="shared" si="151"/>
        <v>0</v>
      </c>
      <c r="M385" s="31"/>
      <c r="N385" s="35">
        <f t="shared" si="156"/>
        <v>0</v>
      </c>
      <c r="O385" s="35">
        <f t="shared" si="152"/>
        <v>0</v>
      </c>
      <c r="P385" s="20" t="str">
        <f t="shared" si="157"/>
        <v>.</v>
      </c>
      <c r="Q385" s="9"/>
      <c r="R385" s="9"/>
      <c r="S385" s="38"/>
      <c r="T385" s="202"/>
      <c r="U385" s="203">
        <f t="shared" si="159"/>
        <v>0</v>
      </c>
      <c r="V385" s="203">
        <f t="shared" si="160"/>
        <v>0</v>
      </c>
      <c r="W385" s="207">
        <f t="shared" si="153"/>
        <v>0</v>
      </c>
    </row>
    <row r="386" spans="3:23">
      <c r="C386" s="55">
        <v>52</v>
      </c>
      <c r="D386" s="131">
        <v>0</v>
      </c>
      <c r="E386" s="132">
        <v>0</v>
      </c>
      <c r="F386" s="133">
        <v>1</v>
      </c>
      <c r="G386" s="30">
        <f t="shared" si="150"/>
        <v>0</v>
      </c>
      <c r="H386" s="31">
        <f t="shared" si="161"/>
        <v>0</v>
      </c>
      <c r="I386" s="31"/>
      <c r="J386" s="27">
        <f t="shared" si="162"/>
        <v>0</v>
      </c>
      <c r="K386" s="27">
        <f t="shared" si="155"/>
        <v>0</v>
      </c>
      <c r="L386" s="28">
        <f t="shared" si="151"/>
        <v>0</v>
      </c>
      <c r="M386" s="31"/>
      <c r="N386" s="35">
        <f t="shared" si="156"/>
        <v>0</v>
      </c>
      <c r="O386" s="35">
        <f t="shared" si="152"/>
        <v>0</v>
      </c>
      <c r="P386" s="20" t="str">
        <f t="shared" si="157"/>
        <v>.</v>
      </c>
      <c r="Q386" s="9"/>
      <c r="R386" s="9"/>
      <c r="S386" s="38"/>
      <c r="T386" s="202"/>
      <c r="U386" s="203">
        <f t="shared" si="159"/>
        <v>0</v>
      </c>
      <c r="V386" s="203">
        <f t="shared" si="160"/>
        <v>0</v>
      </c>
      <c r="W386" s="203">
        <f t="shared" si="153"/>
        <v>0</v>
      </c>
    </row>
    <row r="387" spans="3:23">
      <c r="C387" s="57"/>
      <c r="D387" s="32"/>
      <c r="E387" s="32"/>
      <c r="F387" s="150" t="s">
        <v>51</v>
      </c>
      <c r="G387" s="31">
        <f>SUM(G361:G386)</f>
        <v>0</v>
      </c>
      <c r="H387" s="31">
        <f>SUM(H361:H386)</f>
        <v>0</v>
      </c>
      <c r="I387" s="31"/>
      <c r="J387" s="27">
        <f>SUM(J361:J386)</f>
        <v>0</v>
      </c>
      <c r="K387" s="27">
        <f>SUM(K361:K386)</f>
        <v>0</v>
      </c>
      <c r="L387" s="28">
        <f>SUM(L361:L386)</f>
        <v>0</v>
      </c>
      <c r="M387" s="31"/>
      <c r="N387" s="29">
        <f>SUM(N361:N386)</f>
        <v>0</v>
      </c>
      <c r="O387" s="29">
        <f>SUM(O361:O386)</f>
        <v>0</v>
      </c>
      <c r="P387" s="20" t="str">
        <f t="shared" si="157"/>
        <v>.</v>
      </c>
      <c r="Q387" s="9"/>
      <c r="R387" s="9"/>
      <c r="S387" s="38"/>
      <c r="T387" s="202"/>
      <c r="U387" s="228">
        <f>SUM(U361:U386)</f>
        <v>0</v>
      </c>
      <c r="V387" s="228">
        <f>SUM(V361:V386)</f>
        <v>0</v>
      </c>
      <c r="W387" s="229">
        <f>SUM(W361:W386)</f>
        <v>0</v>
      </c>
    </row>
    <row r="388" spans="3:23" ht="13.2" thickBot="1">
      <c r="C388" s="52"/>
      <c r="D388" s="33"/>
      <c r="E388" s="33"/>
      <c r="F388" s="169"/>
      <c r="G388" s="33"/>
      <c r="H388" s="33"/>
      <c r="I388" s="33"/>
      <c r="J388" s="34"/>
      <c r="K388" s="34"/>
      <c r="L388" s="49"/>
      <c r="M388" s="34"/>
      <c r="N388" s="49"/>
      <c r="O388" s="49"/>
      <c r="P388" s="20"/>
      <c r="Q388" s="9"/>
      <c r="R388" s="9"/>
      <c r="S388" s="38"/>
      <c r="T388" s="202"/>
      <c r="U388" s="228"/>
      <c r="V388" s="228"/>
      <c r="W388" s="229"/>
    </row>
    <row r="389" spans="3:23" ht="37.799999999999997" customHeight="1">
      <c r="C389" s="52"/>
      <c r="D389" s="33"/>
      <c r="E389" s="33"/>
      <c r="F389" s="169"/>
      <c r="G389" s="33"/>
      <c r="H389" s="33"/>
      <c r="I389" s="33"/>
      <c r="J389" s="34"/>
      <c r="K389" s="405" t="s">
        <v>146</v>
      </c>
      <c r="L389" s="406"/>
      <c r="M389" s="224" t="s">
        <v>16</v>
      </c>
      <c r="N389" s="225" t="s">
        <v>8</v>
      </c>
      <c r="O389" s="226" t="s">
        <v>9</v>
      </c>
      <c r="P389" s="20"/>
      <c r="Q389" s="9"/>
      <c r="R389" s="9"/>
      <c r="S389" s="38"/>
      <c r="T389" s="202"/>
      <c r="U389" s="228"/>
      <c r="V389" s="228"/>
      <c r="W389" s="229"/>
    </row>
    <row r="390" spans="3:23" ht="15" customHeight="1" thickBot="1">
      <c r="C390" s="52"/>
      <c r="D390" s="33"/>
      <c r="E390" s="33"/>
      <c r="F390" s="169"/>
      <c r="G390" s="33"/>
      <c r="H390" s="33"/>
      <c r="I390" s="33"/>
      <c r="J390" s="34"/>
      <c r="K390" s="399" t="s">
        <v>158</v>
      </c>
      <c r="L390" s="400"/>
      <c r="M390" s="251" t="s">
        <v>29</v>
      </c>
      <c r="N390" s="317">
        <f>$N$387</f>
        <v>0</v>
      </c>
      <c r="O390" s="233">
        <f>$O$387</f>
        <v>0</v>
      </c>
      <c r="P390" s="20"/>
      <c r="Q390" s="9"/>
      <c r="R390" s="9"/>
      <c r="S390" s="38"/>
      <c r="T390" s="202"/>
      <c r="U390" s="228"/>
      <c r="V390" s="228"/>
      <c r="W390" s="229"/>
    </row>
    <row r="391" spans="3:23" ht="13.2" thickBot="1">
      <c r="C391" s="60"/>
      <c r="D391" s="242"/>
      <c r="E391" s="242"/>
      <c r="F391" s="247"/>
      <c r="G391" s="242"/>
      <c r="H391" s="242"/>
      <c r="I391" s="242"/>
      <c r="J391" s="62"/>
      <c r="K391" s="62"/>
      <c r="L391" s="63"/>
      <c r="M391" s="62"/>
      <c r="N391" s="63"/>
      <c r="O391" s="63"/>
      <c r="P391" s="61"/>
      <c r="Q391" s="39"/>
      <c r="R391" s="39"/>
      <c r="S391" s="72"/>
      <c r="T391" s="208"/>
      <c r="U391" s="210"/>
      <c r="V391" s="210"/>
      <c r="W391" s="211"/>
    </row>
    <row r="392" spans="3:23" ht="13.05" customHeight="1" thickBot="1">
      <c r="C392" s="60"/>
      <c r="D392" s="242"/>
      <c r="E392" s="242"/>
      <c r="F392" s="247"/>
      <c r="G392" s="242"/>
      <c r="H392" s="242"/>
      <c r="I392" s="242"/>
      <c r="J392" s="62"/>
      <c r="K392" s="62"/>
      <c r="L392" s="63"/>
      <c r="M392" s="62"/>
      <c r="N392" s="63"/>
      <c r="O392" s="63"/>
      <c r="P392" s="61"/>
      <c r="Q392" s="39"/>
      <c r="R392" s="39"/>
      <c r="S392" s="72"/>
      <c r="T392" s="208"/>
      <c r="U392" s="210"/>
      <c r="V392" s="210"/>
      <c r="W392" s="211"/>
    </row>
    <row r="393" spans="3:23" ht="13.8">
      <c r="C393" s="365" t="s">
        <v>139</v>
      </c>
      <c r="D393" s="366"/>
      <c r="E393" s="366"/>
      <c r="F393" s="366"/>
      <c r="G393" s="366"/>
      <c r="H393" s="70"/>
      <c r="I393" s="70"/>
      <c r="J393" s="70"/>
      <c r="K393" s="70"/>
      <c r="L393" s="70"/>
      <c r="M393" s="70"/>
      <c r="N393" s="70"/>
      <c r="O393" s="70"/>
      <c r="P393" s="87"/>
      <c r="Q393" s="70"/>
      <c r="R393" s="175"/>
      <c r="S393" s="248"/>
      <c r="T393" s="204"/>
      <c r="U393" s="204"/>
      <c r="V393" s="204"/>
      <c r="W393" s="205"/>
    </row>
    <row r="394" spans="3:23">
      <c r="C394" s="73"/>
      <c r="D394" s="70"/>
      <c r="E394" s="70"/>
      <c r="F394" s="86"/>
      <c r="G394" s="70"/>
      <c r="H394" s="70"/>
      <c r="I394" s="70"/>
      <c r="J394" s="70"/>
      <c r="K394" s="70"/>
      <c r="L394" s="70"/>
      <c r="M394" s="70"/>
      <c r="N394" s="70"/>
      <c r="O394" s="70"/>
      <c r="P394" s="87"/>
      <c r="Q394" s="70"/>
      <c r="R394" s="175"/>
      <c r="S394" s="58"/>
      <c r="T394" s="202"/>
      <c r="U394" s="202"/>
      <c r="V394" s="202"/>
      <c r="W394" s="206"/>
    </row>
    <row r="395" spans="3:23" ht="13.8">
      <c r="C395" s="88"/>
      <c r="D395" s="70"/>
      <c r="E395" s="70"/>
      <c r="F395" s="86"/>
      <c r="G395" s="70"/>
      <c r="H395" s="70"/>
      <c r="I395" s="70"/>
      <c r="J395" s="70"/>
      <c r="K395" s="70"/>
      <c r="L395" s="70"/>
      <c r="M395" s="70"/>
      <c r="N395" s="70"/>
      <c r="O395" s="70"/>
      <c r="P395" s="87"/>
      <c r="Q395" s="70"/>
      <c r="R395" s="175"/>
      <c r="S395" s="58"/>
      <c r="T395" s="202"/>
      <c r="U395" s="202"/>
      <c r="V395" s="202"/>
      <c r="W395" s="206"/>
    </row>
    <row r="396" spans="3:23">
      <c r="C396" s="73"/>
      <c r="D396" s="70"/>
      <c r="E396" s="70"/>
      <c r="F396" s="86"/>
      <c r="G396" s="70"/>
      <c r="H396" s="70"/>
      <c r="I396" s="70"/>
      <c r="J396" s="70"/>
      <c r="K396" s="70"/>
      <c r="L396" s="70"/>
      <c r="M396" s="70"/>
      <c r="N396" s="70"/>
      <c r="O396" s="70"/>
      <c r="P396" s="87"/>
      <c r="Q396" s="70"/>
      <c r="R396" s="175"/>
      <c r="S396" s="58"/>
      <c r="T396" s="202"/>
      <c r="U396" s="202"/>
      <c r="V396" s="202"/>
      <c r="W396" s="206"/>
    </row>
    <row r="397" spans="3:23">
      <c r="C397" s="73"/>
      <c r="D397" s="70"/>
      <c r="E397" s="70"/>
      <c r="F397" s="70"/>
      <c r="G397" s="70"/>
      <c r="H397" s="70"/>
      <c r="I397" s="70"/>
      <c r="J397" s="70"/>
      <c r="K397" s="70"/>
      <c r="L397" s="70"/>
      <c r="M397" s="70"/>
      <c r="N397" s="70"/>
      <c r="O397" s="70"/>
      <c r="P397" s="87"/>
      <c r="Q397" s="70"/>
      <c r="R397" s="175"/>
      <c r="S397" s="58"/>
      <c r="T397" s="202"/>
      <c r="U397" s="202"/>
      <c r="V397" s="202"/>
      <c r="W397" s="206"/>
    </row>
    <row r="398" spans="3:23">
      <c r="C398" s="73"/>
      <c r="D398" s="70"/>
      <c r="E398" s="70"/>
      <c r="F398" s="70"/>
      <c r="G398" s="70"/>
      <c r="H398" s="70"/>
      <c r="I398" s="70"/>
      <c r="J398" s="70"/>
      <c r="K398" s="70"/>
      <c r="L398" s="70"/>
      <c r="M398" s="70"/>
      <c r="N398" s="70"/>
      <c r="O398" s="70"/>
      <c r="P398" s="87"/>
      <c r="Q398" s="70"/>
      <c r="R398" s="175"/>
      <c r="S398" s="58"/>
      <c r="T398" s="202"/>
      <c r="U398" s="202"/>
      <c r="V398" s="202"/>
      <c r="W398" s="206"/>
    </row>
    <row r="399" spans="3:23">
      <c r="C399" s="73"/>
      <c r="D399" s="70"/>
      <c r="E399" s="70"/>
      <c r="F399" s="70"/>
      <c r="G399" s="70"/>
      <c r="H399" s="70"/>
      <c r="I399" s="70"/>
      <c r="J399" s="70"/>
      <c r="K399" s="70"/>
      <c r="L399" s="70"/>
      <c r="M399" s="70"/>
      <c r="N399" s="70"/>
      <c r="O399" s="70"/>
      <c r="P399" s="87"/>
      <c r="Q399" s="70"/>
      <c r="R399" s="175"/>
      <c r="S399" s="58"/>
      <c r="T399" s="202"/>
      <c r="U399" s="202"/>
      <c r="V399" s="202"/>
      <c r="W399" s="206"/>
    </row>
    <row r="400" spans="3:23" ht="13.2" thickBot="1">
      <c r="C400" s="73"/>
      <c r="D400" s="70"/>
      <c r="E400" s="70"/>
      <c r="F400" s="70"/>
      <c r="G400" s="70"/>
      <c r="H400" s="70"/>
      <c r="I400" s="70"/>
      <c r="J400" s="70"/>
      <c r="K400" s="70"/>
      <c r="L400" s="70"/>
      <c r="M400" s="70"/>
      <c r="N400" s="70"/>
      <c r="O400" s="70"/>
      <c r="P400" s="87"/>
      <c r="Q400" s="70"/>
      <c r="R400" s="175"/>
      <c r="S400" s="58"/>
      <c r="T400" s="202"/>
      <c r="U400" s="202"/>
      <c r="V400" s="202"/>
      <c r="W400" s="206"/>
    </row>
    <row r="401" spans="3:23" ht="38.4" thickBot="1">
      <c r="C401" s="367"/>
      <c r="D401" s="368"/>
      <c r="E401" s="86"/>
      <c r="F401" s="86"/>
      <c r="G401" s="86"/>
      <c r="H401" s="70"/>
      <c r="I401" s="70"/>
      <c r="J401" s="86"/>
      <c r="K401" s="386" t="s">
        <v>22</v>
      </c>
      <c r="L401" s="387"/>
      <c r="M401" s="152">
        <v>2022</v>
      </c>
      <c r="N401" s="24" t="s">
        <v>115</v>
      </c>
      <c r="O401" s="25" t="s">
        <v>143</v>
      </c>
      <c r="P401" s="87"/>
      <c r="Q401" s="122" t="s">
        <v>144</v>
      </c>
      <c r="R401" s="175"/>
      <c r="S401" s="58"/>
      <c r="T401" s="202"/>
      <c r="U401" s="212"/>
      <c r="V401" s="212"/>
      <c r="W401" s="213"/>
    </row>
    <row r="402" spans="3:23">
      <c r="C402" s="361"/>
      <c r="D402" s="362"/>
      <c r="E402" s="89"/>
      <c r="F402" s="89"/>
      <c r="G402" s="89"/>
      <c r="H402" s="70"/>
      <c r="I402" s="70"/>
      <c r="J402" s="86"/>
      <c r="K402" s="80" t="s">
        <v>23</v>
      </c>
      <c r="L402" s="81"/>
      <c r="M402" s="191">
        <f>$L$387</f>
        <v>0</v>
      </c>
      <c r="N402" s="191">
        <f>$L$36+$L$79+$L$121+$L$162+$L$202+$L$241+$L$279+$L$316+$L$352</f>
        <v>0</v>
      </c>
      <c r="O402" s="231">
        <f>M402+N402</f>
        <v>0</v>
      </c>
      <c r="P402" s="87"/>
      <c r="Q402" s="96"/>
      <c r="R402" s="175"/>
      <c r="S402" s="58"/>
      <c r="T402" s="202"/>
      <c r="U402" s="212"/>
      <c r="V402" s="212"/>
      <c r="W402" s="213"/>
    </row>
    <row r="403" spans="3:23" ht="69" customHeight="1">
      <c r="C403" s="367"/>
      <c r="D403" s="368"/>
      <c r="E403" s="86"/>
      <c r="F403" s="90"/>
      <c r="G403" s="86"/>
      <c r="H403" s="70"/>
      <c r="I403" s="70"/>
      <c r="J403" s="86"/>
      <c r="K403" s="371" t="s">
        <v>3</v>
      </c>
      <c r="L403" s="372"/>
      <c r="M403" s="155">
        <v>2022</v>
      </c>
      <c r="N403" s="18" t="s">
        <v>159</v>
      </c>
      <c r="O403" s="26" t="s">
        <v>143</v>
      </c>
      <c r="P403" s="87"/>
      <c r="Q403" s="96"/>
      <c r="R403" s="175"/>
      <c r="S403" s="58"/>
      <c r="T403" s="202"/>
      <c r="U403" s="212"/>
      <c r="V403" s="212"/>
      <c r="W403" s="213"/>
    </row>
    <row r="404" spans="3:23">
      <c r="C404" s="361"/>
      <c r="D404" s="362"/>
      <c r="E404" s="89"/>
      <c r="F404" s="70"/>
      <c r="G404" s="89"/>
      <c r="H404" s="70"/>
      <c r="I404" s="70"/>
      <c r="J404" s="86"/>
      <c r="K404" s="83" t="s">
        <v>25</v>
      </c>
      <c r="L404" s="84"/>
      <c r="M404" s="192">
        <f>O390</f>
        <v>0</v>
      </c>
      <c r="N404" s="192">
        <f>$O$47+$O$89+$O$130+$O$170+$O$209+$O$247+$O$284+$O$320+$O$355</f>
        <v>0</v>
      </c>
      <c r="O404" s="193">
        <f>M404+N404</f>
        <v>0</v>
      </c>
      <c r="P404" s="87"/>
      <c r="Q404" s="96"/>
      <c r="R404" s="175"/>
      <c r="S404" s="58"/>
      <c r="T404" s="202"/>
      <c r="U404" s="212"/>
      <c r="V404" s="212"/>
      <c r="W404" s="213"/>
    </row>
    <row r="405" spans="3:23" ht="13.2" thickBot="1">
      <c r="C405" s="361"/>
      <c r="D405" s="362"/>
      <c r="E405" s="89"/>
      <c r="F405" s="70"/>
      <c r="G405" s="89"/>
      <c r="H405" s="70"/>
      <c r="I405" s="70"/>
      <c r="J405" s="86"/>
      <c r="K405" s="363" t="s">
        <v>24</v>
      </c>
      <c r="L405" s="364"/>
      <c r="M405" s="194">
        <f>N390</f>
        <v>0</v>
      </c>
      <c r="N405" s="194">
        <f>$N$47+$N$89+$N$130+$N$170+$N$209+$N$247+$N$284+$N$320+$N$355</f>
        <v>0</v>
      </c>
      <c r="O405" s="195">
        <f>M405+N405</f>
        <v>0</v>
      </c>
      <c r="P405" s="87"/>
      <c r="Q405" s="96"/>
      <c r="R405" s="175"/>
      <c r="S405" s="58"/>
      <c r="T405" s="202"/>
      <c r="U405" s="212"/>
      <c r="V405" s="212"/>
      <c r="W405" s="213"/>
    </row>
    <row r="406" spans="3:23" ht="13.8">
      <c r="C406" s="91"/>
      <c r="D406" s="92"/>
      <c r="E406" s="70"/>
      <c r="F406" s="70"/>
      <c r="G406" s="70"/>
      <c r="H406" s="70"/>
      <c r="I406" s="70"/>
      <c r="J406" s="86"/>
      <c r="K406" s="70"/>
      <c r="L406" s="70"/>
      <c r="M406" s="70"/>
      <c r="N406" s="70"/>
      <c r="O406" s="96"/>
      <c r="P406" s="96"/>
      <c r="Q406" s="96"/>
      <c r="R406" s="175"/>
      <c r="S406" s="58"/>
      <c r="T406" s="202"/>
      <c r="U406" s="212"/>
      <c r="V406" s="212"/>
      <c r="W406" s="213"/>
    </row>
    <row r="407" spans="3:23" ht="13.8">
      <c r="C407" s="91"/>
      <c r="D407" s="92"/>
      <c r="E407" s="70"/>
      <c r="F407" s="70"/>
      <c r="G407" s="70"/>
      <c r="H407" s="70"/>
      <c r="I407" s="70"/>
      <c r="J407" s="70"/>
      <c r="K407" s="70"/>
      <c r="L407" s="70"/>
      <c r="M407" s="70"/>
      <c r="N407" s="70"/>
      <c r="O407" s="96"/>
      <c r="P407" s="96"/>
      <c r="Q407" s="96"/>
      <c r="R407" s="175"/>
      <c r="S407" s="58"/>
      <c r="T407" s="202"/>
      <c r="U407" s="212"/>
      <c r="V407" s="212"/>
      <c r="W407" s="213"/>
    </row>
    <row r="408" spans="3:23" ht="14.4" thickBot="1">
      <c r="C408" s="93"/>
      <c r="D408" s="94"/>
      <c r="E408" s="95"/>
      <c r="F408" s="95"/>
      <c r="G408" s="95"/>
      <c r="H408" s="95"/>
      <c r="I408" s="95"/>
      <c r="J408" s="95"/>
      <c r="K408" s="95"/>
      <c r="L408" s="95"/>
      <c r="M408" s="95"/>
      <c r="N408" s="95"/>
      <c r="O408" s="97"/>
      <c r="P408" s="97"/>
      <c r="Q408" s="97"/>
      <c r="R408" s="176"/>
      <c r="S408" s="249"/>
      <c r="T408" s="208"/>
      <c r="U408" s="214"/>
      <c r="V408" s="214"/>
      <c r="W408" s="215"/>
    </row>
    <row r="409" spans="3:23" ht="13.8">
      <c r="C409" s="236">
        <v>2023</v>
      </c>
      <c r="D409" s="50"/>
      <c r="E409" s="50"/>
      <c r="F409" s="50"/>
      <c r="G409" s="50"/>
      <c r="H409" s="50"/>
      <c r="I409" s="50"/>
      <c r="J409" s="50"/>
      <c r="K409" s="50"/>
      <c r="L409" s="50"/>
      <c r="M409" s="50"/>
      <c r="N409" s="50"/>
      <c r="O409" s="50"/>
      <c r="P409" s="51"/>
      <c r="Q409" s="50"/>
      <c r="R409" s="50"/>
      <c r="S409" s="71"/>
      <c r="T409" s="204"/>
      <c r="U409" s="204"/>
      <c r="V409" s="204"/>
      <c r="W409" s="205"/>
    </row>
    <row r="410" spans="3:23" ht="13.2" thickBot="1">
      <c r="C410" s="52"/>
      <c r="D410" s="9"/>
      <c r="E410" s="9"/>
      <c r="F410" s="9"/>
      <c r="G410" s="9"/>
      <c r="H410" s="9"/>
      <c r="I410" s="9"/>
      <c r="J410" s="9"/>
      <c r="K410" s="9"/>
      <c r="L410" s="9"/>
      <c r="M410" s="9"/>
      <c r="N410" s="9"/>
      <c r="O410" s="9"/>
      <c r="P410" s="20"/>
      <c r="Q410" s="9"/>
      <c r="R410" s="9"/>
      <c r="S410" s="38"/>
      <c r="T410" s="202"/>
      <c r="U410" s="202"/>
      <c r="V410" s="202"/>
      <c r="W410" s="206"/>
    </row>
    <row r="411" spans="3:23">
      <c r="C411" s="53"/>
      <c r="D411" s="407" t="s">
        <v>1</v>
      </c>
      <c r="E411" s="408"/>
      <c r="F411" s="409"/>
      <c r="G411" s="5"/>
      <c r="H411" s="6"/>
      <c r="I411" s="6"/>
      <c r="J411" s="376" t="s">
        <v>2</v>
      </c>
      <c r="K411" s="377"/>
      <c r="L411" s="378"/>
      <c r="M411" s="7"/>
      <c r="N411" s="379" t="s">
        <v>3</v>
      </c>
      <c r="O411" s="380"/>
      <c r="P411" s="20"/>
      <c r="Q411" s="9"/>
      <c r="R411" s="9"/>
      <c r="S411" s="38"/>
      <c r="T411" s="202"/>
      <c r="U411" s="202"/>
      <c r="V411" s="202"/>
      <c r="W411" s="206"/>
    </row>
    <row r="412" spans="3:23" ht="51" thickBot="1">
      <c r="C412" s="54" t="s">
        <v>4</v>
      </c>
      <c r="D412" s="134" t="s">
        <v>65</v>
      </c>
      <c r="E412" s="135" t="s">
        <v>66</v>
      </c>
      <c r="F412" s="127" t="s">
        <v>28</v>
      </c>
      <c r="G412" s="14" t="s">
        <v>67</v>
      </c>
      <c r="H412" s="15" t="s">
        <v>68</v>
      </c>
      <c r="I412" s="15"/>
      <c r="J412" s="16" t="s">
        <v>43</v>
      </c>
      <c r="K412" s="16" t="s">
        <v>44</v>
      </c>
      <c r="L412" s="17" t="s">
        <v>7</v>
      </c>
      <c r="M412" s="15"/>
      <c r="N412" s="18" t="s">
        <v>8</v>
      </c>
      <c r="O412" s="18" t="s">
        <v>9</v>
      </c>
      <c r="P412" s="20"/>
      <c r="Q412" s="9"/>
      <c r="R412" s="9"/>
      <c r="S412" s="102"/>
      <c r="T412" s="202"/>
      <c r="U412" s="235" t="s">
        <v>103</v>
      </c>
      <c r="V412" s="235" t="s">
        <v>104</v>
      </c>
      <c r="W412" s="240" t="s">
        <v>18</v>
      </c>
    </row>
    <row r="413" spans="3:23" ht="45.6" customHeight="1">
      <c r="C413" s="55">
        <v>2</v>
      </c>
      <c r="D413" s="131">
        <v>0</v>
      </c>
      <c r="E413" s="132">
        <v>0</v>
      </c>
      <c r="F413" s="133">
        <v>1</v>
      </c>
      <c r="G413" s="30">
        <f t="shared" ref="G413:G438" si="163">D413+E413</f>
        <v>0</v>
      </c>
      <c r="H413" s="31">
        <f>ROUND((G413/F413),2)</f>
        <v>0</v>
      </c>
      <c r="I413" s="31"/>
      <c r="J413" s="27">
        <f>ROUND((H413*3%)*F413,2)</f>
        <v>0</v>
      </c>
      <c r="K413" s="27">
        <f>ROUND((IF(H413-$R$417&lt;0,0,(H413-$R$417))*3.5%)*F413,2)</f>
        <v>0</v>
      </c>
      <c r="L413" s="28">
        <f>J413+K413</f>
        <v>0</v>
      </c>
      <c r="M413" s="31"/>
      <c r="N413" s="35">
        <f>((MIN(H413,$R$418)*0.58%)+IF(H413&gt;$R$418,(H413-$R$418)*1.25%,0))*F413</f>
        <v>0</v>
      </c>
      <c r="O413" s="35">
        <f>(H413*3.75%)*F413</f>
        <v>0</v>
      </c>
      <c r="P413" s="20" t="str">
        <f>IF(W413&lt;&gt;0, "Error - review!",".")</f>
        <v>.</v>
      </c>
      <c r="Q413" s="403" t="s">
        <v>165</v>
      </c>
      <c r="R413" s="404"/>
      <c r="S413" s="38"/>
      <c r="T413" s="202"/>
      <c r="U413" s="203">
        <f>((MIN(H413,$R$418)*0.58%))*F413</f>
        <v>0</v>
      </c>
      <c r="V413" s="203">
        <f>(IF(H413&gt;$R$418,(H413-$R$418)*1.25%,0))*F413</f>
        <v>0</v>
      </c>
      <c r="W413" s="207">
        <f t="shared" ref="W413:W438" si="164">(U413+V413)-N413</f>
        <v>0</v>
      </c>
    </row>
    <row r="414" spans="3:23">
      <c r="C414" s="55">
        <v>4</v>
      </c>
      <c r="D414" s="131">
        <v>0</v>
      </c>
      <c r="E414" s="132">
        <v>0</v>
      </c>
      <c r="F414" s="133">
        <v>1</v>
      </c>
      <c r="G414" s="30">
        <f t="shared" si="163"/>
        <v>0</v>
      </c>
      <c r="H414" s="31">
        <f>ROUND((G414/F414),2)</f>
        <v>0</v>
      </c>
      <c r="I414" s="31"/>
      <c r="J414" s="27">
        <f>ROUND((H414*3%)*F414,2)</f>
        <v>0</v>
      </c>
      <c r="K414" s="27">
        <f>ROUND((IF(H414-$R$421&lt;0,0,(H414-$R$421))*3.5%)*F414,2)</f>
        <v>0</v>
      </c>
      <c r="L414" s="28">
        <f>J414+K414</f>
        <v>0</v>
      </c>
      <c r="M414" s="31"/>
      <c r="N414" s="35">
        <f t="shared" ref="N414:N426" si="165">((MIN(H414,$R$422)*0.58%)+IF(H414&gt;$R$422,(H414-$R$422)*1.25%,0))*F414</f>
        <v>0</v>
      </c>
      <c r="O414" s="35">
        <f>(H414*3.75%)*F414</f>
        <v>0</v>
      </c>
      <c r="P414" s="20" t="str">
        <f t="shared" ref="P414:P439" si="166">IF(W414&lt;&gt;0, "Error - review!",".")</f>
        <v>.</v>
      </c>
      <c r="Q414" s="267" t="s">
        <v>132</v>
      </c>
      <c r="R414" s="268"/>
      <c r="S414" s="38"/>
      <c r="T414" s="202"/>
      <c r="U414" s="203">
        <f>((MIN(H414,$R$422)*0.58%))*F414</f>
        <v>0</v>
      </c>
      <c r="V414" s="203">
        <f>(IF(H414&gt;$R$422,(H414-$R$422)*1.25%,0))*F414</f>
        <v>0</v>
      </c>
      <c r="W414" s="207">
        <f t="shared" si="164"/>
        <v>0</v>
      </c>
    </row>
    <row r="415" spans="3:23">
      <c r="C415" s="55">
        <v>6</v>
      </c>
      <c r="D415" s="131">
        <v>0</v>
      </c>
      <c r="E415" s="132">
        <v>0</v>
      </c>
      <c r="F415" s="133">
        <v>1</v>
      </c>
      <c r="G415" s="30">
        <f t="shared" si="163"/>
        <v>0</v>
      </c>
      <c r="H415" s="31">
        <f t="shared" ref="H415:H438" si="167">ROUND((G415/F415),2)</f>
        <v>0</v>
      </c>
      <c r="I415" s="31"/>
      <c r="J415" s="27">
        <f t="shared" ref="J415:J438" si="168">ROUND((H415*3%)*F415,2)</f>
        <v>0</v>
      </c>
      <c r="K415" s="27">
        <f>ROUND((IF(H415-$R$421&lt;0,0,(H415-$R$421))*3.5%)*F415,2)</f>
        <v>0</v>
      </c>
      <c r="L415" s="28">
        <f t="shared" ref="L415:L438" si="169">J415+K415</f>
        <v>0</v>
      </c>
      <c r="M415" s="31"/>
      <c r="N415" s="35">
        <f t="shared" si="165"/>
        <v>0</v>
      </c>
      <c r="O415" s="35">
        <f t="shared" ref="O415:O438" si="170">(H415*3.75%)*F415</f>
        <v>0</v>
      </c>
      <c r="P415" s="20" t="str">
        <f t="shared" si="166"/>
        <v>.</v>
      </c>
      <c r="Q415" s="77" t="s">
        <v>171</v>
      </c>
      <c r="R415" s="111">
        <v>253.3</v>
      </c>
      <c r="S415" s="38"/>
      <c r="T415" s="202"/>
      <c r="U415" s="203">
        <f t="shared" ref="U415:U438" si="171">((MIN(H415,$R$422)*0.58%))*F415</f>
        <v>0</v>
      </c>
      <c r="V415" s="203">
        <f t="shared" ref="V415:V438" si="172">(IF(H415&gt;$R$422,(H415-$R$422)*1.25%,0))*F415</f>
        <v>0</v>
      </c>
      <c r="W415" s="207">
        <f t="shared" si="164"/>
        <v>0</v>
      </c>
    </row>
    <row r="416" spans="3:23">
      <c r="C416" s="55">
        <v>8</v>
      </c>
      <c r="D416" s="131">
        <v>0</v>
      </c>
      <c r="E416" s="132">
        <v>0</v>
      </c>
      <c r="F416" s="133">
        <v>1</v>
      </c>
      <c r="G416" s="30">
        <f t="shared" si="163"/>
        <v>0</v>
      </c>
      <c r="H416" s="31">
        <f t="shared" si="167"/>
        <v>0</v>
      </c>
      <c r="I416" s="31"/>
      <c r="J416" s="27">
        <f t="shared" si="168"/>
        <v>0</v>
      </c>
      <c r="K416" s="27">
        <f>ROUND((IF(H416-$R$421&lt;0,0,(H416-$R$421))*3.5%)*F416,2)</f>
        <v>0</v>
      </c>
      <c r="L416" s="28">
        <f t="shared" si="169"/>
        <v>0</v>
      </c>
      <c r="M416" s="31"/>
      <c r="N416" s="35">
        <f t="shared" si="165"/>
        <v>0</v>
      </c>
      <c r="O416" s="35">
        <f t="shared" si="170"/>
        <v>0</v>
      </c>
      <c r="P416" s="20" t="str">
        <f t="shared" si="166"/>
        <v>.</v>
      </c>
      <c r="Q416" s="77" t="s">
        <v>166</v>
      </c>
      <c r="R416" s="111">
        <v>265.3</v>
      </c>
      <c r="S416" s="38"/>
      <c r="T416" s="202"/>
      <c r="U416" s="203">
        <f>((MIN(H416,$R$422)*0.58%))*F416</f>
        <v>0</v>
      </c>
      <c r="V416" s="203">
        <f t="shared" si="172"/>
        <v>0</v>
      </c>
      <c r="W416" s="207">
        <f t="shared" si="164"/>
        <v>0</v>
      </c>
    </row>
    <row r="417" spans="3:23">
      <c r="C417" s="55">
        <v>10</v>
      </c>
      <c r="D417" s="131">
        <v>0</v>
      </c>
      <c r="E417" s="132">
        <v>0</v>
      </c>
      <c r="F417" s="133">
        <v>1</v>
      </c>
      <c r="G417" s="30">
        <f t="shared" si="163"/>
        <v>0</v>
      </c>
      <c r="H417" s="31">
        <f t="shared" si="167"/>
        <v>0</v>
      </c>
      <c r="I417" s="31"/>
      <c r="J417" s="27">
        <f t="shared" si="168"/>
        <v>0</v>
      </c>
      <c r="K417" s="27">
        <f>ROUND((IF(H417-$R$421&lt;0,0,(H417-$R$421))*3.5%)*F417,2)</f>
        <v>0</v>
      </c>
      <c r="L417" s="28">
        <f t="shared" si="169"/>
        <v>0</v>
      </c>
      <c r="M417" s="31"/>
      <c r="N417" s="35">
        <f t="shared" si="165"/>
        <v>0</v>
      </c>
      <c r="O417" s="35">
        <f t="shared" si="170"/>
        <v>0</v>
      </c>
      <c r="P417" s="20" t="str">
        <f t="shared" si="166"/>
        <v>.</v>
      </c>
      <c r="Q417" s="77" t="s">
        <v>129</v>
      </c>
      <c r="R417" s="111">
        <f>ROUND(((((($R$415*(5/14))+($R$416*(9/14)))*52.18)/26.09)*2),2)</f>
        <v>1044.06</v>
      </c>
      <c r="S417" s="38"/>
      <c r="T417" s="202"/>
      <c r="U417" s="203">
        <f t="shared" si="171"/>
        <v>0</v>
      </c>
      <c r="V417" s="203">
        <f t="shared" si="172"/>
        <v>0</v>
      </c>
      <c r="W417" s="207">
        <f t="shared" si="164"/>
        <v>0</v>
      </c>
    </row>
    <row r="418" spans="3:23">
      <c r="C418" s="55">
        <v>12</v>
      </c>
      <c r="D418" s="131">
        <v>0</v>
      </c>
      <c r="E418" s="132">
        <v>0</v>
      </c>
      <c r="F418" s="133">
        <v>1</v>
      </c>
      <c r="G418" s="30">
        <f t="shared" si="163"/>
        <v>0</v>
      </c>
      <c r="H418" s="31">
        <f>ROUND((G418/F418),2)</f>
        <v>0</v>
      </c>
      <c r="I418" s="31"/>
      <c r="J418" s="27">
        <f t="shared" si="168"/>
        <v>0</v>
      </c>
      <c r="K418" s="27">
        <f>ROUND((IF(H418-$R$421&lt;0,0,(H418-$R$421))*3.5%)*F418,2)</f>
        <v>0</v>
      </c>
      <c r="L418" s="28">
        <f t="shared" si="169"/>
        <v>0</v>
      </c>
      <c r="M418" s="31"/>
      <c r="N418" s="35">
        <f t="shared" si="165"/>
        <v>0</v>
      </c>
      <c r="O418" s="35">
        <f t="shared" si="170"/>
        <v>0</v>
      </c>
      <c r="P418" s="20" t="str">
        <f t="shared" si="166"/>
        <v>.</v>
      </c>
      <c r="Q418" s="77" t="s">
        <v>121</v>
      </c>
      <c r="R418" s="111">
        <f>ROUND(((((($R$415*(5/14))+($R$416*(9/14)))*52.18)/26.09)*3.74),2)</f>
        <v>1952.39</v>
      </c>
      <c r="S418" s="38"/>
      <c r="T418" s="202"/>
      <c r="U418" s="203">
        <f>((MIN(H418,$R$422)*0.58%))*F418</f>
        <v>0</v>
      </c>
      <c r="V418" s="203">
        <f t="shared" si="172"/>
        <v>0</v>
      </c>
      <c r="W418" s="207">
        <f t="shared" si="164"/>
        <v>0</v>
      </c>
    </row>
    <row r="419" spans="3:23">
      <c r="C419" s="160">
        <v>14</v>
      </c>
      <c r="D419" s="131">
        <v>0</v>
      </c>
      <c r="E419" s="132">
        <v>0</v>
      </c>
      <c r="F419" s="133">
        <v>1</v>
      </c>
      <c r="G419" s="30">
        <f t="shared" si="163"/>
        <v>0</v>
      </c>
      <c r="H419" s="31">
        <f t="shared" si="167"/>
        <v>0</v>
      </c>
      <c r="I419" s="31"/>
      <c r="J419" s="27">
        <f>ROUND((H419*3%)*F419,2)</f>
        <v>0</v>
      </c>
      <c r="K419" s="27">
        <f>ROUND((IF(H419-$R$421&lt;0,0,(H419-$R$421))*3.5%)*F419,2)</f>
        <v>0</v>
      </c>
      <c r="L419" s="28">
        <f t="shared" si="169"/>
        <v>0</v>
      </c>
      <c r="M419" s="31"/>
      <c r="N419" s="35">
        <f t="shared" si="165"/>
        <v>0</v>
      </c>
      <c r="O419" s="35">
        <f t="shared" si="170"/>
        <v>0</v>
      </c>
      <c r="P419" s="20" t="str">
        <f t="shared" si="166"/>
        <v>.</v>
      </c>
      <c r="Q419" s="75" t="s">
        <v>172</v>
      </c>
      <c r="R419" s="111"/>
      <c r="S419" s="38"/>
      <c r="T419" s="202"/>
      <c r="U419" s="203">
        <f t="shared" si="171"/>
        <v>0</v>
      </c>
      <c r="V419" s="203">
        <f t="shared" si="172"/>
        <v>0</v>
      </c>
      <c r="W419" s="207">
        <f t="shared" si="164"/>
        <v>0</v>
      </c>
    </row>
    <row r="420" spans="3:23">
      <c r="C420" s="55">
        <v>16</v>
      </c>
      <c r="D420" s="131">
        <v>0</v>
      </c>
      <c r="E420" s="132">
        <v>0</v>
      </c>
      <c r="F420" s="133">
        <v>1</v>
      </c>
      <c r="G420" s="30">
        <f t="shared" si="163"/>
        <v>0</v>
      </c>
      <c r="H420" s="31">
        <f t="shared" si="167"/>
        <v>0</v>
      </c>
      <c r="I420" s="31"/>
      <c r="J420" s="27">
        <f>ROUND((H420*3%)*F420,2)</f>
        <v>0</v>
      </c>
      <c r="K420" s="27">
        <f t="shared" ref="K415:K438" si="173">ROUND((IF(H420-$R$421&lt;0,0,(H420-$R$421))*3.5%)*F420,2)</f>
        <v>0</v>
      </c>
      <c r="L420" s="28">
        <f t="shared" si="169"/>
        <v>0</v>
      </c>
      <c r="M420" s="31"/>
      <c r="N420" s="35">
        <f t="shared" si="165"/>
        <v>0</v>
      </c>
      <c r="O420" s="35">
        <f t="shared" si="170"/>
        <v>0</v>
      </c>
      <c r="P420" s="20" t="str">
        <f t="shared" si="166"/>
        <v>.</v>
      </c>
      <c r="Q420" s="77" t="s">
        <v>168</v>
      </c>
      <c r="R420" s="111">
        <v>265.3</v>
      </c>
      <c r="S420" s="38"/>
      <c r="T420" s="202"/>
      <c r="U420" s="203">
        <f t="shared" si="171"/>
        <v>0</v>
      </c>
      <c r="V420" s="203">
        <f t="shared" si="172"/>
        <v>0</v>
      </c>
      <c r="W420" s="207">
        <f t="shared" si="164"/>
        <v>0</v>
      </c>
    </row>
    <row r="421" spans="3:23">
      <c r="C421" s="55">
        <v>18</v>
      </c>
      <c r="D421" s="131">
        <v>0</v>
      </c>
      <c r="E421" s="132">
        <v>0</v>
      </c>
      <c r="F421" s="133">
        <v>1</v>
      </c>
      <c r="G421" s="30">
        <f t="shared" si="163"/>
        <v>0</v>
      </c>
      <c r="H421" s="31">
        <f t="shared" si="167"/>
        <v>0</v>
      </c>
      <c r="I421" s="31"/>
      <c r="J421" s="27">
        <f t="shared" si="168"/>
        <v>0</v>
      </c>
      <c r="K421" s="27">
        <f t="shared" si="173"/>
        <v>0</v>
      </c>
      <c r="L421" s="28">
        <f t="shared" si="169"/>
        <v>0</v>
      </c>
      <c r="M421" s="31"/>
      <c r="N421" s="35">
        <f t="shared" si="165"/>
        <v>0</v>
      </c>
      <c r="O421" s="35">
        <f t="shared" si="170"/>
        <v>0</v>
      </c>
      <c r="P421" s="20" t="str">
        <f t="shared" si="166"/>
        <v>.</v>
      </c>
      <c r="Q421" s="77" t="s">
        <v>173</v>
      </c>
      <c r="R421" s="111">
        <f>ROUND(($R$420*52.18*2)/26.09,2)</f>
        <v>1061.2</v>
      </c>
      <c r="S421" s="38"/>
      <c r="T421" s="202"/>
      <c r="U421" s="203">
        <f t="shared" si="171"/>
        <v>0</v>
      </c>
      <c r="V421" s="203">
        <f t="shared" si="172"/>
        <v>0</v>
      </c>
      <c r="W421" s="207">
        <f t="shared" si="164"/>
        <v>0</v>
      </c>
    </row>
    <row r="422" spans="3:23" ht="13.2" thickBot="1">
      <c r="C422" s="55">
        <v>20</v>
      </c>
      <c r="D422" s="131">
        <v>0</v>
      </c>
      <c r="E422" s="132">
        <v>0</v>
      </c>
      <c r="F422" s="133">
        <v>1</v>
      </c>
      <c r="G422" s="30">
        <f t="shared" si="163"/>
        <v>0</v>
      </c>
      <c r="H422" s="31">
        <f t="shared" si="167"/>
        <v>0</v>
      </c>
      <c r="I422" s="31"/>
      <c r="J422" s="27">
        <f t="shared" si="168"/>
        <v>0</v>
      </c>
      <c r="K422" s="27">
        <f t="shared" si="173"/>
        <v>0</v>
      </c>
      <c r="L422" s="28">
        <f t="shared" si="169"/>
        <v>0</v>
      </c>
      <c r="M422" s="31"/>
      <c r="N422" s="35">
        <f t="shared" si="165"/>
        <v>0</v>
      </c>
      <c r="O422" s="35">
        <f t="shared" si="170"/>
        <v>0</v>
      </c>
      <c r="P422" s="20" t="str">
        <f t="shared" si="166"/>
        <v>.</v>
      </c>
      <c r="Q422" s="78" t="s">
        <v>170</v>
      </c>
      <c r="R422" s="112">
        <f>ROUND(($R$420*52.18*3.74)/26.09,2)</f>
        <v>1984.44</v>
      </c>
      <c r="S422" s="38"/>
      <c r="T422" s="202"/>
      <c r="U422" s="203">
        <f t="shared" si="171"/>
        <v>0</v>
      </c>
      <c r="V422" s="203">
        <f t="shared" si="172"/>
        <v>0</v>
      </c>
      <c r="W422" s="207">
        <f t="shared" si="164"/>
        <v>0</v>
      </c>
    </row>
    <row r="423" spans="3:23">
      <c r="C423" s="55">
        <v>22</v>
      </c>
      <c r="D423" s="131">
        <v>0</v>
      </c>
      <c r="E423" s="132">
        <v>0</v>
      </c>
      <c r="F423" s="133">
        <v>1</v>
      </c>
      <c r="G423" s="30">
        <f t="shared" si="163"/>
        <v>0</v>
      </c>
      <c r="H423" s="31">
        <f t="shared" si="167"/>
        <v>0</v>
      </c>
      <c r="I423" s="31"/>
      <c r="J423" s="27">
        <f t="shared" si="168"/>
        <v>0</v>
      </c>
      <c r="K423" s="27">
        <f t="shared" si="173"/>
        <v>0</v>
      </c>
      <c r="L423" s="28">
        <f t="shared" si="169"/>
        <v>0</v>
      </c>
      <c r="M423" s="31"/>
      <c r="N423" s="35">
        <f t="shared" si="165"/>
        <v>0</v>
      </c>
      <c r="O423" s="35">
        <f t="shared" si="170"/>
        <v>0</v>
      </c>
      <c r="P423" s="20" t="str">
        <f t="shared" si="166"/>
        <v>.</v>
      </c>
      <c r="Q423" s="186"/>
      <c r="R423" s="23"/>
      <c r="S423" s="38"/>
      <c r="T423" s="202"/>
      <c r="U423" s="203">
        <f t="shared" si="171"/>
        <v>0</v>
      </c>
      <c r="V423" s="203">
        <f t="shared" si="172"/>
        <v>0</v>
      </c>
      <c r="W423" s="207">
        <f t="shared" si="164"/>
        <v>0</v>
      </c>
    </row>
    <row r="424" spans="3:23">
      <c r="C424" s="55">
        <v>24</v>
      </c>
      <c r="D424" s="131">
        <v>0</v>
      </c>
      <c r="E424" s="132">
        <v>0</v>
      </c>
      <c r="F424" s="133">
        <v>1</v>
      </c>
      <c r="G424" s="30">
        <f t="shared" si="163"/>
        <v>0</v>
      </c>
      <c r="H424" s="31">
        <f t="shared" si="167"/>
        <v>0</v>
      </c>
      <c r="I424" s="31"/>
      <c r="J424" s="27">
        <f t="shared" si="168"/>
        <v>0</v>
      </c>
      <c r="K424" s="27">
        <f t="shared" si="173"/>
        <v>0</v>
      </c>
      <c r="L424" s="28">
        <f t="shared" si="169"/>
        <v>0</v>
      </c>
      <c r="M424" s="31"/>
      <c r="N424" s="35">
        <f t="shared" si="165"/>
        <v>0</v>
      </c>
      <c r="O424" s="35">
        <f t="shared" si="170"/>
        <v>0</v>
      </c>
      <c r="P424" s="20" t="str">
        <f t="shared" si="166"/>
        <v>.</v>
      </c>
      <c r="Q424" s="9"/>
      <c r="R424" s="9"/>
      <c r="S424" s="38"/>
      <c r="T424" s="202"/>
      <c r="U424" s="203">
        <f t="shared" si="171"/>
        <v>0</v>
      </c>
      <c r="V424" s="203">
        <f t="shared" si="172"/>
        <v>0</v>
      </c>
      <c r="W424" s="207">
        <f t="shared" si="164"/>
        <v>0</v>
      </c>
    </row>
    <row r="425" spans="3:23">
      <c r="C425" s="55">
        <v>26</v>
      </c>
      <c r="D425" s="131">
        <v>0</v>
      </c>
      <c r="E425" s="132">
        <v>0</v>
      </c>
      <c r="F425" s="133">
        <v>1</v>
      </c>
      <c r="G425" s="30">
        <f t="shared" si="163"/>
        <v>0</v>
      </c>
      <c r="H425" s="31">
        <f t="shared" si="167"/>
        <v>0</v>
      </c>
      <c r="I425" s="31"/>
      <c r="J425" s="27">
        <f t="shared" si="168"/>
        <v>0</v>
      </c>
      <c r="K425" s="27">
        <f t="shared" si="173"/>
        <v>0</v>
      </c>
      <c r="L425" s="28">
        <f t="shared" si="169"/>
        <v>0</v>
      </c>
      <c r="M425" s="31"/>
      <c r="N425" s="35">
        <f t="shared" si="165"/>
        <v>0</v>
      </c>
      <c r="O425" s="35">
        <f t="shared" si="170"/>
        <v>0</v>
      </c>
      <c r="P425" s="20" t="str">
        <f t="shared" si="166"/>
        <v>.</v>
      </c>
      <c r="Q425" s="9"/>
      <c r="R425" s="9"/>
      <c r="S425" s="38"/>
      <c r="T425" s="202"/>
      <c r="U425" s="203">
        <f t="shared" si="171"/>
        <v>0</v>
      </c>
      <c r="V425" s="203">
        <f t="shared" si="172"/>
        <v>0</v>
      </c>
      <c r="W425" s="207">
        <f t="shared" si="164"/>
        <v>0</v>
      </c>
    </row>
    <row r="426" spans="3:23">
      <c r="C426" s="55">
        <v>28</v>
      </c>
      <c r="D426" s="131">
        <v>0</v>
      </c>
      <c r="E426" s="132">
        <v>0</v>
      </c>
      <c r="F426" s="133">
        <v>1</v>
      </c>
      <c r="G426" s="30">
        <f t="shared" si="163"/>
        <v>0</v>
      </c>
      <c r="H426" s="31">
        <f t="shared" si="167"/>
        <v>0</v>
      </c>
      <c r="I426" s="31"/>
      <c r="J426" s="27">
        <f t="shared" si="168"/>
        <v>0</v>
      </c>
      <c r="K426" s="27">
        <f t="shared" si="173"/>
        <v>0</v>
      </c>
      <c r="L426" s="28">
        <f t="shared" si="169"/>
        <v>0</v>
      </c>
      <c r="M426" s="31"/>
      <c r="N426" s="35">
        <f t="shared" si="165"/>
        <v>0</v>
      </c>
      <c r="O426" s="35">
        <f t="shared" si="170"/>
        <v>0</v>
      </c>
      <c r="P426" s="20" t="str">
        <f t="shared" si="166"/>
        <v>.</v>
      </c>
      <c r="Q426" s="9"/>
      <c r="R426" s="9"/>
      <c r="S426" s="38"/>
      <c r="T426" s="202"/>
      <c r="U426" s="203">
        <f t="shared" si="171"/>
        <v>0</v>
      </c>
      <c r="V426" s="203">
        <f t="shared" si="172"/>
        <v>0</v>
      </c>
      <c r="W426" s="207">
        <f t="shared" si="164"/>
        <v>0</v>
      </c>
    </row>
    <row r="427" spans="3:23">
      <c r="C427" s="55">
        <v>30</v>
      </c>
      <c r="D427" s="131">
        <v>0</v>
      </c>
      <c r="E427" s="132">
        <v>0</v>
      </c>
      <c r="F427" s="133">
        <v>1</v>
      </c>
      <c r="G427" s="30">
        <f t="shared" si="163"/>
        <v>0</v>
      </c>
      <c r="H427" s="31">
        <f t="shared" si="167"/>
        <v>0</v>
      </c>
      <c r="I427" s="31"/>
      <c r="J427" s="27">
        <f t="shared" si="168"/>
        <v>0</v>
      </c>
      <c r="K427" s="27">
        <f t="shared" si="173"/>
        <v>0</v>
      </c>
      <c r="L427" s="28">
        <f t="shared" si="169"/>
        <v>0</v>
      </c>
      <c r="M427" s="31"/>
      <c r="N427" s="35">
        <f t="shared" ref="N427:N438" si="174">((MIN(H427,$R$422)*0.58%)+IF(H427&gt;$R$422,(H427-$R$422)*1.25%,0))*F427</f>
        <v>0</v>
      </c>
      <c r="O427" s="35">
        <f t="shared" si="170"/>
        <v>0</v>
      </c>
      <c r="P427" s="20" t="str">
        <f t="shared" si="166"/>
        <v>.</v>
      </c>
      <c r="Q427" s="9"/>
      <c r="R427" s="9"/>
      <c r="S427" s="38"/>
      <c r="T427" s="202"/>
      <c r="U427" s="203">
        <f t="shared" si="171"/>
        <v>0</v>
      </c>
      <c r="V427" s="203">
        <f t="shared" si="172"/>
        <v>0</v>
      </c>
      <c r="W427" s="207">
        <f t="shared" si="164"/>
        <v>0</v>
      </c>
    </row>
    <row r="428" spans="3:23">
      <c r="C428" s="55">
        <v>32</v>
      </c>
      <c r="D428" s="131">
        <v>0</v>
      </c>
      <c r="E428" s="132">
        <v>0</v>
      </c>
      <c r="F428" s="133">
        <v>1</v>
      </c>
      <c r="G428" s="30">
        <f t="shared" si="163"/>
        <v>0</v>
      </c>
      <c r="H428" s="31">
        <f t="shared" si="167"/>
        <v>0</v>
      </c>
      <c r="I428" s="31"/>
      <c r="J428" s="27">
        <f t="shared" si="168"/>
        <v>0</v>
      </c>
      <c r="K428" s="27">
        <f t="shared" si="173"/>
        <v>0</v>
      </c>
      <c r="L428" s="28">
        <f t="shared" si="169"/>
        <v>0</v>
      </c>
      <c r="M428" s="31"/>
      <c r="N428" s="35">
        <f t="shared" si="174"/>
        <v>0</v>
      </c>
      <c r="O428" s="35">
        <f t="shared" si="170"/>
        <v>0</v>
      </c>
      <c r="P428" s="20" t="str">
        <f t="shared" si="166"/>
        <v>.</v>
      </c>
      <c r="Q428" s="9"/>
      <c r="R428" s="9"/>
      <c r="S428" s="38"/>
      <c r="T428" s="202"/>
      <c r="U428" s="203">
        <f t="shared" si="171"/>
        <v>0</v>
      </c>
      <c r="V428" s="203">
        <f t="shared" si="172"/>
        <v>0</v>
      </c>
      <c r="W428" s="207">
        <f t="shared" si="164"/>
        <v>0</v>
      </c>
    </row>
    <row r="429" spans="3:23">
      <c r="C429" s="55">
        <v>34</v>
      </c>
      <c r="D429" s="131">
        <v>0</v>
      </c>
      <c r="E429" s="132">
        <v>0</v>
      </c>
      <c r="F429" s="133">
        <v>1</v>
      </c>
      <c r="G429" s="30">
        <f t="shared" si="163"/>
        <v>0</v>
      </c>
      <c r="H429" s="31">
        <f t="shared" si="167"/>
        <v>0</v>
      </c>
      <c r="I429" s="31"/>
      <c r="J429" s="27">
        <f t="shared" si="168"/>
        <v>0</v>
      </c>
      <c r="K429" s="27">
        <f t="shared" si="173"/>
        <v>0</v>
      </c>
      <c r="L429" s="28">
        <f t="shared" si="169"/>
        <v>0</v>
      </c>
      <c r="M429" s="31"/>
      <c r="N429" s="35">
        <f t="shared" si="174"/>
        <v>0</v>
      </c>
      <c r="O429" s="35">
        <f t="shared" si="170"/>
        <v>0</v>
      </c>
      <c r="P429" s="20" t="str">
        <f t="shared" si="166"/>
        <v>.</v>
      </c>
      <c r="Q429" s="9"/>
      <c r="R429" s="9"/>
      <c r="S429" s="38"/>
      <c r="T429" s="202"/>
      <c r="U429" s="203">
        <f t="shared" si="171"/>
        <v>0</v>
      </c>
      <c r="V429" s="203">
        <f t="shared" si="172"/>
        <v>0</v>
      </c>
      <c r="W429" s="207">
        <f t="shared" si="164"/>
        <v>0</v>
      </c>
    </row>
    <row r="430" spans="3:23">
      <c r="C430" s="55">
        <v>36</v>
      </c>
      <c r="D430" s="131">
        <v>0</v>
      </c>
      <c r="E430" s="132">
        <v>0</v>
      </c>
      <c r="F430" s="133">
        <v>1</v>
      </c>
      <c r="G430" s="30">
        <f t="shared" si="163"/>
        <v>0</v>
      </c>
      <c r="H430" s="31">
        <f t="shared" si="167"/>
        <v>0</v>
      </c>
      <c r="I430" s="31"/>
      <c r="J430" s="27">
        <f t="shared" si="168"/>
        <v>0</v>
      </c>
      <c r="K430" s="27">
        <f t="shared" si="173"/>
        <v>0</v>
      </c>
      <c r="L430" s="28">
        <f t="shared" si="169"/>
        <v>0</v>
      </c>
      <c r="M430" s="31"/>
      <c r="N430" s="35">
        <f t="shared" si="174"/>
        <v>0</v>
      </c>
      <c r="O430" s="35">
        <f t="shared" si="170"/>
        <v>0</v>
      </c>
      <c r="P430" s="20" t="str">
        <f t="shared" si="166"/>
        <v>.</v>
      </c>
      <c r="Q430" s="9"/>
      <c r="R430" s="9"/>
      <c r="S430" s="38"/>
      <c r="T430" s="202"/>
      <c r="U430" s="203">
        <f t="shared" si="171"/>
        <v>0</v>
      </c>
      <c r="V430" s="203">
        <f t="shared" si="172"/>
        <v>0</v>
      </c>
      <c r="W430" s="207">
        <f t="shared" si="164"/>
        <v>0</v>
      </c>
    </row>
    <row r="431" spans="3:23">
      <c r="C431" s="55">
        <v>38</v>
      </c>
      <c r="D431" s="131">
        <v>0</v>
      </c>
      <c r="E431" s="132">
        <v>0</v>
      </c>
      <c r="F431" s="133">
        <v>1</v>
      </c>
      <c r="G431" s="30">
        <f t="shared" si="163"/>
        <v>0</v>
      </c>
      <c r="H431" s="31">
        <f t="shared" si="167"/>
        <v>0</v>
      </c>
      <c r="I431" s="31"/>
      <c r="J431" s="27">
        <f t="shared" si="168"/>
        <v>0</v>
      </c>
      <c r="K431" s="27">
        <f t="shared" si="173"/>
        <v>0</v>
      </c>
      <c r="L431" s="28">
        <f t="shared" si="169"/>
        <v>0</v>
      </c>
      <c r="M431" s="31"/>
      <c r="N431" s="35">
        <f t="shared" si="174"/>
        <v>0</v>
      </c>
      <c r="O431" s="35">
        <f t="shared" si="170"/>
        <v>0</v>
      </c>
      <c r="P431" s="20" t="str">
        <f t="shared" si="166"/>
        <v>.</v>
      </c>
      <c r="Q431" s="9"/>
      <c r="R431" s="9"/>
      <c r="S431" s="38"/>
      <c r="T431" s="202"/>
      <c r="U431" s="203">
        <f t="shared" si="171"/>
        <v>0</v>
      </c>
      <c r="V431" s="203">
        <f t="shared" si="172"/>
        <v>0</v>
      </c>
      <c r="W431" s="207">
        <f t="shared" si="164"/>
        <v>0</v>
      </c>
    </row>
    <row r="432" spans="3:23">
      <c r="C432" s="55">
        <v>40</v>
      </c>
      <c r="D432" s="131">
        <v>0</v>
      </c>
      <c r="E432" s="132">
        <v>0</v>
      </c>
      <c r="F432" s="133">
        <v>1</v>
      </c>
      <c r="G432" s="30">
        <f t="shared" si="163"/>
        <v>0</v>
      </c>
      <c r="H432" s="31">
        <f t="shared" si="167"/>
        <v>0</v>
      </c>
      <c r="I432" s="31"/>
      <c r="J432" s="27">
        <f t="shared" si="168"/>
        <v>0</v>
      </c>
      <c r="K432" s="27">
        <f t="shared" si="173"/>
        <v>0</v>
      </c>
      <c r="L432" s="28">
        <f t="shared" si="169"/>
        <v>0</v>
      </c>
      <c r="M432" s="31"/>
      <c r="N432" s="35">
        <f t="shared" si="174"/>
        <v>0</v>
      </c>
      <c r="O432" s="35">
        <f t="shared" si="170"/>
        <v>0</v>
      </c>
      <c r="P432" s="20" t="str">
        <f t="shared" si="166"/>
        <v>.</v>
      </c>
      <c r="Q432" s="9"/>
      <c r="R432" s="9"/>
      <c r="S432" s="38"/>
      <c r="T432" s="202"/>
      <c r="U432" s="203">
        <f t="shared" si="171"/>
        <v>0</v>
      </c>
      <c r="V432" s="203">
        <f t="shared" si="172"/>
        <v>0</v>
      </c>
      <c r="W432" s="207">
        <f t="shared" si="164"/>
        <v>0</v>
      </c>
    </row>
    <row r="433" spans="3:23">
      <c r="C433" s="55">
        <v>42</v>
      </c>
      <c r="D433" s="131">
        <v>0</v>
      </c>
      <c r="E433" s="132">
        <v>0</v>
      </c>
      <c r="F433" s="133">
        <v>1</v>
      </c>
      <c r="G433" s="30">
        <f t="shared" si="163"/>
        <v>0</v>
      </c>
      <c r="H433" s="31">
        <f t="shared" si="167"/>
        <v>0</v>
      </c>
      <c r="I433" s="31"/>
      <c r="J433" s="27">
        <f t="shared" si="168"/>
        <v>0</v>
      </c>
      <c r="K433" s="27">
        <f t="shared" si="173"/>
        <v>0</v>
      </c>
      <c r="L433" s="28">
        <f t="shared" si="169"/>
        <v>0</v>
      </c>
      <c r="M433" s="31"/>
      <c r="N433" s="35">
        <f t="shared" si="174"/>
        <v>0</v>
      </c>
      <c r="O433" s="35">
        <f t="shared" si="170"/>
        <v>0</v>
      </c>
      <c r="P433" s="20" t="str">
        <f t="shared" si="166"/>
        <v>.</v>
      </c>
      <c r="Q433" s="9"/>
      <c r="R433" s="9"/>
      <c r="S433" s="38"/>
      <c r="T433" s="202"/>
      <c r="U433" s="203">
        <f t="shared" si="171"/>
        <v>0</v>
      </c>
      <c r="V433" s="203">
        <f t="shared" si="172"/>
        <v>0</v>
      </c>
      <c r="W433" s="207">
        <f t="shared" si="164"/>
        <v>0</v>
      </c>
    </row>
    <row r="434" spans="3:23">
      <c r="C434" s="55">
        <v>44</v>
      </c>
      <c r="D434" s="131">
        <v>0</v>
      </c>
      <c r="E434" s="132">
        <v>0</v>
      </c>
      <c r="F434" s="133">
        <v>1</v>
      </c>
      <c r="G434" s="30">
        <f t="shared" si="163"/>
        <v>0</v>
      </c>
      <c r="H434" s="31">
        <f t="shared" si="167"/>
        <v>0</v>
      </c>
      <c r="I434" s="31"/>
      <c r="J434" s="27">
        <f t="shared" si="168"/>
        <v>0</v>
      </c>
      <c r="K434" s="27">
        <f t="shared" si="173"/>
        <v>0</v>
      </c>
      <c r="L434" s="28">
        <f t="shared" si="169"/>
        <v>0</v>
      </c>
      <c r="M434" s="31"/>
      <c r="N434" s="35">
        <f t="shared" si="174"/>
        <v>0</v>
      </c>
      <c r="O434" s="35">
        <f t="shared" si="170"/>
        <v>0</v>
      </c>
      <c r="P434" s="20" t="str">
        <f t="shared" si="166"/>
        <v>.</v>
      </c>
      <c r="Q434" s="9"/>
      <c r="R434" s="9"/>
      <c r="S434" s="38"/>
      <c r="T434" s="202"/>
      <c r="U434" s="203">
        <f t="shared" si="171"/>
        <v>0</v>
      </c>
      <c r="V434" s="203">
        <f t="shared" si="172"/>
        <v>0</v>
      </c>
      <c r="W434" s="207">
        <f t="shared" si="164"/>
        <v>0</v>
      </c>
    </row>
    <row r="435" spans="3:23">
      <c r="C435" s="55">
        <v>46</v>
      </c>
      <c r="D435" s="131">
        <v>0</v>
      </c>
      <c r="E435" s="132">
        <v>0</v>
      </c>
      <c r="F435" s="133">
        <v>1</v>
      </c>
      <c r="G435" s="30">
        <f t="shared" si="163"/>
        <v>0</v>
      </c>
      <c r="H435" s="31">
        <f t="shared" si="167"/>
        <v>0</v>
      </c>
      <c r="I435" s="31"/>
      <c r="J435" s="27">
        <f t="shared" si="168"/>
        <v>0</v>
      </c>
      <c r="K435" s="27">
        <f t="shared" si="173"/>
        <v>0</v>
      </c>
      <c r="L435" s="28">
        <f t="shared" si="169"/>
        <v>0</v>
      </c>
      <c r="M435" s="31"/>
      <c r="N435" s="35">
        <f t="shared" si="174"/>
        <v>0</v>
      </c>
      <c r="O435" s="35">
        <f t="shared" si="170"/>
        <v>0</v>
      </c>
      <c r="P435" s="20" t="str">
        <f t="shared" si="166"/>
        <v>.</v>
      </c>
      <c r="Q435" s="9"/>
      <c r="R435" s="9"/>
      <c r="S435" s="38"/>
      <c r="T435" s="202"/>
      <c r="U435" s="203">
        <f t="shared" si="171"/>
        <v>0</v>
      </c>
      <c r="V435" s="203">
        <f t="shared" si="172"/>
        <v>0</v>
      </c>
      <c r="W435" s="207">
        <f t="shared" si="164"/>
        <v>0</v>
      </c>
    </row>
    <row r="436" spans="3:23">
      <c r="C436" s="55">
        <v>48</v>
      </c>
      <c r="D436" s="131">
        <v>0</v>
      </c>
      <c r="E436" s="132">
        <v>0</v>
      </c>
      <c r="F436" s="133">
        <v>1</v>
      </c>
      <c r="G436" s="30">
        <f t="shared" si="163"/>
        <v>0</v>
      </c>
      <c r="H436" s="31">
        <f t="shared" si="167"/>
        <v>0</v>
      </c>
      <c r="I436" s="31"/>
      <c r="J436" s="27">
        <f t="shared" si="168"/>
        <v>0</v>
      </c>
      <c r="K436" s="27">
        <f t="shared" si="173"/>
        <v>0</v>
      </c>
      <c r="L436" s="28">
        <f t="shared" si="169"/>
        <v>0</v>
      </c>
      <c r="M436" s="31"/>
      <c r="N436" s="35">
        <f t="shared" si="174"/>
        <v>0</v>
      </c>
      <c r="O436" s="35">
        <f t="shared" si="170"/>
        <v>0</v>
      </c>
      <c r="P436" s="20" t="str">
        <f t="shared" si="166"/>
        <v>.</v>
      </c>
      <c r="Q436" s="9"/>
      <c r="R436" s="9"/>
      <c r="S436" s="38"/>
      <c r="T436" s="202"/>
      <c r="U436" s="203">
        <f t="shared" si="171"/>
        <v>0</v>
      </c>
      <c r="V436" s="203">
        <f t="shared" si="172"/>
        <v>0</v>
      </c>
      <c r="W436" s="207">
        <f t="shared" si="164"/>
        <v>0</v>
      </c>
    </row>
    <row r="437" spans="3:23">
      <c r="C437" s="55">
        <v>50</v>
      </c>
      <c r="D437" s="131">
        <v>0</v>
      </c>
      <c r="E437" s="132">
        <v>0</v>
      </c>
      <c r="F437" s="133">
        <v>1</v>
      </c>
      <c r="G437" s="30">
        <f t="shared" si="163"/>
        <v>0</v>
      </c>
      <c r="H437" s="31">
        <f t="shared" si="167"/>
        <v>0</v>
      </c>
      <c r="I437" s="31"/>
      <c r="J437" s="27">
        <f t="shared" si="168"/>
        <v>0</v>
      </c>
      <c r="K437" s="27">
        <f t="shared" si="173"/>
        <v>0</v>
      </c>
      <c r="L437" s="28">
        <f t="shared" si="169"/>
        <v>0</v>
      </c>
      <c r="M437" s="31"/>
      <c r="N437" s="35">
        <f t="shared" si="174"/>
        <v>0</v>
      </c>
      <c r="O437" s="35">
        <f t="shared" si="170"/>
        <v>0</v>
      </c>
      <c r="P437" s="20" t="str">
        <f t="shared" si="166"/>
        <v>.</v>
      </c>
      <c r="Q437" s="9"/>
      <c r="R437" s="9"/>
      <c r="S437" s="38"/>
      <c r="T437" s="202"/>
      <c r="U437" s="203">
        <f t="shared" si="171"/>
        <v>0</v>
      </c>
      <c r="V437" s="203">
        <f t="shared" si="172"/>
        <v>0</v>
      </c>
      <c r="W437" s="207">
        <f t="shared" si="164"/>
        <v>0</v>
      </c>
    </row>
    <row r="438" spans="3:23">
      <c r="C438" s="55">
        <v>52</v>
      </c>
      <c r="D438" s="131">
        <v>0</v>
      </c>
      <c r="E438" s="132">
        <v>0</v>
      </c>
      <c r="F438" s="133">
        <v>1</v>
      </c>
      <c r="G438" s="30">
        <f t="shared" si="163"/>
        <v>0</v>
      </c>
      <c r="H438" s="31">
        <f t="shared" si="167"/>
        <v>0</v>
      </c>
      <c r="I438" s="31"/>
      <c r="J438" s="27">
        <f t="shared" si="168"/>
        <v>0</v>
      </c>
      <c r="K438" s="27">
        <f t="shared" si="173"/>
        <v>0</v>
      </c>
      <c r="L438" s="28">
        <f t="shared" si="169"/>
        <v>0</v>
      </c>
      <c r="M438" s="31"/>
      <c r="N438" s="35">
        <f t="shared" si="174"/>
        <v>0</v>
      </c>
      <c r="O438" s="35">
        <f t="shared" si="170"/>
        <v>0</v>
      </c>
      <c r="P438" s="20" t="str">
        <f t="shared" si="166"/>
        <v>.</v>
      </c>
      <c r="Q438" s="9"/>
      <c r="R438" s="9"/>
      <c r="S438" s="38"/>
      <c r="T438" s="202"/>
      <c r="U438" s="203">
        <f t="shared" si="171"/>
        <v>0</v>
      </c>
      <c r="V438" s="203">
        <f t="shared" si="172"/>
        <v>0</v>
      </c>
      <c r="W438" s="203">
        <f t="shared" si="164"/>
        <v>0</v>
      </c>
    </row>
    <row r="439" spans="3:23">
      <c r="C439" s="57"/>
      <c r="D439" s="32"/>
      <c r="E439" s="32"/>
      <c r="F439" s="150" t="s">
        <v>51</v>
      </c>
      <c r="G439" s="31">
        <f>SUM(G413:G438)</f>
        <v>0</v>
      </c>
      <c r="H439" s="31">
        <f>SUM(H413:H438)</f>
        <v>0</v>
      </c>
      <c r="I439" s="31"/>
      <c r="J439" s="27">
        <f>SUM(J413:J438)</f>
        <v>0</v>
      </c>
      <c r="K439" s="27">
        <f>SUM(K413:K438)</f>
        <v>0</v>
      </c>
      <c r="L439" s="28">
        <f>SUM(L413:L438)</f>
        <v>0</v>
      </c>
      <c r="M439" s="31"/>
      <c r="N439" s="29">
        <f>SUM(N413:N438)</f>
        <v>0</v>
      </c>
      <c r="O439" s="29">
        <f>SUM(O413:O438)</f>
        <v>0</v>
      </c>
      <c r="P439" s="20" t="str">
        <f t="shared" si="166"/>
        <v>.</v>
      </c>
      <c r="Q439" s="9"/>
      <c r="R439" s="9"/>
      <c r="S439" s="38"/>
      <c r="T439" s="202"/>
      <c r="U439" s="228">
        <f>SUM(U413:U438)</f>
        <v>0</v>
      </c>
      <c r="V439" s="228">
        <f>SUM(V413:V438)</f>
        <v>0</v>
      </c>
      <c r="W439" s="229">
        <f>SUM(W413:W438)</f>
        <v>0</v>
      </c>
    </row>
    <row r="440" spans="3:23" ht="13.2" thickBot="1">
      <c r="C440" s="60"/>
      <c r="D440" s="242"/>
      <c r="E440" s="242"/>
      <c r="F440" s="247"/>
      <c r="G440" s="242"/>
      <c r="H440" s="242"/>
      <c r="I440" s="242"/>
      <c r="J440" s="62"/>
      <c r="K440" s="62"/>
      <c r="L440" s="63"/>
      <c r="M440" s="62"/>
      <c r="N440" s="63"/>
      <c r="O440" s="63"/>
      <c r="P440" s="61"/>
      <c r="Q440" s="39"/>
      <c r="R440" s="39"/>
      <c r="S440" s="72"/>
      <c r="T440" s="208"/>
      <c r="U440" s="210"/>
      <c r="V440" s="210"/>
      <c r="W440" s="211"/>
    </row>
    <row r="441" spans="3:23" ht="13.8">
      <c r="C441" s="384" t="s">
        <v>141</v>
      </c>
      <c r="D441" s="385"/>
      <c r="E441" s="385"/>
      <c r="F441" s="385"/>
      <c r="G441" s="385"/>
      <c r="H441" s="385"/>
      <c r="I441" s="64"/>
      <c r="J441" s="64"/>
      <c r="K441" s="64"/>
      <c r="L441" s="65"/>
      <c r="M441" s="64"/>
      <c r="N441" s="65"/>
      <c r="O441" s="65"/>
      <c r="P441" s="104"/>
      <c r="Q441" s="71"/>
      <c r="R441" s="64"/>
      <c r="S441" s="64"/>
      <c r="T441" s="204"/>
      <c r="U441" s="216"/>
      <c r="V441" s="216"/>
      <c r="W441" s="217"/>
    </row>
    <row r="442" spans="3:23">
      <c r="C442" s="58"/>
      <c r="D442" s="34"/>
      <c r="E442" s="34"/>
      <c r="F442" s="34"/>
      <c r="G442" s="34"/>
      <c r="H442" s="34"/>
      <c r="I442" s="34"/>
      <c r="J442" s="34"/>
      <c r="K442" s="34"/>
      <c r="L442" s="49"/>
      <c r="M442" s="34"/>
      <c r="N442" s="49"/>
      <c r="O442" s="49"/>
      <c r="P442" s="59"/>
      <c r="Q442" s="38"/>
      <c r="R442" s="34"/>
      <c r="S442" s="34"/>
      <c r="T442" s="202"/>
      <c r="U442" s="203"/>
      <c r="V442" s="203"/>
      <c r="W442" s="207"/>
    </row>
    <row r="443" spans="3:23" ht="13.2" thickBot="1">
      <c r="C443" s="74"/>
      <c r="D443" s="62"/>
      <c r="E443" s="62"/>
      <c r="F443" s="62"/>
      <c r="G443" s="62"/>
      <c r="H443" s="62"/>
      <c r="I443" s="62"/>
      <c r="J443" s="62"/>
      <c r="K443" s="62"/>
      <c r="L443" s="63"/>
      <c r="M443" s="62"/>
      <c r="N443" s="63"/>
      <c r="O443" s="63"/>
      <c r="P443" s="103"/>
      <c r="Q443" s="72"/>
      <c r="R443" s="62"/>
      <c r="S443" s="62"/>
      <c r="T443" s="208"/>
      <c r="U443" s="210"/>
      <c r="V443" s="210"/>
      <c r="W443" s="211"/>
    </row>
    <row r="444" spans="3:23">
      <c r="C444" s="177"/>
      <c r="D444" s="178"/>
      <c r="E444" s="178"/>
      <c r="F444" s="178"/>
      <c r="G444" s="178"/>
      <c r="H444" s="178"/>
      <c r="I444" s="178"/>
      <c r="J444" s="178"/>
      <c r="K444" s="178"/>
      <c r="L444" s="178"/>
      <c r="M444" s="178"/>
      <c r="N444" s="178"/>
      <c r="O444" s="178"/>
      <c r="P444" s="179"/>
      <c r="Q444" s="178"/>
      <c r="R444" s="180"/>
      <c r="S444" s="199"/>
      <c r="T444" s="204"/>
      <c r="U444" s="204"/>
      <c r="V444" s="204"/>
      <c r="W444" s="205"/>
    </row>
    <row r="445" spans="3:23">
      <c r="C445" s="105"/>
      <c r="D445" s="106"/>
      <c r="E445" s="106"/>
      <c r="F445" s="106"/>
      <c r="G445" s="106"/>
      <c r="H445" s="106"/>
      <c r="I445" s="106"/>
      <c r="J445" s="106"/>
      <c r="K445" s="106"/>
      <c r="L445" s="106"/>
      <c r="M445" s="106"/>
      <c r="N445" s="106"/>
      <c r="O445" s="106"/>
      <c r="P445" s="107"/>
      <c r="Q445" s="106"/>
      <c r="R445" s="181"/>
      <c r="S445" s="58"/>
      <c r="T445" s="202"/>
      <c r="U445" s="202"/>
      <c r="V445" s="202"/>
      <c r="W445" s="206"/>
    </row>
    <row r="446" spans="3:23">
      <c r="C446" s="105"/>
      <c r="D446" s="106"/>
      <c r="E446" s="106"/>
      <c r="F446" s="106"/>
      <c r="G446" s="106"/>
      <c r="H446" s="106"/>
      <c r="I446" s="106"/>
      <c r="J446" s="106"/>
      <c r="K446" s="106"/>
      <c r="L446" s="106"/>
      <c r="M446" s="106"/>
      <c r="N446" s="106"/>
      <c r="O446" s="106"/>
      <c r="P446" s="107"/>
      <c r="Q446" s="106"/>
      <c r="R446" s="181"/>
      <c r="S446" s="58"/>
      <c r="T446" s="202"/>
      <c r="U446" s="202"/>
      <c r="V446" s="202"/>
      <c r="W446" s="206"/>
    </row>
    <row r="447" spans="3:23">
      <c r="C447" s="105"/>
      <c r="D447" s="106"/>
      <c r="E447" s="106"/>
      <c r="F447" s="106"/>
      <c r="G447" s="106"/>
      <c r="H447" s="106"/>
      <c r="I447" s="106"/>
      <c r="J447" s="106"/>
      <c r="K447" s="106"/>
      <c r="L447" s="106"/>
      <c r="M447" s="106"/>
      <c r="N447" s="106"/>
      <c r="O447" s="106"/>
      <c r="P447" s="107"/>
      <c r="Q447" s="106"/>
      <c r="R447" s="181"/>
      <c r="S447" s="58"/>
      <c r="T447" s="202"/>
      <c r="U447" s="202"/>
      <c r="V447" s="202"/>
      <c r="W447" s="206"/>
    </row>
    <row r="448" spans="3:23">
      <c r="C448" s="105"/>
      <c r="D448" s="106"/>
      <c r="E448" s="106"/>
      <c r="F448" s="106"/>
      <c r="G448" s="106"/>
      <c r="H448" s="106"/>
      <c r="I448" s="106"/>
      <c r="J448" s="106"/>
      <c r="K448" s="106"/>
      <c r="L448" s="106"/>
      <c r="M448" s="106"/>
      <c r="N448" s="106"/>
      <c r="O448" s="106"/>
      <c r="P448" s="107"/>
      <c r="Q448" s="106"/>
      <c r="R448" s="181"/>
      <c r="S448" s="58"/>
      <c r="T448" s="202"/>
      <c r="U448" s="202"/>
      <c r="V448" s="202"/>
      <c r="W448" s="206"/>
    </row>
    <row r="449" spans="3:23" ht="13.2" thickBot="1">
      <c r="C449" s="105"/>
      <c r="D449" s="106"/>
      <c r="E449" s="106"/>
      <c r="F449" s="106"/>
      <c r="G449" s="106"/>
      <c r="H449" s="106"/>
      <c r="I449" s="106"/>
      <c r="J449" s="106"/>
      <c r="K449" s="106"/>
      <c r="L449" s="106"/>
      <c r="M449" s="106"/>
      <c r="N449" s="106"/>
      <c r="O449" s="106"/>
      <c r="P449" s="107"/>
      <c r="Q449" s="106"/>
      <c r="R449" s="181"/>
      <c r="S449" s="58"/>
      <c r="T449" s="202"/>
      <c r="U449" s="202"/>
      <c r="V449" s="202"/>
      <c r="W449" s="206"/>
    </row>
    <row r="450" spans="3:23" ht="38.4" thickBot="1">
      <c r="C450" s="105"/>
      <c r="D450" s="106"/>
      <c r="E450" s="106"/>
      <c r="F450" s="106"/>
      <c r="G450" s="106"/>
      <c r="H450" s="106"/>
      <c r="I450" s="106"/>
      <c r="J450" s="106"/>
      <c r="K450" s="386" t="s">
        <v>22</v>
      </c>
      <c r="L450" s="387"/>
      <c r="M450" s="24" t="s">
        <v>148</v>
      </c>
      <c r="N450" s="24" t="s">
        <v>149</v>
      </c>
      <c r="O450" s="25" t="s">
        <v>27</v>
      </c>
      <c r="P450" s="107"/>
      <c r="Q450" s="122" t="s">
        <v>144</v>
      </c>
      <c r="R450" s="181"/>
      <c r="S450" s="58"/>
      <c r="T450" s="202"/>
      <c r="U450" s="202"/>
      <c r="V450" s="202"/>
      <c r="W450" s="206"/>
    </row>
    <row r="451" spans="3:23">
      <c r="C451" s="105"/>
      <c r="D451" s="106"/>
      <c r="E451" s="106"/>
      <c r="F451" s="106"/>
      <c r="G451" s="106"/>
      <c r="H451" s="106"/>
      <c r="I451" s="106"/>
      <c r="J451" s="106"/>
      <c r="K451" s="80" t="s">
        <v>23</v>
      </c>
      <c r="L451" s="81"/>
      <c r="M451" s="191">
        <f>$L$439</f>
        <v>0</v>
      </c>
      <c r="N451" s="191">
        <f>$L$36+$L$79+$L$121+$L$162+$L$202+$L$241+$L$279+$L$316+$L$352+$L$387</f>
        <v>0</v>
      </c>
      <c r="O451" s="231">
        <f>M451+N451</f>
        <v>0</v>
      </c>
      <c r="P451" s="107"/>
      <c r="Q451" s="106"/>
      <c r="R451" s="181"/>
      <c r="S451" s="58"/>
      <c r="T451" s="202"/>
      <c r="U451" s="202"/>
      <c r="V451" s="202"/>
      <c r="W451" s="206"/>
    </row>
    <row r="452" spans="3:23" ht="37.799999999999997">
      <c r="C452" s="105"/>
      <c r="D452" s="106"/>
      <c r="E452" s="106"/>
      <c r="F452" s="106"/>
      <c r="G452" s="106"/>
      <c r="H452" s="106"/>
      <c r="I452" s="106"/>
      <c r="J452" s="106"/>
      <c r="K452" s="82" t="s">
        <v>3</v>
      </c>
      <c r="L452" s="239"/>
      <c r="M452" s="18" t="s">
        <v>148</v>
      </c>
      <c r="N452" s="18" t="s">
        <v>149</v>
      </c>
      <c r="O452" s="26" t="s">
        <v>27</v>
      </c>
      <c r="P452" s="107"/>
      <c r="Q452" s="106"/>
      <c r="R452" s="181"/>
      <c r="S452" s="58"/>
      <c r="T452" s="202"/>
      <c r="U452" s="202"/>
      <c r="V452" s="202"/>
      <c r="W452" s="206"/>
    </row>
    <row r="453" spans="3:23">
      <c r="C453" s="105"/>
      <c r="D453" s="106"/>
      <c r="E453" s="106"/>
      <c r="F453" s="106"/>
      <c r="G453" s="106"/>
      <c r="H453" s="106"/>
      <c r="I453" s="106"/>
      <c r="J453" s="106"/>
      <c r="K453" s="83" t="s">
        <v>25</v>
      </c>
      <c r="L453" s="84"/>
      <c r="M453" s="192">
        <f>$O$439</f>
        <v>0</v>
      </c>
      <c r="N453" s="192">
        <f>$O$47+$O$89+$O$130+$O$170+$O$209+$O$247+$O$284+$O$320+$O$355+$O$390</f>
        <v>0</v>
      </c>
      <c r="O453" s="193">
        <f>M453+N453</f>
        <v>0</v>
      </c>
      <c r="P453" s="107"/>
      <c r="Q453" s="106"/>
      <c r="R453" s="181"/>
      <c r="S453" s="58"/>
      <c r="T453" s="202"/>
      <c r="U453" s="202"/>
      <c r="V453" s="202"/>
      <c r="W453" s="206"/>
    </row>
    <row r="454" spans="3:23" ht="13.2" thickBot="1">
      <c r="C454" s="105"/>
      <c r="D454" s="106"/>
      <c r="E454" s="106"/>
      <c r="F454" s="106"/>
      <c r="G454" s="106"/>
      <c r="H454" s="106"/>
      <c r="I454" s="106"/>
      <c r="J454" s="106"/>
      <c r="K454" s="363" t="s">
        <v>24</v>
      </c>
      <c r="L454" s="364"/>
      <c r="M454" s="194">
        <f>$N$439</f>
        <v>0</v>
      </c>
      <c r="N454" s="194">
        <f>$N$47+$N$89+$N$130+$N$170+$N$209+$N$247+$N$284+$N$320+$N$355+$N$390</f>
        <v>0</v>
      </c>
      <c r="O454" s="195">
        <f>M454+N454</f>
        <v>0</v>
      </c>
      <c r="P454" s="107"/>
      <c r="Q454" s="106"/>
      <c r="R454" s="181"/>
      <c r="S454" s="58"/>
      <c r="T454" s="202"/>
      <c r="U454" s="202"/>
      <c r="V454" s="202"/>
      <c r="W454" s="206"/>
    </row>
    <row r="455" spans="3:23">
      <c r="C455" s="105"/>
      <c r="D455" s="106"/>
      <c r="E455" s="106"/>
      <c r="F455" s="106"/>
      <c r="G455" s="106"/>
      <c r="H455" s="106"/>
      <c r="I455" s="106"/>
      <c r="J455" s="106"/>
      <c r="K455" s="100"/>
      <c r="L455" s="100"/>
      <c r="M455" s="101"/>
      <c r="N455" s="101"/>
      <c r="O455" s="101"/>
      <c r="P455" s="107"/>
      <c r="Q455" s="106"/>
      <c r="R455" s="181"/>
      <c r="S455" s="58"/>
      <c r="T455" s="202"/>
      <c r="U455" s="202"/>
      <c r="V455" s="202"/>
      <c r="W455" s="206"/>
    </row>
    <row r="456" spans="3:23">
      <c r="C456" s="105"/>
      <c r="D456" s="106"/>
      <c r="E456" s="106"/>
      <c r="F456" s="106"/>
      <c r="G456" s="106"/>
      <c r="H456" s="106"/>
      <c r="I456" s="106"/>
      <c r="J456" s="106"/>
      <c r="K456" s="100"/>
      <c r="L456" s="100"/>
      <c r="M456" s="101"/>
      <c r="N456" s="101"/>
      <c r="O456" s="101"/>
      <c r="P456" s="107"/>
      <c r="Q456" s="106"/>
      <c r="R456" s="181"/>
      <c r="S456" s="58"/>
      <c r="T456" s="202"/>
      <c r="U456" s="202"/>
      <c r="V456" s="202"/>
      <c r="W456" s="206"/>
    </row>
    <row r="457" spans="3:23">
      <c r="C457" s="105"/>
      <c r="D457" s="106"/>
      <c r="E457" s="106"/>
      <c r="F457" s="106"/>
      <c r="G457" s="106"/>
      <c r="H457" s="106"/>
      <c r="I457" s="106"/>
      <c r="J457" s="106"/>
      <c r="K457" s="100"/>
      <c r="L457" s="100"/>
      <c r="M457" s="101"/>
      <c r="N457" s="101"/>
      <c r="O457" s="101"/>
      <c r="P457" s="107"/>
      <c r="Q457" s="106"/>
      <c r="R457" s="181"/>
      <c r="S457" s="58"/>
      <c r="T457" s="202"/>
      <c r="U457" s="202"/>
      <c r="V457" s="202"/>
      <c r="W457" s="206"/>
    </row>
    <row r="458" spans="3:23" ht="13.2" thickBot="1">
      <c r="C458" s="108"/>
      <c r="D458" s="109"/>
      <c r="E458" s="109"/>
      <c r="F458" s="109"/>
      <c r="G458" s="109"/>
      <c r="H458" s="109"/>
      <c r="I458" s="109"/>
      <c r="J458" s="109"/>
      <c r="K458" s="109"/>
      <c r="L458" s="109"/>
      <c r="M458" s="109"/>
      <c r="N458" s="109"/>
      <c r="O458" s="109"/>
      <c r="P458" s="110"/>
      <c r="Q458" s="109"/>
      <c r="R458" s="182"/>
      <c r="S458" s="74"/>
      <c r="T458" s="208"/>
      <c r="U458" s="208"/>
      <c r="V458" s="208"/>
      <c r="W458" s="209"/>
    </row>
  </sheetData>
  <mergeCells count="74">
    <mergeCell ref="K355:L355"/>
    <mergeCell ref="D359:F359"/>
    <mergeCell ref="J359:L359"/>
    <mergeCell ref="N359:O359"/>
    <mergeCell ref="Q361:R361"/>
    <mergeCell ref="K454:L454"/>
    <mergeCell ref="C404:D404"/>
    <mergeCell ref="C405:D405"/>
    <mergeCell ref="K405:L405"/>
    <mergeCell ref="D411:F411"/>
    <mergeCell ref="J411:L411"/>
    <mergeCell ref="Q413:R413"/>
    <mergeCell ref="C441:H441"/>
    <mergeCell ref="K450:L450"/>
    <mergeCell ref="N411:O411"/>
    <mergeCell ref="K389:L389"/>
    <mergeCell ref="C393:G393"/>
    <mergeCell ref="K390:L390"/>
    <mergeCell ref="D324:F324"/>
    <mergeCell ref="Q175:R175"/>
    <mergeCell ref="K204:L204"/>
    <mergeCell ref="C403:D403"/>
    <mergeCell ref="K403:L403"/>
    <mergeCell ref="C402:D402"/>
    <mergeCell ref="Q214:R214"/>
    <mergeCell ref="K243:L243"/>
    <mergeCell ref="K281:L281"/>
    <mergeCell ref="D288:F288"/>
    <mergeCell ref="J288:L288"/>
    <mergeCell ref="N288:O288"/>
    <mergeCell ref="Q290:R290"/>
    <mergeCell ref="C401:D401"/>
    <mergeCell ref="K401:L401"/>
    <mergeCell ref="D251:F251"/>
    <mergeCell ref="D174:F174"/>
    <mergeCell ref="J174:L174"/>
    <mergeCell ref="N174:O174"/>
    <mergeCell ref="D213:F213"/>
    <mergeCell ref="J213:L213"/>
    <mergeCell ref="N213:O213"/>
    <mergeCell ref="K354:L354"/>
    <mergeCell ref="Q136:R136"/>
    <mergeCell ref="K164:L164"/>
    <mergeCell ref="Q252:R252"/>
    <mergeCell ref="K318:L318"/>
    <mergeCell ref="K320:L320"/>
    <mergeCell ref="Q326:R326"/>
    <mergeCell ref="K282:L282"/>
    <mergeCell ref="K283:L283"/>
    <mergeCell ref="K319:L319"/>
    <mergeCell ref="N251:O251"/>
    <mergeCell ref="K284:L284"/>
    <mergeCell ref="J324:L324"/>
    <mergeCell ref="N324:O324"/>
    <mergeCell ref="J251:L251"/>
    <mergeCell ref="Q95:R95"/>
    <mergeCell ref="K123:L123"/>
    <mergeCell ref="D134:F134"/>
    <mergeCell ref="J134:L134"/>
    <mergeCell ref="N134:O134"/>
    <mergeCell ref="Q53:R53"/>
    <mergeCell ref="U5:W5"/>
    <mergeCell ref="D8:F8"/>
    <mergeCell ref="J8:L8"/>
    <mergeCell ref="N8:O8"/>
    <mergeCell ref="Q10:R10"/>
    <mergeCell ref="K81:L81"/>
    <mergeCell ref="D93:F93"/>
    <mergeCell ref="J93:L93"/>
    <mergeCell ref="N93:O93"/>
    <mergeCell ref="K38:L38"/>
    <mergeCell ref="D51:F51"/>
    <mergeCell ref="J51:L51"/>
    <mergeCell ref="N51:O51"/>
  </mergeCells>
  <pageMargins left="0.7" right="0.7" top="0.75" bottom="0.75" header="0.3" footer="0.3"/>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66"/>
    <pageSetUpPr fitToPage="1"/>
  </sheetPr>
  <dimension ref="A1:AD743"/>
  <sheetViews>
    <sheetView zoomScale="70" zoomScaleNormal="70" zoomScaleSheetLayoutView="80" workbookViewId="0">
      <selection activeCell="Q512" sqref="Q512"/>
    </sheetView>
  </sheetViews>
  <sheetFormatPr defaultColWidth="9.21875" defaultRowHeight="12.6"/>
  <cols>
    <col min="1" max="3" width="9.21875" style="1"/>
    <col min="4" max="4" width="13.44140625" style="1" customWidth="1"/>
    <col min="5" max="5" width="16.5546875" style="1" customWidth="1"/>
    <col min="6" max="6" width="16.77734375" style="1" customWidth="1"/>
    <col min="7" max="7" width="15.5546875" style="1" customWidth="1"/>
    <col min="8" max="8" width="15.21875" style="1" customWidth="1"/>
    <col min="9" max="9" width="7.5546875" style="1" customWidth="1"/>
    <col min="10" max="10" width="15.5546875" style="1" customWidth="1"/>
    <col min="11" max="11" width="15.77734375" style="1" customWidth="1"/>
    <col min="12" max="12" width="16.5546875" style="1" customWidth="1"/>
    <col min="13" max="13" width="13.77734375" style="1" customWidth="1"/>
    <col min="14" max="14" width="15.5546875" style="1" customWidth="1"/>
    <col min="15" max="15" width="16.21875" style="1" customWidth="1"/>
    <col min="16" max="16" width="16.77734375" style="19" customWidth="1"/>
    <col min="17" max="17" width="44.44140625" style="1" customWidth="1"/>
    <col min="18" max="18" width="10.21875" style="1" customWidth="1"/>
    <col min="19" max="19" width="10.21875" style="22" customWidth="1"/>
    <col min="20" max="20" width="4.21875" style="218" customWidth="1"/>
    <col min="21" max="21" width="18.44140625" style="218" bestFit="1" customWidth="1"/>
    <col min="22" max="22" width="19.44140625" style="218" bestFit="1" customWidth="1"/>
    <col min="23" max="23" width="12.44140625" style="218" customWidth="1"/>
    <col min="24" max="16384" width="9.21875" style="1"/>
  </cols>
  <sheetData>
    <row r="1" spans="1:24" s="128" customFormat="1" ht="24" customHeight="1">
      <c r="A1" s="266" t="s">
        <v>138</v>
      </c>
      <c r="P1" s="129"/>
      <c r="T1" s="200"/>
      <c r="U1" s="200"/>
      <c r="V1" s="200"/>
      <c r="W1" s="200"/>
    </row>
    <row r="2" spans="1:24" ht="28.2">
      <c r="C2" s="2" t="s">
        <v>0</v>
      </c>
      <c r="T2" s="201"/>
      <c r="U2" s="201"/>
      <c r="V2" s="201"/>
      <c r="W2" s="201"/>
    </row>
    <row r="3" spans="1:24" ht="19.8">
      <c r="C3" s="3" t="s">
        <v>40</v>
      </c>
      <c r="T3" s="201"/>
      <c r="U3" s="201"/>
      <c r="V3" s="201"/>
      <c r="W3" s="201"/>
    </row>
    <row r="4" spans="1:24" ht="19.8">
      <c r="C4" s="151" t="s">
        <v>52</v>
      </c>
      <c r="T4" s="201"/>
      <c r="U4" s="201"/>
      <c r="V4" s="201"/>
      <c r="W4" s="201"/>
    </row>
    <row r="5" spans="1:24" ht="60" customHeight="1" thickBot="1">
      <c r="C5" s="4"/>
      <c r="T5" s="219"/>
      <c r="U5" s="390" t="s">
        <v>19</v>
      </c>
      <c r="V5" s="390"/>
      <c r="W5" s="390"/>
    </row>
    <row r="6" spans="1:24" ht="15" customHeight="1">
      <c r="C6" s="236">
        <v>2013</v>
      </c>
      <c r="D6" s="50"/>
      <c r="E6" s="50"/>
      <c r="F6" s="50"/>
      <c r="G6" s="50"/>
      <c r="H6" s="50"/>
      <c r="I6" s="50"/>
      <c r="J6" s="50"/>
      <c r="K6" s="50"/>
      <c r="L6" s="50"/>
      <c r="M6" s="50"/>
      <c r="N6" s="50"/>
      <c r="O6" s="50"/>
      <c r="P6" s="51"/>
      <c r="Q6" s="50"/>
      <c r="R6" s="50"/>
      <c r="S6" s="71"/>
      <c r="T6" s="204"/>
      <c r="U6" s="204"/>
      <c r="V6" s="204"/>
      <c r="W6" s="205"/>
      <c r="X6" s="9"/>
    </row>
    <row r="7" spans="1:24" ht="13.2" thickBot="1">
      <c r="C7" s="52"/>
      <c r="D7" s="9"/>
      <c r="E7" s="9"/>
      <c r="F7" s="9"/>
      <c r="G7" s="9"/>
      <c r="H7" s="9"/>
      <c r="I7" s="9"/>
      <c r="J7" s="9"/>
      <c r="K7" s="9"/>
      <c r="L7" s="9"/>
      <c r="M7" s="9"/>
      <c r="N7" s="9"/>
      <c r="O7" s="9"/>
      <c r="P7" s="20"/>
      <c r="Q7" s="9"/>
      <c r="R7" s="9"/>
      <c r="S7" s="38"/>
      <c r="T7" s="202"/>
      <c r="U7" s="202"/>
      <c r="V7" s="202"/>
      <c r="W7" s="206"/>
      <c r="X7" s="9"/>
    </row>
    <row r="8" spans="1:24">
      <c r="C8" s="53"/>
      <c r="D8" s="407" t="s">
        <v>1</v>
      </c>
      <c r="E8" s="408"/>
      <c r="F8" s="409"/>
      <c r="G8" s="5"/>
      <c r="H8" s="6"/>
      <c r="I8" s="6"/>
      <c r="J8" s="376" t="s">
        <v>2</v>
      </c>
      <c r="K8" s="377"/>
      <c r="L8" s="378"/>
      <c r="M8" s="7"/>
      <c r="N8" s="383" t="s">
        <v>3</v>
      </c>
      <c r="O8" s="383"/>
      <c r="P8" s="20"/>
      <c r="Q8" s="9"/>
      <c r="R8" s="9"/>
      <c r="S8" s="38"/>
      <c r="T8" s="202"/>
      <c r="U8" s="202"/>
      <c r="V8" s="202"/>
      <c r="W8" s="206"/>
      <c r="X8" s="9"/>
    </row>
    <row r="9" spans="1:24" ht="51" thickBot="1">
      <c r="C9" s="54" t="s">
        <v>4</v>
      </c>
      <c r="D9" s="134" t="s">
        <v>65</v>
      </c>
      <c r="E9" s="135" t="s">
        <v>66</v>
      </c>
      <c r="F9" s="127" t="s">
        <v>28</v>
      </c>
      <c r="G9" s="14" t="s">
        <v>67</v>
      </c>
      <c r="H9" s="15" t="s">
        <v>68</v>
      </c>
      <c r="I9" s="15"/>
      <c r="J9" s="16" t="s">
        <v>5</v>
      </c>
      <c r="K9" s="16" t="s">
        <v>6</v>
      </c>
      <c r="L9" s="17" t="s">
        <v>7</v>
      </c>
      <c r="M9" s="15"/>
      <c r="N9" s="18" t="s">
        <v>8</v>
      </c>
      <c r="O9" s="18" t="s">
        <v>9</v>
      </c>
      <c r="P9" s="20"/>
      <c r="Q9" s="9"/>
      <c r="R9" s="9"/>
      <c r="S9" s="38"/>
      <c r="T9" s="202"/>
      <c r="U9" s="235" t="s">
        <v>103</v>
      </c>
      <c r="V9" s="235" t="s">
        <v>104</v>
      </c>
      <c r="W9" s="240" t="s">
        <v>18</v>
      </c>
      <c r="X9" s="9"/>
    </row>
    <row r="10" spans="1:24">
      <c r="C10" s="55">
        <v>1</v>
      </c>
      <c r="D10" s="131">
        <v>0</v>
      </c>
      <c r="E10" s="132">
        <v>0</v>
      </c>
      <c r="F10" s="133">
        <v>1</v>
      </c>
      <c r="G10" s="30">
        <f>D10+E10</f>
        <v>0</v>
      </c>
      <c r="H10" s="31">
        <f>ROUND((G10/F10),2)</f>
        <v>0</v>
      </c>
      <c r="I10" s="6"/>
      <c r="J10" s="27">
        <f>ROUND((H10*3%)*F10,2)</f>
        <v>0</v>
      </c>
      <c r="K10" s="27">
        <f>ROUND((IF(H10-$R$12&lt;0,0,(H10-$R$12))*3.5%)*F10,2)</f>
        <v>0</v>
      </c>
      <c r="L10" s="28">
        <f>J10+K10</f>
        <v>0</v>
      </c>
      <c r="M10" s="8"/>
      <c r="N10" s="35">
        <f>((MIN(H10,$R$13)*0.58%)+IF(H10&gt;$R$13,(H10-$R$13)*1.25%,0))*F10</f>
        <v>0</v>
      </c>
      <c r="O10" s="35">
        <f>(H10*3.75%)*F10</f>
        <v>0</v>
      </c>
      <c r="P10" s="20" t="str">
        <f>IF(W10&lt;&gt;0, "Error - review!",".")</f>
        <v>.</v>
      </c>
      <c r="Q10" s="381" t="s">
        <v>10</v>
      </c>
      <c r="R10" s="382"/>
      <c r="S10" s="38"/>
      <c r="T10" s="202"/>
      <c r="U10" s="203">
        <f>((MIN(H10,$R$13)*0.58%))*F10</f>
        <v>0</v>
      </c>
      <c r="V10" s="203">
        <f>(IF(H10&gt;$R$13,(H10-$R$13)*1.25%,0))*F10</f>
        <v>0</v>
      </c>
      <c r="W10" s="207">
        <f t="shared" ref="W10:W61" si="0">(U10+V10)-N10</f>
        <v>0</v>
      </c>
      <c r="X10" s="9"/>
    </row>
    <row r="11" spans="1:24">
      <c r="C11" s="55">
        <v>2</v>
      </c>
      <c r="D11" s="131">
        <v>0</v>
      </c>
      <c r="E11" s="132">
        <v>0</v>
      </c>
      <c r="F11" s="133">
        <v>1</v>
      </c>
      <c r="G11" s="30">
        <f t="shared" ref="G11:G61" si="1">D11+E11</f>
        <v>0</v>
      </c>
      <c r="H11" s="31">
        <f t="shared" ref="H11:H61" si="2">ROUND((G11/F11),2)</f>
        <v>0</v>
      </c>
      <c r="I11" s="6"/>
      <c r="J11" s="27">
        <f t="shared" ref="J11:J61" si="3">ROUND((H11*3%)*F11,2)</f>
        <v>0</v>
      </c>
      <c r="K11" s="27">
        <f t="shared" ref="K11:K60" si="4">ROUND((IF(H11-$R$12&lt;0,0,(H11-$R$12))*3.5%)*F11,2)</f>
        <v>0</v>
      </c>
      <c r="L11" s="28">
        <f t="shared" ref="L11:L61" si="5">J11+K11</f>
        <v>0</v>
      </c>
      <c r="M11" s="8"/>
      <c r="N11" s="35">
        <f t="shared" ref="N11:N61" si="6">((MIN(H11,$R$13)*0.58%)+IF(H11&gt;$R$13,(H11-$R$13)*1.25%,0))*F11</f>
        <v>0</v>
      </c>
      <c r="O11" s="35">
        <f t="shared" ref="O11:O61" si="7">(H11*3.75%)*F11</f>
        <v>0</v>
      </c>
      <c r="P11" s="20" t="str">
        <f t="shared" ref="P11:P61" si="8">IF(W11&lt;&gt;0, "Error - review!",".")</f>
        <v>.</v>
      </c>
      <c r="Q11" s="77" t="s">
        <v>11</v>
      </c>
      <c r="R11" s="111">
        <v>230.3</v>
      </c>
      <c r="S11" s="34"/>
      <c r="T11" s="202"/>
      <c r="U11" s="203">
        <f t="shared" ref="U11:U41" si="9">((MIN(H11,$R$13)*0.58%))*F11</f>
        <v>0</v>
      </c>
      <c r="V11" s="203">
        <f t="shared" ref="V11:V41" si="10">(IF(H11&gt;$R$13,(H11-$R$13)*1.25%,0))*F11</f>
        <v>0</v>
      </c>
      <c r="W11" s="207">
        <f t="shared" si="0"/>
        <v>0</v>
      </c>
      <c r="X11" s="9"/>
    </row>
    <row r="12" spans="1:24">
      <c r="C12" s="55">
        <v>3</v>
      </c>
      <c r="D12" s="131">
        <v>0</v>
      </c>
      <c r="E12" s="132">
        <v>0</v>
      </c>
      <c r="F12" s="133">
        <v>1</v>
      </c>
      <c r="G12" s="30">
        <f t="shared" si="1"/>
        <v>0</v>
      </c>
      <c r="H12" s="31">
        <f t="shared" si="2"/>
        <v>0</v>
      </c>
      <c r="I12" s="6"/>
      <c r="J12" s="27">
        <f t="shared" si="3"/>
        <v>0</v>
      </c>
      <c r="K12" s="27">
        <f t="shared" si="4"/>
        <v>0</v>
      </c>
      <c r="L12" s="28">
        <f t="shared" si="5"/>
        <v>0</v>
      </c>
      <c r="M12" s="8"/>
      <c r="N12" s="35">
        <f t="shared" si="6"/>
        <v>0</v>
      </c>
      <c r="O12" s="35">
        <f t="shared" si="7"/>
        <v>0</v>
      </c>
      <c r="P12" s="20" t="str">
        <f t="shared" si="8"/>
        <v>.</v>
      </c>
      <c r="Q12" s="77" t="s">
        <v>38</v>
      </c>
      <c r="R12" s="111">
        <f>ROUND($R$11*2,2)</f>
        <v>460.6</v>
      </c>
      <c r="S12" s="34"/>
      <c r="T12" s="202"/>
      <c r="U12" s="203">
        <f t="shared" si="9"/>
        <v>0</v>
      </c>
      <c r="V12" s="203">
        <f t="shared" si="10"/>
        <v>0</v>
      </c>
      <c r="W12" s="207">
        <f t="shared" si="0"/>
        <v>0</v>
      </c>
      <c r="X12" s="9"/>
    </row>
    <row r="13" spans="1:24" ht="13.2" thickBot="1">
      <c r="C13" s="55">
        <v>4</v>
      </c>
      <c r="D13" s="131">
        <v>0</v>
      </c>
      <c r="E13" s="132">
        <v>0</v>
      </c>
      <c r="F13" s="133">
        <v>1</v>
      </c>
      <c r="G13" s="30">
        <f t="shared" si="1"/>
        <v>0</v>
      </c>
      <c r="H13" s="31">
        <f t="shared" si="2"/>
        <v>0</v>
      </c>
      <c r="I13" s="6"/>
      <c r="J13" s="27">
        <f t="shared" si="3"/>
        <v>0</v>
      </c>
      <c r="K13" s="27">
        <f t="shared" si="4"/>
        <v>0</v>
      </c>
      <c r="L13" s="28">
        <f t="shared" si="5"/>
        <v>0</v>
      </c>
      <c r="M13" s="8"/>
      <c r="N13" s="35">
        <f t="shared" si="6"/>
        <v>0</v>
      </c>
      <c r="O13" s="35">
        <f t="shared" si="7"/>
        <v>0</v>
      </c>
      <c r="P13" s="20" t="str">
        <f t="shared" si="8"/>
        <v>.</v>
      </c>
      <c r="Q13" s="78" t="s">
        <v>12</v>
      </c>
      <c r="R13" s="112">
        <f>ROUND(($R$11*3.74),2)</f>
        <v>861.32</v>
      </c>
      <c r="S13" s="34"/>
      <c r="T13" s="202"/>
      <c r="U13" s="203">
        <f t="shared" si="9"/>
        <v>0</v>
      </c>
      <c r="V13" s="203">
        <f t="shared" si="10"/>
        <v>0</v>
      </c>
      <c r="W13" s="207">
        <f t="shared" si="0"/>
        <v>0</v>
      </c>
      <c r="X13" s="9"/>
    </row>
    <row r="14" spans="1:24">
      <c r="C14" s="55">
        <v>5</v>
      </c>
      <c r="D14" s="131">
        <v>0</v>
      </c>
      <c r="E14" s="132">
        <v>0</v>
      </c>
      <c r="F14" s="133">
        <v>1</v>
      </c>
      <c r="G14" s="30">
        <f t="shared" si="1"/>
        <v>0</v>
      </c>
      <c r="H14" s="31">
        <f t="shared" si="2"/>
        <v>0</v>
      </c>
      <c r="I14" s="6"/>
      <c r="J14" s="27">
        <f t="shared" si="3"/>
        <v>0</v>
      </c>
      <c r="K14" s="27">
        <f t="shared" si="4"/>
        <v>0</v>
      </c>
      <c r="L14" s="28">
        <f t="shared" si="5"/>
        <v>0</v>
      </c>
      <c r="M14" s="8"/>
      <c r="N14" s="35">
        <f t="shared" si="6"/>
        <v>0</v>
      </c>
      <c r="O14" s="35">
        <f t="shared" si="7"/>
        <v>0</v>
      </c>
      <c r="P14" s="20" t="str">
        <f t="shared" si="8"/>
        <v>.</v>
      </c>
      <c r="Q14" s="9"/>
      <c r="R14" s="9"/>
      <c r="S14" s="38"/>
      <c r="T14" s="202"/>
      <c r="U14" s="203">
        <f t="shared" si="9"/>
        <v>0</v>
      </c>
      <c r="V14" s="203">
        <f t="shared" si="10"/>
        <v>0</v>
      </c>
      <c r="W14" s="207">
        <f t="shared" si="0"/>
        <v>0</v>
      </c>
      <c r="X14" s="9"/>
    </row>
    <row r="15" spans="1:24">
      <c r="C15" s="55">
        <v>6</v>
      </c>
      <c r="D15" s="131">
        <v>0</v>
      </c>
      <c r="E15" s="132">
        <v>0</v>
      </c>
      <c r="F15" s="133">
        <v>1</v>
      </c>
      <c r="G15" s="30">
        <f t="shared" si="1"/>
        <v>0</v>
      </c>
      <c r="H15" s="31">
        <f t="shared" si="2"/>
        <v>0</v>
      </c>
      <c r="I15" s="6"/>
      <c r="J15" s="27">
        <f t="shared" si="3"/>
        <v>0</v>
      </c>
      <c r="K15" s="27">
        <f t="shared" si="4"/>
        <v>0</v>
      </c>
      <c r="L15" s="28">
        <f t="shared" si="5"/>
        <v>0</v>
      </c>
      <c r="M15" s="8"/>
      <c r="N15" s="35">
        <f t="shared" si="6"/>
        <v>0</v>
      </c>
      <c r="O15" s="35">
        <f t="shared" si="7"/>
        <v>0</v>
      </c>
      <c r="P15" s="20" t="str">
        <f t="shared" si="8"/>
        <v>.</v>
      </c>
      <c r="Q15" s="9"/>
      <c r="R15" s="9"/>
      <c r="S15" s="38"/>
      <c r="T15" s="202"/>
      <c r="U15" s="203">
        <f t="shared" si="9"/>
        <v>0</v>
      </c>
      <c r="V15" s="203">
        <f t="shared" si="10"/>
        <v>0</v>
      </c>
      <c r="W15" s="207">
        <f t="shared" si="0"/>
        <v>0</v>
      </c>
      <c r="X15" s="9"/>
    </row>
    <row r="16" spans="1:24">
      <c r="C16" s="55">
        <v>7</v>
      </c>
      <c r="D16" s="131">
        <v>0</v>
      </c>
      <c r="E16" s="132">
        <v>0</v>
      </c>
      <c r="F16" s="133">
        <v>1</v>
      </c>
      <c r="G16" s="30">
        <f t="shared" si="1"/>
        <v>0</v>
      </c>
      <c r="H16" s="31">
        <f t="shared" si="2"/>
        <v>0</v>
      </c>
      <c r="I16" s="6"/>
      <c r="J16" s="27">
        <f t="shared" si="3"/>
        <v>0</v>
      </c>
      <c r="K16" s="27">
        <f t="shared" si="4"/>
        <v>0</v>
      </c>
      <c r="L16" s="28">
        <f t="shared" si="5"/>
        <v>0</v>
      </c>
      <c r="M16" s="8"/>
      <c r="N16" s="35">
        <f t="shared" si="6"/>
        <v>0</v>
      </c>
      <c r="O16" s="35">
        <f t="shared" si="7"/>
        <v>0</v>
      </c>
      <c r="P16" s="20" t="str">
        <f t="shared" si="8"/>
        <v>.</v>
      </c>
      <c r="Q16" s="9"/>
      <c r="R16" s="9"/>
      <c r="S16" s="38"/>
      <c r="T16" s="202"/>
      <c r="U16" s="203">
        <f t="shared" si="9"/>
        <v>0</v>
      </c>
      <c r="V16" s="203">
        <f t="shared" si="10"/>
        <v>0</v>
      </c>
      <c r="W16" s="207">
        <f t="shared" si="0"/>
        <v>0</v>
      </c>
      <c r="X16" s="9"/>
    </row>
    <row r="17" spans="3:24">
      <c r="C17" s="55">
        <v>8</v>
      </c>
      <c r="D17" s="131">
        <v>0</v>
      </c>
      <c r="E17" s="132">
        <v>0</v>
      </c>
      <c r="F17" s="133">
        <v>1</v>
      </c>
      <c r="G17" s="30">
        <f t="shared" si="1"/>
        <v>0</v>
      </c>
      <c r="H17" s="31">
        <f t="shared" si="2"/>
        <v>0</v>
      </c>
      <c r="I17" s="6"/>
      <c r="J17" s="27">
        <f t="shared" si="3"/>
        <v>0</v>
      </c>
      <c r="K17" s="27">
        <f t="shared" si="4"/>
        <v>0</v>
      </c>
      <c r="L17" s="28">
        <f t="shared" si="5"/>
        <v>0</v>
      </c>
      <c r="M17" s="8"/>
      <c r="N17" s="35">
        <f t="shared" si="6"/>
        <v>0</v>
      </c>
      <c r="O17" s="35">
        <f t="shared" si="7"/>
        <v>0</v>
      </c>
      <c r="P17" s="20" t="str">
        <f t="shared" si="8"/>
        <v>.</v>
      </c>
      <c r="Q17" s="9"/>
      <c r="R17" s="9"/>
      <c r="S17" s="38"/>
      <c r="T17" s="202"/>
      <c r="U17" s="203">
        <f t="shared" si="9"/>
        <v>0</v>
      </c>
      <c r="V17" s="203">
        <f t="shared" si="10"/>
        <v>0</v>
      </c>
      <c r="W17" s="207">
        <f t="shared" si="0"/>
        <v>0</v>
      </c>
      <c r="X17" s="9"/>
    </row>
    <row r="18" spans="3:24">
      <c r="C18" s="55">
        <v>9</v>
      </c>
      <c r="D18" s="131">
        <v>0</v>
      </c>
      <c r="E18" s="132">
        <v>0</v>
      </c>
      <c r="F18" s="133">
        <v>1</v>
      </c>
      <c r="G18" s="30">
        <f t="shared" si="1"/>
        <v>0</v>
      </c>
      <c r="H18" s="31">
        <f t="shared" si="2"/>
        <v>0</v>
      </c>
      <c r="I18" s="6"/>
      <c r="J18" s="27">
        <f t="shared" si="3"/>
        <v>0</v>
      </c>
      <c r="K18" s="27">
        <f t="shared" si="4"/>
        <v>0</v>
      </c>
      <c r="L18" s="28">
        <f t="shared" si="5"/>
        <v>0</v>
      </c>
      <c r="M18" s="8"/>
      <c r="N18" s="35">
        <f t="shared" si="6"/>
        <v>0</v>
      </c>
      <c r="O18" s="35">
        <f t="shared" si="7"/>
        <v>0</v>
      </c>
      <c r="P18" s="20" t="str">
        <f t="shared" si="8"/>
        <v>.</v>
      </c>
      <c r="Q18" s="9"/>
      <c r="R18" s="9"/>
      <c r="S18" s="38"/>
      <c r="T18" s="202"/>
      <c r="U18" s="203">
        <f t="shared" si="9"/>
        <v>0</v>
      </c>
      <c r="V18" s="203">
        <f t="shared" si="10"/>
        <v>0</v>
      </c>
      <c r="W18" s="207">
        <f t="shared" si="0"/>
        <v>0</v>
      </c>
      <c r="X18" s="9"/>
    </row>
    <row r="19" spans="3:24">
      <c r="C19" s="55">
        <v>10</v>
      </c>
      <c r="D19" s="131">
        <v>0</v>
      </c>
      <c r="E19" s="132">
        <v>0</v>
      </c>
      <c r="F19" s="133">
        <v>1</v>
      </c>
      <c r="G19" s="30">
        <f t="shared" si="1"/>
        <v>0</v>
      </c>
      <c r="H19" s="31">
        <f t="shared" si="2"/>
        <v>0</v>
      </c>
      <c r="I19" s="6"/>
      <c r="J19" s="27">
        <f t="shared" si="3"/>
        <v>0</v>
      </c>
      <c r="K19" s="27">
        <f t="shared" si="4"/>
        <v>0</v>
      </c>
      <c r="L19" s="28">
        <f t="shared" si="5"/>
        <v>0</v>
      </c>
      <c r="M19" s="8"/>
      <c r="N19" s="35">
        <f t="shared" si="6"/>
        <v>0</v>
      </c>
      <c r="O19" s="35">
        <f t="shared" si="7"/>
        <v>0</v>
      </c>
      <c r="P19" s="20" t="str">
        <f t="shared" si="8"/>
        <v>.</v>
      </c>
      <c r="Q19" s="9"/>
      <c r="R19" s="9"/>
      <c r="S19" s="38"/>
      <c r="T19" s="202"/>
      <c r="U19" s="203">
        <f t="shared" si="9"/>
        <v>0</v>
      </c>
      <c r="V19" s="203">
        <f t="shared" si="10"/>
        <v>0</v>
      </c>
      <c r="W19" s="207">
        <f t="shared" si="0"/>
        <v>0</v>
      </c>
      <c r="X19" s="9"/>
    </row>
    <row r="20" spans="3:24">
      <c r="C20" s="55">
        <v>11</v>
      </c>
      <c r="D20" s="131">
        <v>0</v>
      </c>
      <c r="E20" s="132">
        <v>0</v>
      </c>
      <c r="F20" s="133">
        <v>1</v>
      </c>
      <c r="G20" s="30">
        <f t="shared" si="1"/>
        <v>0</v>
      </c>
      <c r="H20" s="31">
        <f t="shared" si="2"/>
        <v>0</v>
      </c>
      <c r="I20" s="6"/>
      <c r="J20" s="27">
        <f t="shared" si="3"/>
        <v>0</v>
      </c>
      <c r="K20" s="27">
        <f t="shared" si="4"/>
        <v>0</v>
      </c>
      <c r="L20" s="28">
        <f t="shared" si="5"/>
        <v>0</v>
      </c>
      <c r="M20" s="8"/>
      <c r="N20" s="35">
        <f t="shared" si="6"/>
        <v>0</v>
      </c>
      <c r="O20" s="35">
        <f t="shared" si="7"/>
        <v>0</v>
      </c>
      <c r="P20" s="20" t="str">
        <f t="shared" si="8"/>
        <v>.</v>
      </c>
      <c r="Q20" s="9"/>
      <c r="R20" s="9"/>
      <c r="S20" s="38"/>
      <c r="T20" s="202"/>
      <c r="U20" s="203">
        <f t="shared" si="9"/>
        <v>0</v>
      </c>
      <c r="V20" s="203">
        <f t="shared" si="10"/>
        <v>0</v>
      </c>
      <c r="W20" s="207">
        <f t="shared" si="0"/>
        <v>0</v>
      </c>
      <c r="X20" s="9"/>
    </row>
    <row r="21" spans="3:24">
      <c r="C21" s="55">
        <v>12</v>
      </c>
      <c r="D21" s="131">
        <v>0</v>
      </c>
      <c r="E21" s="132">
        <v>0</v>
      </c>
      <c r="F21" s="133">
        <v>1</v>
      </c>
      <c r="G21" s="30">
        <f t="shared" si="1"/>
        <v>0</v>
      </c>
      <c r="H21" s="31">
        <f t="shared" si="2"/>
        <v>0</v>
      </c>
      <c r="I21" s="6"/>
      <c r="J21" s="27">
        <f t="shared" si="3"/>
        <v>0</v>
      </c>
      <c r="K21" s="27">
        <f t="shared" si="4"/>
        <v>0</v>
      </c>
      <c r="L21" s="28">
        <f t="shared" si="5"/>
        <v>0</v>
      </c>
      <c r="M21" s="8"/>
      <c r="N21" s="35">
        <f t="shared" si="6"/>
        <v>0</v>
      </c>
      <c r="O21" s="35">
        <f t="shared" si="7"/>
        <v>0</v>
      </c>
      <c r="P21" s="20" t="str">
        <f t="shared" si="8"/>
        <v>.</v>
      </c>
      <c r="Q21" s="9"/>
      <c r="R21" s="9"/>
      <c r="S21" s="38"/>
      <c r="T21" s="202"/>
      <c r="U21" s="203">
        <f t="shared" si="9"/>
        <v>0</v>
      </c>
      <c r="V21" s="203">
        <f t="shared" si="10"/>
        <v>0</v>
      </c>
      <c r="W21" s="207">
        <f t="shared" si="0"/>
        <v>0</v>
      </c>
      <c r="X21" s="9"/>
    </row>
    <row r="22" spans="3:24">
      <c r="C22" s="55">
        <v>13</v>
      </c>
      <c r="D22" s="131">
        <v>0</v>
      </c>
      <c r="E22" s="132">
        <v>0</v>
      </c>
      <c r="F22" s="133">
        <v>1</v>
      </c>
      <c r="G22" s="30">
        <f t="shared" si="1"/>
        <v>0</v>
      </c>
      <c r="H22" s="31">
        <f t="shared" si="2"/>
        <v>0</v>
      </c>
      <c r="I22" s="6"/>
      <c r="J22" s="27">
        <f t="shared" si="3"/>
        <v>0</v>
      </c>
      <c r="K22" s="27">
        <f t="shared" si="4"/>
        <v>0</v>
      </c>
      <c r="L22" s="28">
        <f t="shared" si="5"/>
        <v>0</v>
      </c>
      <c r="M22" s="8"/>
      <c r="N22" s="35">
        <f t="shared" si="6"/>
        <v>0</v>
      </c>
      <c r="O22" s="35">
        <f t="shared" si="7"/>
        <v>0</v>
      </c>
      <c r="P22" s="20" t="str">
        <f t="shared" si="8"/>
        <v>.</v>
      </c>
      <c r="Q22" s="9"/>
      <c r="R22" s="9"/>
      <c r="S22" s="38"/>
      <c r="T22" s="202"/>
      <c r="U22" s="203">
        <f t="shared" si="9"/>
        <v>0</v>
      </c>
      <c r="V22" s="203">
        <f t="shared" si="10"/>
        <v>0</v>
      </c>
      <c r="W22" s="207">
        <f t="shared" si="0"/>
        <v>0</v>
      </c>
      <c r="X22" s="9"/>
    </row>
    <row r="23" spans="3:24">
      <c r="C23" s="55">
        <v>14</v>
      </c>
      <c r="D23" s="131">
        <v>0</v>
      </c>
      <c r="E23" s="132">
        <v>0</v>
      </c>
      <c r="F23" s="133">
        <v>1</v>
      </c>
      <c r="G23" s="30">
        <f t="shared" si="1"/>
        <v>0</v>
      </c>
      <c r="H23" s="31">
        <f t="shared" si="2"/>
        <v>0</v>
      </c>
      <c r="I23" s="6"/>
      <c r="J23" s="27">
        <f t="shared" si="3"/>
        <v>0</v>
      </c>
      <c r="K23" s="27">
        <f t="shared" si="4"/>
        <v>0</v>
      </c>
      <c r="L23" s="28">
        <f t="shared" si="5"/>
        <v>0</v>
      </c>
      <c r="M23" s="8"/>
      <c r="N23" s="35">
        <f t="shared" si="6"/>
        <v>0</v>
      </c>
      <c r="O23" s="35">
        <f t="shared" si="7"/>
        <v>0</v>
      </c>
      <c r="P23" s="20" t="str">
        <f t="shared" si="8"/>
        <v>.</v>
      </c>
      <c r="Q23" s="9"/>
      <c r="R23" s="9"/>
      <c r="S23" s="38"/>
      <c r="T23" s="202"/>
      <c r="U23" s="203">
        <f t="shared" si="9"/>
        <v>0</v>
      </c>
      <c r="V23" s="203">
        <f t="shared" si="10"/>
        <v>0</v>
      </c>
      <c r="W23" s="207">
        <f t="shared" si="0"/>
        <v>0</v>
      </c>
      <c r="X23" s="9"/>
    </row>
    <row r="24" spans="3:24">
      <c r="C24" s="55">
        <v>15</v>
      </c>
      <c r="D24" s="131">
        <v>0</v>
      </c>
      <c r="E24" s="132">
        <v>0</v>
      </c>
      <c r="F24" s="133">
        <v>1</v>
      </c>
      <c r="G24" s="30">
        <f t="shared" si="1"/>
        <v>0</v>
      </c>
      <c r="H24" s="31">
        <f t="shared" si="2"/>
        <v>0</v>
      </c>
      <c r="I24" s="6"/>
      <c r="J24" s="27">
        <f t="shared" si="3"/>
        <v>0</v>
      </c>
      <c r="K24" s="27">
        <f t="shared" si="4"/>
        <v>0</v>
      </c>
      <c r="L24" s="28">
        <f t="shared" si="5"/>
        <v>0</v>
      </c>
      <c r="M24" s="8"/>
      <c r="N24" s="35">
        <f t="shared" si="6"/>
        <v>0</v>
      </c>
      <c r="O24" s="35">
        <f t="shared" si="7"/>
        <v>0</v>
      </c>
      <c r="P24" s="20" t="str">
        <f t="shared" si="8"/>
        <v>.</v>
      </c>
      <c r="Q24" s="9"/>
      <c r="R24" s="9"/>
      <c r="S24" s="38"/>
      <c r="T24" s="202"/>
      <c r="U24" s="203">
        <f t="shared" si="9"/>
        <v>0</v>
      </c>
      <c r="V24" s="203">
        <f t="shared" si="10"/>
        <v>0</v>
      </c>
      <c r="W24" s="207">
        <f t="shared" si="0"/>
        <v>0</v>
      </c>
      <c r="X24" s="9"/>
    </row>
    <row r="25" spans="3:24">
      <c r="C25" s="55">
        <v>16</v>
      </c>
      <c r="D25" s="131">
        <v>0</v>
      </c>
      <c r="E25" s="132">
        <v>0</v>
      </c>
      <c r="F25" s="133">
        <v>1</v>
      </c>
      <c r="G25" s="30">
        <f t="shared" si="1"/>
        <v>0</v>
      </c>
      <c r="H25" s="31">
        <f t="shared" si="2"/>
        <v>0</v>
      </c>
      <c r="I25" s="6"/>
      <c r="J25" s="27">
        <f t="shared" si="3"/>
        <v>0</v>
      </c>
      <c r="K25" s="27">
        <f t="shared" si="4"/>
        <v>0</v>
      </c>
      <c r="L25" s="28">
        <f t="shared" si="5"/>
        <v>0</v>
      </c>
      <c r="M25" s="8"/>
      <c r="N25" s="35">
        <f t="shared" si="6"/>
        <v>0</v>
      </c>
      <c r="O25" s="35">
        <f t="shared" si="7"/>
        <v>0</v>
      </c>
      <c r="P25" s="20" t="str">
        <f t="shared" si="8"/>
        <v>.</v>
      </c>
      <c r="Q25" s="9"/>
      <c r="R25" s="9"/>
      <c r="S25" s="38"/>
      <c r="T25" s="202"/>
      <c r="U25" s="203">
        <f t="shared" si="9"/>
        <v>0</v>
      </c>
      <c r="V25" s="203">
        <f t="shared" si="10"/>
        <v>0</v>
      </c>
      <c r="W25" s="207">
        <f t="shared" si="0"/>
        <v>0</v>
      </c>
      <c r="X25" s="9"/>
    </row>
    <row r="26" spans="3:24">
      <c r="C26" s="55">
        <v>17</v>
      </c>
      <c r="D26" s="131">
        <v>0</v>
      </c>
      <c r="E26" s="132">
        <v>0</v>
      </c>
      <c r="F26" s="133">
        <v>1</v>
      </c>
      <c r="G26" s="30">
        <f t="shared" si="1"/>
        <v>0</v>
      </c>
      <c r="H26" s="31">
        <f t="shared" si="2"/>
        <v>0</v>
      </c>
      <c r="I26" s="6"/>
      <c r="J26" s="27">
        <f t="shared" si="3"/>
        <v>0</v>
      </c>
      <c r="K26" s="27">
        <f t="shared" si="4"/>
        <v>0</v>
      </c>
      <c r="L26" s="28">
        <f t="shared" si="5"/>
        <v>0</v>
      </c>
      <c r="M26" s="8"/>
      <c r="N26" s="35">
        <f t="shared" si="6"/>
        <v>0</v>
      </c>
      <c r="O26" s="35">
        <f t="shared" si="7"/>
        <v>0</v>
      </c>
      <c r="P26" s="20" t="str">
        <f t="shared" si="8"/>
        <v>.</v>
      </c>
      <c r="Q26" s="9"/>
      <c r="R26" s="9"/>
      <c r="S26" s="38"/>
      <c r="T26" s="202"/>
      <c r="U26" s="203">
        <f t="shared" si="9"/>
        <v>0</v>
      </c>
      <c r="V26" s="203">
        <f t="shared" si="10"/>
        <v>0</v>
      </c>
      <c r="W26" s="207">
        <f t="shared" si="0"/>
        <v>0</v>
      </c>
      <c r="X26" s="9"/>
    </row>
    <row r="27" spans="3:24">
      <c r="C27" s="55">
        <v>18</v>
      </c>
      <c r="D27" s="131">
        <v>0</v>
      </c>
      <c r="E27" s="132">
        <v>0</v>
      </c>
      <c r="F27" s="133">
        <v>1</v>
      </c>
      <c r="G27" s="30">
        <f t="shared" si="1"/>
        <v>0</v>
      </c>
      <c r="H27" s="31">
        <f t="shared" si="2"/>
        <v>0</v>
      </c>
      <c r="I27" s="6"/>
      <c r="J27" s="27">
        <f t="shared" si="3"/>
        <v>0</v>
      </c>
      <c r="K27" s="27">
        <f t="shared" si="4"/>
        <v>0</v>
      </c>
      <c r="L27" s="28">
        <f t="shared" si="5"/>
        <v>0</v>
      </c>
      <c r="M27" s="8"/>
      <c r="N27" s="35">
        <f t="shared" si="6"/>
        <v>0</v>
      </c>
      <c r="O27" s="35">
        <f t="shared" si="7"/>
        <v>0</v>
      </c>
      <c r="P27" s="20" t="str">
        <f t="shared" si="8"/>
        <v>.</v>
      </c>
      <c r="Q27" s="9"/>
      <c r="R27" s="9"/>
      <c r="S27" s="38"/>
      <c r="T27" s="202"/>
      <c r="U27" s="203">
        <f t="shared" si="9"/>
        <v>0</v>
      </c>
      <c r="V27" s="203">
        <f t="shared" si="10"/>
        <v>0</v>
      </c>
      <c r="W27" s="207">
        <f t="shared" si="0"/>
        <v>0</v>
      </c>
      <c r="X27" s="9"/>
    </row>
    <row r="28" spans="3:24">
      <c r="C28" s="55">
        <v>19</v>
      </c>
      <c r="D28" s="131">
        <v>0</v>
      </c>
      <c r="E28" s="132">
        <v>0</v>
      </c>
      <c r="F28" s="133">
        <v>1</v>
      </c>
      <c r="G28" s="30">
        <f t="shared" si="1"/>
        <v>0</v>
      </c>
      <c r="H28" s="31">
        <f t="shared" si="2"/>
        <v>0</v>
      </c>
      <c r="I28" s="6"/>
      <c r="J28" s="27">
        <f t="shared" si="3"/>
        <v>0</v>
      </c>
      <c r="K28" s="27">
        <f t="shared" si="4"/>
        <v>0</v>
      </c>
      <c r="L28" s="28">
        <f t="shared" si="5"/>
        <v>0</v>
      </c>
      <c r="M28" s="8"/>
      <c r="N28" s="35">
        <f t="shared" si="6"/>
        <v>0</v>
      </c>
      <c r="O28" s="35">
        <f t="shared" si="7"/>
        <v>0</v>
      </c>
      <c r="P28" s="20" t="str">
        <f t="shared" si="8"/>
        <v>.</v>
      </c>
      <c r="Q28" s="9"/>
      <c r="R28" s="9"/>
      <c r="S28" s="38"/>
      <c r="T28" s="202"/>
      <c r="U28" s="203">
        <f t="shared" si="9"/>
        <v>0</v>
      </c>
      <c r="V28" s="203">
        <f t="shared" si="10"/>
        <v>0</v>
      </c>
      <c r="W28" s="207">
        <f t="shared" si="0"/>
        <v>0</v>
      </c>
      <c r="X28" s="9"/>
    </row>
    <row r="29" spans="3:24">
      <c r="C29" s="55">
        <v>20</v>
      </c>
      <c r="D29" s="131">
        <v>0</v>
      </c>
      <c r="E29" s="132">
        <v>0</v>
      </c>
      <c r="F29" s="133">
        <v>1</v>
      </c>
      <c r="G29" s="30">
        <f t="shared" si="1"/>
        <v>0</v>
      </c>
      <c r="H29" s="31">
        <f t="shared" si="2"/>
        <v>0</v>
      </c>
      <c r="I29" s="6"/>
      <c r="J29" s="27">
        <f t="shared" si="3"/>
        <v>0</v>
      </c>
      <c r="K29" s="27">
        <f t="shared" si="4"/>
        <v>0</v>
      </c>
      <c r="L29" s="28">
        <f t="shared" si="5"/>
        <v>0</v>
      </c>
      <c r="M29" s="8"/>
      <c r="N29" s="35">
        <f t="shared" si="6"/>
        <v>0</v>
      </c>
      <c r="O29" s="35">
        <f t="shared" si="7"/>
        <v>0</v>
      </c>
      <c r="P29" s="20" t="str">
        <f t="shared" si="8"/>
        <v>.</v>
      </c>
      <c r="Q29" s="9"/>
      <c r="R29" s="9"/>
      <c r="S29" s="38"/>
      <c r="T29" s="202"/>
      <c r="U29" s="203">
        <f t="shared" si="9"/>
        <v>0</v>
      </c>
      <c r="V29" s="203">
        <f t="shared" si="10"/>
        <v>0</v>
      </c>
      <c r="W29" s="207">
        <f t="shared" si="0"/>
        <v>0</v>
      </c>
      <c r="X29" s="9"/>
    </row>
    <row r="30" spans="3:24">
      <c r="C30" s="55">
        <v>21</v>
      </c>
      <c r="D30" s="131">
        <v>0</v>
      </c>
      <c r="E30" s="132">
        <v>0</v>
      </c>
      <c r="F30" s="133">
        <v>1</v>
      </c>
      <c r="G30" s="30">
        <f t="shared" si="1"/>
        <v>0</v>
      </c>
      <c r="H30" s="31">
        <f t="shared" si="2"/>
        <v>0</v>
      </c>
      <c r="I30" s="6"/>
      <c r="J30" s="27">
        <f t="shared" si="3"/>
        <v>0</v>
      </c>
      <c r="K30" s="27">
        <f t="shared" si="4"/>
        <v>0</v>
      </c>
      <c r="L30" s="28">
        <f t="shared" si="5"/>
        <v>0</v>
      </c>
      <c r="M30" s="8"/>
      <c r="N30" s="35">
        <f t="shared" si="6"/>
        <v>0</v>
      </c>
      <c r="O30" s="35">
        <f t="shared" si="7"/>
        <v>0</v>
      </c>
      <c r="P30" s="20" t="str">
        <f t="shared" si="8"/>
        <v>.</v>
      </c>
      <c r="Q30" s="9"/>
      <c r="R30" s="9"/>
      <c r="S30" s="38"/>
      <c r="T30" s="202"/>
      <c r="U30" s="203">
        <f t="shared" si="9"/>
        <v>0</v>
      </c>
      <c r="V30" s="203">
        <f t="shared" si="10"/>
        <v>0</v>
      </c>
      <c r="W30" s="207">
        <f t="shared" si="0"/>
        <v>0</v>
      </c>
      <c r="X30" s="9"/>
    </row>
    <row r="31" spans="3:24">
      <c r="C31" s="55">
        <v>22</v>
      </c>
      <c r="D31" s="131">
        <v>0</v>
      </c>
      <c r="E31" s="132">
        <v>0</v>
      </c>
      <c r="F31" s="133">
        <v>1</v>
      </c>
      <c r="G31" s="30">
        <f t="shared" si="1"/>
        <v>0</v>
      </c>
      <c r="H31" s="31">
        <f t="shared" si="2"/>
        <v>0</v>
      </c>
      <c r="I31" s="6"/>
      <c r="J31" s="27">
        <f t="shared" si="3"/>
        <v>0</v>
      </c>
      <c r="K31" s="27">
        <f t="shared" si="4"/>
        <v>0</v>
      </c>
      <c r="L31" s="28">
        <f t="shared" si="5"/>
        <v>0</v>
      </c>
      <c r="M31" s="8"/>
      <c r="N31" s="35">
        <f t="shared" si="6"/>
        <v>0</v>
      </c>
      <c r="O31" s="35">
        <f t="shared" si="7"/>
        <v>0</v>
      </c>
      <c r="P31" s="20" t="str">
        <f t="shared" si="8"/>
        <v>.</v>
      </c>
      <c r="Q31" s="9"/>
      <c r="R31" s="9"/>
      <c r="S31" s="38"/>
      <c r="T31" s="202"/>
      <c r="U31" s="203">
        <f t="shared" si="9"/>
        <v>0</v>
      </c>
      <c r="V31" s="203">
        <f t="shared" si="10"/>
        <v>0</v>
      </c>
      <c r="W31" s="207">
        <f t="shared" si="0"/>
        <v>0</v>
      </c>
      <c r="X31" s="9"/>
    </row>
    <row r="32" spans="3:24">
      <c r="C32" s="55">
        <v>23</v>
      </c>
      <c r="D32" s="131">
        <v>0</v>
      </c>
      <c r="E32" s="132">
        <v>0</v>
      </c>
      <c r="F32" s="133">
        <v>1</v>
      </c>
      <c r="G32" s="30">
        <f t="shared" si="1"/>
        <v>0</v>
      </c>
      <c r="H32" s="31">
        <f t="shared" si="2"/>
        <v>0</v>
      </c>
      <c r="I32" s="6"/>
      <c r="J32" s="27">
        <f t="shared" si="3"/>
        <v>0</v>
      </c>
      <c r="K32" s="27">
        <f t="shared" si="4"/>
        <v>0</v>
      </c>
      <c r="L32" s="28">
        <f t="shared" si="5"/>
        <v>0</v>
      </c>
      <c r="M32" s="8"/>
      <c r="N32" s="35">
        <f t="shared" si="6"/>
        <v>0</v>
      </c>
      <c r="O32" s="35">
        <f t="shared" si="7"/>
        <v>0</v>
      </c>
      <c r="P32" s="20" t="str">
        <f t="shared" si="8"/>
        <v>.</v>
      </c>
      <c r="Q32" s="9"/>
      <c r="R32" s="9"/>
      <c r="S32" s="38"/>
      <c r="T32" s="202"/>
      <c r="U32" s="203">
        <f t="shared" si="9"/>
        <v>0</v>
      </c>
      <c r="V32" s="203">
        <f t="shared" si="10"/>
        <v>0</v>
      </c>
      <c r="W32" s="207">
        <f t="shared" si="0"/>
        <v>0</v>
      </c>
      <c r="X32" s="9"/>
    </row>
    <row r="33" spans="3:24">
      <c r="C33" s="55">
        <v>24</v>
      </c>
      <c r="D33" s="131">
        <v>0</v>
      </c>
      <c r="E33" s="132">
        <v>0</v>
      </c>
      <c r="F33" s="133">
        <v>1</v>
      </c>
      <c r="G33" s="30">
        <f t="shared" si="1"/>
        <v>0</v>
      </c>
      <c r="H33" s="31">
        <f t="shared" si="2"/>
        <v>0</v>
      </c>
      <c r="I33" s="6"/>
      <c r="J33" s="27">
        <f t="shared" si="3"/>
        <v>0</v>
      </c>
      <c r="K33" s="27">
        <f t="shared" si="4"/>
        <v>0</v>
      </c>
      <c r="L33" s="28">
        <f t="shared" si="5"/>
        <v>0</v>
      </c>
      <c r="M33" s="8"/>
      <c r="N33" s="35">
        <f t="shared" si="6"/>
        <v>0</v>
      </c>
      <c r="O33" s="35">
        <f t="shared" si="7"/>
        <v>0</v>
      </c>
      <c r="P33" s="20" t="str">
        <f t="shared" si="8"/>
        <v>.</v>
      </c>
      <c r="Q33" s="9"/>
      <c r="R33" s="9"/>
      <c r="S33" s="38"/>
      <c r="T33" s="202"/>
      <c r="U33" s="203">
        <f t="shared" si="9"/>
        <v>0</v>
      </c>
      <c r="V33" s="203">
        <f t="shared" si="10"/>
        <v>0</v>
      </c>
      <c r="W33" s="207">
        <f t="shared" si="0"/>
        <v>0</v>
      </c>
      <c r="X33" s="9"/>
    </row>
    <row r="34" spans="3:24">
      <c r="C34" s="55">
        <v>25</v>
      </c>
      <c r="D34" s="131">
        <v>0</v>
      </c>
      <c r="E34" s="132">
        <v>0</v>
      </c>
      <c r="F34" s="133">
        <v>1</v>
      </c>
      <c r="G34" s="30">
        <f t="shared" si="1"/>
        <v>0</v>
      </c>
      <c r="H34" s="31">
        <f t="shared" si="2"/>
        <v>0</v>
      </c>
      <c r="I34" s="6"/>
      <c r="J34" s="27">
        <f t="shared" si="3"/>
        <v>0</v>
      </c>
      <c r="K34" s="27">
        <f t="shared" si="4"/>
        <v>0</v>
      </c>
      <c r="L34" s="28">
        <f t="shared" si="5"/>
        <v>0</v>
      </c>
      <c r="M34" s="8"/>
      <c r="N34" s="35">
        <f t="shared" si="6"/>
        <v>0</v>
      </c>
      <c r="O34" s="35">
        <f t="shared" si="7"/>
        <v>0</v>
      </c>
      <c r="P34" s="20" t="str">
        <f t="shared" si="8"/>
        <v>.</v>
      </c>
      <c r="Q34" s="9"/>
      <c r="R34" s="9"/>
      <c r="S34" s="38"/>
      <c r="T34" s="202"/>
      <c r="U34" s="203">
        <f t="shared" si="9"/>
        <v>0</v>
      </c>
      <c r="V34" s="203">
        <f t="shared" si="10"/>
        <v>0</v>
      </c>
      <c r="W34" s="207">
        <f t="shared" si="0"/>
        <v>0</v>
      </c>
      <c r="X34" s="9"/>
    </row>
    <row r="35" spans="3:24">
      <c r="C35" s="55">
        <v>26</v>
      </c>
      <c r="D35" s="131">
        <v>0</v>
      </c>
      <c r="E35" s="132">
        <v>0</v>
      </c>
      <c r="F35" s="133">
        <v>1</v>
      </c>
      <c r="G35" s="30">
        <f t="shared" si="1"/>
        <v>0</v>
      </c>
      <c r="H35" s="31">
        <f t="shared" si="2"/>
        <v>0</v>
      </c>
      <c r="I35" s="6"/>
      <c r="J35" s="27">
        <f t="shared" si="3"/>
        <v>0</v>
      </c>
      <c r="K35" s="27">
        <f t="shared" si="4"/>
        <v>0</v>
      </c>
      <c r="L35" s="28">
        <f t="shared" si="5"/>
        <v>0</v>
      </c>
      <c r="M35" s="8"/>
      <c r="N35" s="35">
        <f t="shared" si="6"/>
        <v>0</v>
      </c>
      <c r="O35" s="35">
        <f t="shared" si="7"/>
        <v>0</v>
      </c>
      <c r="P35" s="20" t="str">
        <f t="shared" si="8"/>
        <v>.</v>
      </c>
      <c r="Q35" s="9"/>
      <c r="R35" s="9"/>
      <c r="S35" s="38"/>
      <c r="T35" s="202"/>
      <c r="U35" s="203">
        <f t="shared" si="9"/>
        <v>0</v>
      </c>
      <c r="V35" s="203">
        <f t="shared" si="10"/>
        <v>0</v>
      </c>
      <c r="W35" s="207">
        <f t="shared" si="0"/>
        <v>0</v>
      </c>
      <c r="X35" s="9"/>
    </row>
    <row r="36" spans="3:24">
      <c r="C36" s="55">
        <v>27</v>
      </c>
      <c r="D36" s="131">
        <v>0</v>
      </c>
      <c r="E36" s="132">
        <v>0</v>
      </c>
      <c r="F36" s="133">
        <v>1</v>
      </c>
      <c r="G36" s="30">
        <f t="shared" si="1"/>
        <v>0</v>
      </c>
      <c r="H36" s="31">
        <f t="shared" si="2"/>
        <v>0</v>
      </c>
      <c r="I36" s="6"/>
      <c r="J36" s="27">
        <f t="shared" si="3"/>
        <v>0</v>
      </c>
      <c r="K36" s="27">
        <f>ROUND((IF(H36-$R$12&lt;0,0,(H36-$R$12))*3.5%)*F36,2)</f>
        <v>0</v>
      </c>
      <c r="L36" s="28">
        <f t="shared" si="5"/>
        <v>0</v>
      </c>
      <c r="M36" s="8"/>
      <c r="N36" s="35">
        <f t="shared" si="6"/>
        <v>0</v>
      </c>
      <c r="O36" s="35">
        <f t="shared" si="7"/>
        <v>0</v>
      </c>
      <c r="P36" s="20" t="str">
        <f t="shared" si="8"/>
        <v>.</v>
      </c>
      <c r="Q36" s="9"/>
      <c r="R36" s="9"/>
      <c r="S36" s="38"/>
      <c r="T36" s="202"/>
      <c r="U36" s="203">
        <f t="shared" si="9"/>
        <v>0</v>
      </c>
      <c r="V36" s="203">
        <f t="shared" si="10"/>
        <v>0</v>
      </c>
      <c r="W36" s="207">
        <f t="shared" si="0"/>
        <v>0</v>
      </c>
      <c r="X36" s="9"/>
    </row>
    <row r="37" spans="3:24">
      <c r="C37" s="55">
        <v>28</v>
      </c>
      <c r="D37" s="131">
        <v>0</v>
      </c>
      <c r="E37" s="132">
        <v>0</v>
      </c>
      <c r="F37" s="133">
        <v>1</v>
      </c>
      <c r="G37" s="30">
        <f t="shared" si="1"/>
        <v>0</v>
      </c>
      <c r="H37" s="31">
        <f t="shared" si="2"/>
        <v>0</v>
      </c>
      <c r="I37" s="6"/>
      <c r="J37" s="27">
        <f t="shared" si="3"/>
        <v>0</v>
      </c>
      <c r="K37" s="27">
        <f t="shared" si="4"/>
        <v>0</v>
      </c>
      <c r="L37" s="28">
        <f t="shared" si="5"/>
        <v>0</v>
      </c>
      <c r="M37" s="8"/>
      <c r="N37" s="35">
        <f t="shared" si="6"/>
        <v>0</v>
      </c>
      <c r="O37" s="35">
        <f t="shared" si="7"/>
        <v>0</v>
      </c>
      <c r="P37" s="20" t="str">
        <f t="shared" si="8"/>
        <v>.</v>
      </c>
      <c r="Q37" s="9"/>
      <c r="R37" s="9"/>
      <c r="S37" s="38"/>
      <c r="T37" s="202"/>
      <c r="U37" s="203">
        <f t="shared" si="9"/>
        <v>0</v>
      </c>
      <c r="V37" s="203">
        <f t="shared" si="10"/>
        <v>0</v>
      </c>
      <c r="W37" s="207">
        <f t="shared" si="0"/>
        <v>0</v>
      </c>
      <c r="X37" s="9"/>
    </row>
    <row r="38" spans="3:24">
      <c r="C38" s="55">
        <v>29</v>
      </c>
      <c r="D38" s="131">
        <v>0</v>
      </c>
      <c r="E38" s="132">
        <v>0</v>
      </c>
      <c r="F38" s="133">
        <v>1</v>
      </c>
      <c r="G38" s="30">
        <f t="shared" si="1"/>
        <v>0</v>
      </c>
      <c r="H38" s="31">
        <f t="shared" si="2"/>
        <v>0</v>
      </c>
      <c r="I38" s="6"/>
      <c r="J38" s="27">
        <f t="shared" si="3"/>
        <v>0</v>
      </c>
      <c r="K38" s="27">
        <f t="shared" si="4"/>
        <v>0</v>
      </c>
      <c r="L38" s="28">
        <f t="shared" si="5"/>
        <v>0</v>
      </c>
      <c r="M38" s="8"/>
      <c r="N38" s="35">
        <f t="shared" si="6"/>
        <v>0</v>
      </c>
      <c r="O38" s="35">
        <f t="shared" si="7"/>
        <v>0</v>
      </c>
      <c r="P38" s="20" t="str">
        <f t="shared" si="8"/>
        <v>.</v>
      </c>
      <c r="Q38" s="9"/>
      <c r="R38" s="9"/>
      <c r="S38" s="38"/>
      <c r="T38" s="202"/>
      <c r="U38" s="203">
        <f t="shared" si="9"/>
        <v>0</v>
      </c>
      <c r="V38" s="203">
        <f t="shared" si="10"/>
        <v>0</v>
      </c>
      <c r="W38" s="207">
        <f t="shared" si="0"/>
        <v>0</v>
      </c>
      <c r="X38" s="9"/>
    </row>
    <row r="39" spans="3:24">
      <c r="C39" s="55">
        <v>30</v>
      </c>
      <c r="D39" s="131">
        <v>0</v>
      </c>
      <c r="E39" s="132">
        <v>0</v>
      </c>
      <c r="F39" s="133">
        <v>1</v>
      </c>
      <c r="G39" s="30">
        <f t="shared" si="1"/>
        <v>0</v>
      </c>
      <c r="H39" s="31">
        <f t="shared" si="2"/>
        <v>0</v>
      </c>
      <c r="I39" s="6"/>
      <c r="J39" s="27">
        <f t="shared" si="3"/>
        <v>0</v>
      </c>
      <c r="K39" s="27">
        <f t="shared" si="4"/>
        <v>0</v>
      </c>
      <c r="L39" s="28">
        <f t="shared" si="5"/>
        <v>0</v>
      </c>
      <c r="M39" s="8"/>
      <c r="N39" s="35">
        <f t="shared" si="6"/>
        <v>0</v>
      </c>
      <c r="O39" s="35">
        <f t="shared" si="7"/>
        <v>0</v>
      </c>
      <c r="P39" s="20" t="str">
        <f t="shared" si="8"/>
        <v>.</v>
      </c>
      <c r="Q39" s="9"/>
      <c r="R39" s="9"/>
      <c r="S39" s="38"/>
      <c r="T39" s="202"/>
      <c r="U39" s="203">
        <f t="shared" si="9"/>
        <v>0</v>
      </c>
      <c r="V39" s="203">
        <f t="shared" si="10"/>
        <v>0</v>
      </c>
      <c r="W39" s="207">
        <f t="shared" si="0"/>
        <v>0</v>
      </c>
      <c r="X39" s="9"/>
    </row>
    <row r="40" spans="3:24">
      <c r="C40" s="55">
        <v>31</v>
      </c>
      <c r="D40" s="131">
        <v>0</v>
      </c>
      <c r="E40" s="132">
        <v>0</v>
      </c>
      <c r="F40" s="133">
        <v>1</v>
      </c>
      <c r="G40" s="30">
        <f t="shared" si="1"/>
        <v>0</v>
      </c>
      <c r="H40" s="31">
        <f t="shared" si="2"/>
        <v>0</v>
      </c>
      <c r="I40" s="6"/>
      <c r="J40" s="27">
        <f t="shared" si="3"/>
        <v>0</v>
      </c>
      <c r="K40" s="27">
        <f t="shared" si="4"/>
        <v>0</v>
      </c>
      <c r="L40" s="28">
        <f t="shared" si="5"/>
        <v>0</v>
      </c>
      <c r="M40" s="8"/>
      <c r="N40" s="35">
        <f t="shared" si="6"/>
        <v>0</v>
      </c>
      <c r="O40" s="35">
        <f t="shared" si="7"/>
        <v>0</v>
      </c>
      <c r="P40" s="20" t="str">
        <f t="shared" si="8"/>
        <v>.</v>
      </c>
      <c r="Q40" s="9"/>
      <c r="R40" s="9"/>
      <c r="S40" s="38"/>
      <c r="T40" s="202"/>
      <c r="U40" s="203">
        <f t="shared" si="9"/>
        <v>0</v>
      </c>
      <c r="V40" s="203">
        <f t="shared" si="10"/>
        <v>0</v>
      </c>
      <c r="W40" s="207">
        <f t="shared" si="0"/>
        <v>0</v>
      </c>
      <c r="X40" s="9"/>
    </row>
    <row r="41" spans="3:24">
      <c r="C41" s="55">
        <v>32</v>
      </c>
      <c r="D41" s="131">
        <v>0</v>
      </c>
      <c r="E41" s="132">
        <v>0</v>
      </c>
      <c r="F41" s="133">
        <v>1</v>
      </c>
      <c r="G41" s="30">
        <f t="shared" si="1"/>
        <v>0</v>
      </c>
      <c r="H41" s="31">
        <f t="shared" si="2"/>
        <v>0</v>
      </c>
      <c r="I41" s="6"/>
      <c r="J41" s="27">
        <f t="shared" si="3"/>
        <v>0</v>
      </c>
      <c r="K41" s="27">
        <f t="shared" si="4"/>
        <v>0</v>
      </c>
      <c r="L41" s="28">
        <f t="shared" si="5"/>
        <v>0</v>
      </c>
      <c r="M41" s="8"/>
      <c r="N41" s="35">
        <f t="shared" si="6"/>
        <v>0</v>
      </c>
      <c r="O41" s="35">
        <f t="shared" si="7"/>
        <v>0</v>
      </c>
      <c r="P41" s="20" t="str">
        <f t="shared" si="8"/>
        <v>.</v>
      </c>
      <c r="Q41" s="9"/>
      <c r="R41" s="9"/>
      <c r="S41" s="38"/>
      <c r="T41" s="202"/>
      <c r="U41" s="203">
        <f t="shared" si="9"/>
        <v>0</v>
      </c>
      <c r="V41" s="203">
        <f t="shared" si="10"/>
        <v>0</v>
      </c>
      <c r="W41" s="207">
        <f t="shared" si="0"/>
        <v>0</v>
      </c>
      <c r="X41" s="9"/>
    </row>
    <row r="42" spans="3:24">
      <c r="C42" s="55">
        <v>33</v>
      </c>
      <c r="D42" s="131">
        <v>0</v>
      </c>
      <c r="E42" s="132">
        <v>0</v>
      </c>
      <c r="F42" s="133">
        <v>1</v>
      </c>
      <c r="G42" s="30">
        <f t="shared" si="1"/>
        <v>0</v>
      </c>
      <c r="H42" s="31">
        <f t="shared" si="2"/>
        <v>0</v>
      </c>
      <c r="I42" s="6"/>
      <c r="J42" s="27">
        <f t="shared" si="3"/>
        <v>0</v>
      </c>
      <c r="K42" s="27">
        <f t="shared" si="4"/>
        <v>0</v>
      </c>
      <c r="L42" s="28">
        <f t="shared" si="5"/>
        <v>0</v>
      </c>
      <c r="M42" s="8"/>
      <c r="N42" s="35">
        <f t="shared" si="6"/>
        <v>0</v>
      </c>
      <c r="O42" s="35">
        <f t="shared" si="7"/>
        <v>0</v>
      </c>
      <c r="P42" s="20" t="str">
        <f t="shared" si="8"/>
        <v>.</v>
      </c>
      <c r="Q42" s="9"/>
      <c r="R42" s="9"/>
      <c r="S42" s="38"/>
      <c r="T42" s="202"/>
      <c r="U42" s="203">
        <f t="shared" ref="U42:U61" si="11">((MIN(H42,$R$13)*0.58%))*F42</f>
        <v>0</v>
      </c>
      <c r="V42" s="203">
        <f t="shared" ref="V42:V61" si="12">(IF(H42&gt;$R$13,(H42-$R$13)*1.25%,0))*F42</f>
        <v>0</v>
      </c>
      <c r="W42" s="207">
        <f t="shared" si="0"/>
        <v>0</v>
      </c>
      <c r="X42" s="9"/>
    </row>
    <row r="43" spans="3:24">
      <c r="C43" s="55">
        <v>34</v>
      </c>
      <c r="D43" s="131">
        <v>0</v>
      </c>
      <c r="E43" s="132">
        <v>0</v>
      </c>
      <c r="F43" s="133">
        <v>1</v>
      </c>
      <c r="G43" s="30">
        <f t="shared" si="1"/>
        <v>0</v>
      </c>
      <c r="H43" s="31">
        <f t="shared" si="2"/>
        <v>0</v>
      </c>
      <c r="I43" s="6"/>
      <c r="J43" s="27">
        <f t="shared" si="3"/>
        <v>0</v>
      </c>
      <c r="K43" s="27">
        <f t="shared" si="4"/>
        <v>0</v>
      </c>
      <c r="L43" s="28">
        <f t="shared" si="5"/>
        <v>0</v>
      </c>
      <c r="M43" s="8"/>
      <c r="N43" s="35">
        <f t="shared" si="6"/>
        <v>0</v>
      </c>
      <c r="O43" s="35">
        <f t="shared" si="7"/>
        <v>0</v>
      </c>
      <c r="P43" s="20" t="str">
        <f t="shared" si="8"/>
        <v>.</v>
      </c>
      <c r="Q43" s="9"/>
      <c r="R43" s="9"/>
      <c r="S43" s="38"/>
      <c r="T43" s="202"/>
      <c r="U43" s="203">
        <f t="shared" si="11"/>
        <v>0</v>
      </c>
      <c r="V43" s="203">
        <f t="shared" si="12"/>
        <v>0</v>
      </c>
      <c r="W43" s="207">
        <f t="shared" si="0"/>
        <v>0</v>
      </c>
      <c r="X43" s="9"/>
    </row>
    <row r="44" spans="3:24">
      <c r="C44" s="55">
        <v>35</v>
      </c>
      <c r="D44" s="131">
        <v>0</v>
      </c>
      <c r="E44" s="132">
        <v>0</v>
      </c>
      <c r="F44" s="133">
        <v>1</v>
      </c>
      <c r="G44" s="30">
        <f t="shared" si="1"/>
        <v>0</v>
      </c>
      <c r="H44" s="31">
        <f t="shared" si="2"/>
        <v>0</v>
      </c>
      <c r="I44" s="6"/>
      <c r="J44" s="27">
        <f t="shared" si="3"/>
        <v>0</v>
      </c>
      <c r="K44" s="27">
        <f t="shared" si="4"/>
        <v>0</v>
      </c>
      <c r="L44" s="28">
        <f t="shared" si="5"/>
        <v>0</v>
      </c>
      <c r="M44" s="8"/>
      <c r="N44" s="35">
        <f t="shared" si="6"/>
        <v>0</v>
      </c>
      <c r="O44" s="35">
        <f t="shared" si="7"/>
        <v>0</v>
      </c>
      <c r="P44" s="20" t="str">
        <f t="shared" si="8"/>
        <v>.</v>
      </c>
      <c r="Q44" s="9"/>
      <c r="R44" s="9"/>
      <c r="S44" s="38"/>
      <c r="T44" s="202"/>
      <c r="U44" s="203">
        <f t="shared" si="11"/>
        <v>0</v>
      </c>
      <c r="V44" s="203">
        <f t="shared" si="12"/>
        <v>0</v>
      </c>
      <c r="W44" s="207">
        <f t="shared" si="0"/>
        <v>0</v>
      </c>
      <c r="X44" s="9"/>
    </row>
    <row r="45" spans="3:24">
      <c r="C45" s="55">
        <v>36</v>
      </c>
      <c r="D45" s="131">
        <v>0</v>
      </c>
      <c r="E45" s="132">
        <v>0</v>
      </c>
      <c r="F45" s="133">
        <v>1</v>
      </c>
      <c r="G45" s="30">
        <f t="shared" si="1"/>
        <v>0</v>
      </c>
      <c r="H45" s="31">
        <f t="shared" si="2"/>
        <v>0</v>
      </c>
      <c r="I45" s="6"/>
      <c r="J45" s="27">
        <f t="shared" si="3"/>
        <v>0</v>
      </c>
      <c r="K45" s="27">
        <f t="shared" si="4"/>
        <v>0</v>
      </c>
      <c r="L45" s="28">
        <f t="shared" si="5"/>
        <v>0</v>
      </c>
      <c r="M45" s="8"/>
      <c r="N45" s="35">
        <f t="shared" si="6"/>
        <v>0</v>
      </c>
      <c r="O45" s="35">
        <f t="shared" si="7"/>
        <v>0</v>
      </c>
      <c r="P45" s="20" t="str">
        <f t="shared" si="8"/>
        <v>.</v>
      </c>
      <c r="Q45" s="9"/>
      <c r="R45" s="9"/>
      <c r="S45" s="38"/>
      <c r="T45" s="202"/>
      <c r="U45" s="203">
        <f t="shared" si="11"/>
        <v>0</v>
      </c>
      <c r="V45" s="203">
        <f t="shared" si="12"/>
        <v>0</v>
      </c>
      <c r="W45" s="207">
        <f t="shared" si="0"/>
        <v>0</v>
      </c>
      <c r="X45" s="9"/>
    </row>
    <row r="46" spans="3:24">
      <c r="C46" s="55">
        <v>37</v>
      </c>
      <c r="D46" s="131">
        <v>0</v>
      </c>
      <c r="E46" s="132">
        <v>0</v>
      </c>
      <c r="F46" s="133">
        <v>1</v>
      </c>
      <c r="G46" s="30">
        <f t="shared" si="1"/>
        <v>0</v>
      </c>
      <c r="H46" s="31">
        <f t="shared" si="2"/>
        <v>0</v>
      </c>
      <c r="I46" s="6"/>
      <c r="J46" s="27">
        <f t="shared" si="3"/>
        <v>0</v>
      </c>
      <c r="K46" s="27">
        <f t="shared" si="4"/>
        <v>0</v>
      </c>
      <c r="L46" s="28">
        <f t="shared" si="5"/>
        <v>0</v>
      </c>
      <c r="M46" s="8"/>
      <c r="N46" s="35">
        <f t="shared" si="6"/>
        <v>0</v>
      </c>
      <c r="O46" s="35">
        <f t="shared" si="7"/>
        <v>0</v>
      </c>
      <c r="P46" s="20" t="str">
        <f t="shared" si="8"/>
        <v>.</v>
      </c>
      <c r="Q46" s="9"/>
      <c r="R46" s="9"/>
      <c r="S46" s="38"/>
      <c r="T46" s="202"/>
      <c r="U46" s="203">
        <f t="shared" si="11"/>
        <v>0</v>
      </c>
      <c r="V46" s="203">
        <f t="shared" si="12"/>
        <v>0</v>
      </c>
      <c r="W46" s="207">
        <f t="shared" si="0"/>
        <v>0</v>
      </c>
      <c r="X46" s="9"/>
    </row>
    <row r="47" spans="3:24">
      <c r="C47" s="55">
        <v>38</v>
      </c>
      <c r="D47" s="131">
        <v>0</v>
      </c>
      <c r="E47" s="132">
        <v>0</v>
      </c>
      <c r="F47" s="133">
        <v>1</v>
      </c>
      <c r="G47" s="30">
        <f t="shared" si="1"/>
        <v>0</v>
      </c>
      <c r="H47" s="31">
        <f t="shared" si="2"/>
        <v>0</v>
      </c>
      <c r="I47" s="6"/>
      <c r="J47" s="27">
        <f t="shared" si="3"/>
        <v>0</v>
      </c>
      <c r="K47" s="27">
        <f t="shared" si="4"/>
        <v>0</v>
      </c>
      <c r="L47" s="28">
        <f t="shared" si="5"/>
        <v>0</v>
      </c>
      <c r="M47" s="8"/>
      <c r="N47" s="35">
        <f t="shared" si="6"/>
        <v>0</v>
      </c>
      <c r="O47" s="35">
        <f t="shared" si="7"/>
        <v>0</v>
      </c>
      <c r="P47" s="20" t="str">
        <f t="shared" si="8"/>
        <v>.</v>
      </c>
      <c r="Q47" s="9"/>
      <c r="R47" s="9"/>
      <c r="S47" s="38"/>
      <c r="T47" s="202"/>
      <c r="U47" s="203">
        <f t="shared" si="11"/>
        <v>0</v>
      </c>
      <c r="V47" s="203">
        <f t="shared" si="12"/>
        <v>0</v>
      </c>
      <c r="W47" s="207">
        <f t="shared" si="0"/>
        <v>0</v>
      </c>
      <c r="X47" s="9"/>
    </row>
    <row r="48" spans="3:24">
      <c r="C48" s="55">
        <v>39</v>
      </c>
      <c r="D48" s="131">
        <v>0</v>
      </c>
      <c r="E48" s="132">
        <v>0</v>
      </c>
      <c r="F48" s="133">
        <v>1</v>
      </c>
      <c r="G48" s="30">
        <f t="shared" si="1"/>
        <v>0</v>
      </c>
      <c r="H48" s="31">
        <f t="shared" si="2"/>
        <v>0</v>
      </c>
      <c r="I48" s="6"/>
      <c r="J48" s="27">
        <f t="shared" si="3"/>
        <v>0</v>
      </c>
      <c r="K48" s="27">
        <f t="shared" si="4"/>
        <v>0</v>
      </c>
      <c r="L48" s="28">
        <f t="shared" si="5"/>
        <v>0</v>
      </c>
      <c r="M48" s="8"/>
      <c r="N48" s="35">
        <f t="shared" si="6"/>
        <v>0</v>
      </c>
      <c r="O48" s="35">
        <f t="shared" si="7"/>
        <v>0</v>
      </c>
      <c r="P48" s="20" t="str">
        <f t="shared" si="8"/>
        <v>.</v>
      </c>
      <c r="Q48" s="9"/>
      <c r="R48" s="9"/>
      <c r="S48" s="38"/>
      <c r="T48" s="202"/>
      <c r="U48" s="203">
        <f t="shared" si="11"/>
        <v>0</v>
      </c>
      <c r="V48" s="203">
        <f t="shared" si="12"/>
        <v>0</v>
      </c>
      <c r="W48" s="207">
        <f t="shared" si="0"/>
        <v>0</v>
      </c>
      <c r="X48" s="9"/>
    </row>
    <row r="49" spans="3:24">
      <c r="C49" s="55">
        <v>40</v>
      </c>
      <c r="D49" s="131">
        <v>0</v>
      </c>
      <c r="E49" s="132">
        <v>0</v>
      </c>
      <c r="F49" s="133">
        <v>1</v>
      </c>
      <c r="G49" s="30">
        <f t="shared" si="1"/>
        <v>0</v>
      </c>
      <c r="H49" s="31">
        <f t="shared" si="2"/>
        <v>0</v>
      </c>
      <c r="I49" s="6"/>
      <c r="J49" s="27">
        <f t="shared" si="3"/>
        <v>0</v>
      </c>
      <c r="K49" s="27">
        <f t="shared" si="4"/>
        <v>0</v>
      </c>
      <c r="L49" s="28">
        <f t="shared" si="5"/>
        <v>0</v>
      </c>
      <c r="M49" s="8"/>
      <c r="N49" s="35">
        <f t="shared" si="6"/>
        <v>0</v>
      </c>
      <c r="O49" s="35">
        <f t="shared" si="7"/>
        <v>0</v>
      </c>
      <c r="P49" s="20" t="str">
        <f t="shared" si="8"/>
        <v>.</v>
      </c>
      <c r="Q49" s="9"/>
      <c r="R49" s="9"/>
      <c r="S49" s="38"/>
      <c r="T49" s="202"/>
      <c r="U49" s="203">
        <f t="shared" si="11"/>
        <v>0</v>
      </c>
      <c r="V49" s="203">
        <f t="shared" si="12"/>
        <v>0</v>
      </c>
      <c r="W49" s="207">
        <f t="shared" si="0"/>
        <v>0</v>
      </c>
      <c r="X49" s="9"/>
    </row>
    <row r="50" spans="3:24">
      <c r="C50" s="55">
        <v>41</v>
      </c>
      <c r="D50" s="131">
        <v>0</v>
      </c>
      <c r="E50" s="132">
        <v>0</v>
      </c>
      <c r="F50" s="133">
        <v>1</v>
      </c>
      <c r="G50" s="30">
        <f t="shared" si="1"/>
        <v>0</v>
      </c>
      <c r="H50" s="31">
        <f t="shared" si="2"/>
        <v>0</v>
      </c>
      <c r="I50" s="6"/>
      <c r="J50" s="27">
        <f t="shared" si="3"/>
        <v>0</v>
      </c>
      <c r="K50" s="27">
        <f t="shared" si="4"/>
        <v>0</v>
      </c>
      <c r="L50" s="28">
        <f t="shared" si="5"/>
        <v>0</v>
      </c>
      <c r="M50" s="8"/>
      <c r="N50" s="35">
        <f t="shared" si="6"/>
        <v>0</v>
      </c>
      <c r="O50" s="35">
        <f t="shared" si="7"/>
        <v>0</v>
      </c>
      <c r="P50" s="20" t="str">
        <f t="shared" si="8"/>
        <v>.</v>
      </c>
      <c r="Q50" s="9"/>
      <c r="R50" s="9"/>
      <c r="S50" s="38"/>
      <c r="T50" s="202"/>
      <c r="U50" s="203">
        <f t="shared" si="11"/>
        <v>0</v>
      </c>
      <c r="V50" s="203">
        <f t="shared" si="12"/>
        <v>0</v>
      </c>
      <c r="W50" s="207">
        <f t="shared" si="0"/>
        <v>0</v>
      </c>
      <c r="X50" s="9"/>
    </row>
    <row r="51" spans="3:24">
      <c r="C51" s="55">
        <v>42</v>
      </c>
      <c r="D51" s="131">
        <v>0</v>
      </c>
      <c r="E51" s="132">
        <v>0</v>
      </c>
      <c r="F51" s="133">
        <v>1</v>
      </c>
      <c r="G51" s="30">
        <f t="shared" si="1"/>
        <v>0</v>
      </c>
      <c r="H51" s="31">
        <f t="shared" si="2"/>
        <v>0</v>
      </c>
      <c r="I51" s="6"/>
      <c r="J51" s="27">
        <f t="shared" si="3"/>
        <v>0</v>
      </c>
      <c r="K51" s="27">
        <f t="shared" si="4"/>
        <v>0</v>
      </c>
      <c r="L51" s="28">
        <f t="shared" si="5"/>
        <v>0</v>
      </c>
      <c r="M51" s="8"/>
      <c r="N51" s="35">
        <f t="shared" si="6"/>
        <v>0</v>
      </c>
      <c r="O51" s="35">
        <f t="shared" si="7"/>
        <v>0</v>
      </c>
      <c r="P51" s="20" t="str">
        <f t="shared" si="8"/>
        <v>.</v>
      </c>
      <c r="Q51" s="9"/>
      <c r="R51" s="9"/>
      <c r="S51" s="38"/>
      <c r="T51" s="202"/>
      <c r="U51" s="203">
        <f t="shared" si="11"/>
        <v>0</v>
      </c>
      <c r="V51" s="203">
        <f t="shared" si="12"/>
        <v>0</v>
      </c>
      <c r="W51" s="207">
        <f t="shared" si="0"/>
        <v>0</v>
      </c>
      <c r="X51" s="9"/>
    </row>
    <row r="52" spans="3:24">
      <c r="C52" s="55">
        <v>43</v>
      </c>
      <c r="D52" s="131">
        <v>0</v>
      </c>
      <c r="E52" s="132">
        <v>0</v>
      </c>
      <c r="F52" s="133">
        <v>1</v>
      </c>
      <c r="G52" s="30">
        <f t="shared" si="1"/>
        <v>0</v>
      </c>
      <c r="H52" s="31">
        <f t="shared" si="2"/>
        <v>0</v>
      </c>
      <c r="I52" s="6"/>
      <c r="J52" s="27">
        <f t="shared" si="3"/>
        <v>0</v>
      </c>
      <c r="K52" s="27">
        <f t="shared" si="4"/>
        <v>0</v>
      </c>
      <c r="L52" s="28">
        <f t="shared" si="5"/>
        <v>0</v>
      </c>
      <c r="M52" s="8"/>
      <c r="N52" s="35">
        <f t="shared" si="6"/>
        <v>0</v>
      </c>
      <c r="O52" s="35">
        <f t="shared" si="7"/>
        <v>0</v>
      </c>
      <c r="P52" s="20" t="str">
        <f t="shared" si="8"/>
        <v>.</v>
      </c>
      <c r="Q52" s="9"/>
      <c r="R52" s="9"/>
      <c r="S52" s="38"/>
      <c r="T52" s="202"/>
      <c r="U52" s="203">
        <f t="shared" si="11"/>
        <v>0</v>
      </c>
      <c r="V52" s="203">
        <f t="shared" si="12"/>
        <v>0</v>
      </c>
      <c r="W52" s="207">
        <f t="shared" si="0"/>
        <v>0</v>
      </c>
      <c r="X52" s="9"/>
    </row>
    <row r="53" spans="3:24">
      <c r="C53" s="55">
        <v>44</v>
      </c>
      <c r="D53" s="131">
        <v>0</v>
      </c>
      <c r="E53" s="132">
        <v>0</v>
      </c>
      <c r="F53" s="133">
        <v>1</v>
      </c>
      <c r="G53" s="30">
        <f t="shared" si="1"/>
        <v>0</v>
      </c>
      <c r="H53" s="31">
        <f t="shared" si="2"/>
        <v>0</v>
      </c>
      <c r="I53" s="6"/>
      <c r="J53" s="27">
        <f t="shared" si="3"/>
        <v>0</v>
      </c>
      <c r="K53" s="27">
        <f t="shared" si="4"/>
        <v>0</v>
      </c>
      <c r="L53" s="28">
        <f t="shared" si="5"/>
        <v>0</v>
      </c>
      <c r="M53" s="8"/>
      <c r="N53" s="35">
        <f t="shared" si="6"/>
        <v>0</v>
      </c>
      <c r="O53" s="35">
        <f t="shared" si="7"/>
        <v>0</v>
      </c>
      <c r="P53" s="20" t="str">
        <f t="shared" si="8"/>
        <v>.</v>
      </c>
      <c r="Q53" s="9"/>
      <c r="R53" s="9"/>
      <c r="S53" s="38"/>
      <c r="T53" s="202"/>
      <c r="U53" s="203">
        <f t="shared" si="11"/>
        <v>0</v>
      </c>
      <c r="V53" s="203">
        <f t="shared" si="12"/>
        <v>0</v>
      </c>
      <c r="W53" s="207">
        <f t="shared" si="0"/>
        <v>0</v>
      </c>
      <c r="X53" s="9"/>
    </row>
    <row r="54" spans="3:24">
      <c r="C54" s="55">
        <v>45</v>
      </c>
      <c r="D54" s="131">
        <v>0</v>
      </c>
      <c r="E54" s="132">
        <v>0</v>
      </c>
      <c r="F54" s="133">
        <v>1</v>
      </c>
      <c r="G54" s="30">
        <f t="shared" si="1"/>
        <v>0</v>
      </c>
      <c r="H54" s="31">
        <f t="shared" si="2"/>
        <v>0</v>
      </c>
      <c r="I54" s="6"/>
      <c r="J54" s="27">
        <f t="shared" si="3"/>
        <v>0</v>
      </c>
      <c r="K54" s="27">
        <f t="shared" si="4"/>
        <v>0</v>
      </c>
      <c r="L54" s="28">
        <f t="shared" si="5"/>
        <v>0</v>
      </c>
      <c r="M54" s="8"/>
      <c r="N54" s="35">
        <f t="shared" si="6"/>
        <v>0</v>
      </c>
      <c r="O54" s="35">
        <f t="shared" si="7"/>
        <v>0</v>
      </c>
      <c r="P54" s="20" t="str">
        <f t="shared" si="8"/>
        <v>.</v>
      </c>
      <c r="Q54" s="9"/>
      <c r="R54" s="9"/>
      <c r="S54" s="38"/>
      <c r="T54" s="202"/>
      <c r="U54" s="203">
        <f t="shared" si="11"/>
        <v>0</v>
      </c>
      <c r="V54" s="203">
        <f t="shared" si="12"/>
        <v>0</v>
      </c>
      <c r="W54" s="207">
        <f t="shared" si="0"/>
        <v>0</v>
      </c>
      <c r="X54" s="9"/>
    </row>
    <row r="55" spans="3:24">
      <c r="C55" s="55">
        <v>46</v>
      </c>
      <c r="D55" s="131">
        <v>0</v>
      </c>
      <c r="E55" s="132">
        <v>0</v>
      </c>
      <c r="F55" s="133">
        <v>1</v>
      </c>
      <c r="G55" s="30">
        <f t="shared" si="1"/>
        <v>0</v>
      </c>
      <c r="H55" s="31">
        <f t="shared" si="2"/>
        <v>0</v>
      </c>
      <c r="I55" s="6"/>
      <c r="J55" s="27">
        <f t="shared" si="3"/>
        <v>0</v>
      </c>
      <c r="K55" s="27">
        <f t="shared" si="4"/>
        <v>0</v>
      </c>
      <c r="L55" s="28">
        <f t="shared" si="5"/>
        <v>0</v>
      </c>
      <c r="M55" s="8"/>
      <c r="N55" s="35">
        <f t="shared" si="6"/>
        <v>0</v>
      </c>
      <c r="O55" s="35">
        <f t="shared" si="7"/>
        <v>0</v>
      </c>
      <c r="P55" s="20" t="str">
        <f t="shared" si="8"/>
        <v>.</v>
      </c>
      <c r="Q55" s="9"/>
      <c r="R55" s="9"/>
      <c r="S55" s="38"/>
      <c r="T55" s="202"/>
      <c r="U55" s="203">
        <f t="shared" si="11"/>
        <v>0</v>
      </c>
      <c r="V55" s="203">
        <f t="shared" si="12"/>
        <v>0</v>
      </c>
      <c r="W55" s="207">
        <f t="shared" si="0"/>
        <v>0</v>
      </c>
      <c r="X55" s="9"/>
    </row>
    <row r="56" spans="3:24">
      <c r="C56" s="55">
        <v>47</v>
      </c>
      <c r="D56" s="131">
        <v>0</v>
      </c>
      <c r="E56" s="132">
        <v>0</v>
      </c>
      <c r="F56" s="133">
        <v>1</v>
      </c>
      <c r="G56" s="30">
        <f t="shared" si="1"/>
        <v>0</v>
      </c>
      <c r="H56" s="31">
        <f t="shared" si="2"/>
        <v>0</v>
      </c>
      <c r="I56" s="6"/>
      <c r="J56" s="27">
        <f t="shared" si="3"/>
        <v>0</v>
      </c>
      <c r="K56" s="27">
        <f t="shared" si="4"/>
        <v>0</v>
      </c>
      <c r="L56" s="28">
        <f t="shared" si="5"/>
        <v>0</v>
      </c>
      <c r="M56" s="8"/>
      <c r="N56" s="35">
        <f t="shared" si="6"/>
        <v>0</v>
      </c>
      <c r="O56" s="35">
        <f t="shared" si="7"/>
        <v>0</v>
      </c>
      <c r="P56" s="20" t="str">
        <f t="shared" si="8"/>
        <v>.</v>
      </c>
      <c r="Q56" s="9"/>
      <c r="R56" s="9"/>
      <c r="S56" s="38"/>
      <c r="T56" s="202"/>
      <c r="U56" s="203">
        <f t="shared" si="11"/>
        <v>0</v>
      </c>
      <c r="V56" s="203">
        <f t="shared" si="12"/>
        <v>0</v>
      </c>
      <c r="W56" s="207">
        <f t="shared" si="0"/>
        <v>0</v>
      </c>
      <c r="X56" s="9"/>
    </row>
    <row r="57" spans="3:24">
      <c r="C57" s="55">
        <v>48</v>
      </c>
      <c r="D57" s="131">
        <v>0</v>
      </c>
      <c r="E57" s="132">
        <v>0</v>
      </c>
      <c r="F57" s="133">
        <v>1</v>
      </c>
      <c r="G57" s="30">
        <f t="shared" si="1"/>
        <v>0</v>
      </c>
      <c r="H57" s="31">
        <f t="shared" si="2"/>
        <v>0</v>
      </c>
      <c r="I57" s="6"/>
      <c r="J57" s="27">
        <f t="shared" si="3"/>
        <v>0</v>
      </c>
      <c r="K57" s="27">
        <f t="shared" si="4"/>
        <v>0</v>
      </c>
      <c r="L57" s="28">
        <f t="shared" si="5"/>
        <v>0</v>
      </c>
      <c r="M57" s="8"/>
      <c r="N57" s="35">
        <f t="shared" si="6"/>
        <v>0</v>
      </c>
      <c r="O57" s="35">
        <f t="shared" si="7"/>
        <v>0</v>
      </c>
      <c r="P57" s="20" t="str">
        <f t="shared" si="8"/>
        <v>.</v>
      </c>
      <c r="Q57" s="9"/>
      <c r="R57" s="9"/>
      <c r="S57" s="38"/>
      <c r="T57" s="202"/>
      <c r="U57" s="203">
        <f t="shared" si="11"/>
        <v>0</v>
      </c>
      <c r="V57" s="203">
        <f t="shared" si="12"/>
        <v>0</v>
      </c>
      <c r="W57" s="207">
        <f t="shared" si="0"/>
        <v>0</v>
      </c>
      <c r="X57" s="9"/>
    </row>
    <row r="58" spans="3:24">
      <c r="C58" s="55">
        <v>49</v>
      </c>
      <c r="D58" s="131">
        <v>0</v>
      </c>
      <c r="E58" s="132">
        <v>0</v>
      </c>
      <c r="F58" s="133">
        <v>1</v>
      </c>
      <c r="G58" s="30">
        <f t="shared" si="1"/>
        <v>0</v>
      </c>
      <c r="H58" s="31">
        <f t="shared" si="2"/>
        <v>0</v>
      </c>
      <c r="I58" s="6"/>
      <c r="J58" s="27">
        <f t="shared" si="3"/>
        <v>0</v>
      </c>
      <c r="K58" s="27">
        <f t="shared" si="4"/>
        <v>0</v>
      </c>
      <c r="L58" s="28">
        <f t="shared" si="5"/>
        <v>0</v>
      </c>
      <c r="M58" s="8"/>
      <c r="N58" s="35">
        <f t="shared" si="6"/>
        <v>0</v>
      </c>
      <c r="O58" s="35">
        <f t="shared" si="7"/>
        <v>0</v>
      </c>
      <c r="P58" s="20" t="str">
        <f t="shared" si="8"/>
        <v>.</v>
      </c>
      <c r="Q58" s="9"/>
      <c r="R58" s="9"/>
      <c r="S58" s="38"/>
      <c r="T58" s="202"/>
      <c r="U58" s="203">
        <f t="shared" si="11"/>
        <v>0</v>
      </c>
      <c r="V58" s="203">
        <f t="shared" si="12"/>
        <v>0</v>
      </c>
      <c r="W58" s="207">
        <f t="shared" si="0"/>
        <v>0</v>
      </c>
      <c r="X58" s="9"/>
    </row>
    <row r="59" spans="3:24">
      <c r="C59" s="55">
        <v>50</v>
      </c>
      <c r="D59" s="131">
        <v>0</v>
      </c>
      <c r="E59" s="132">
        <v>0</v>
      </c>
      <c r="F59" s="133">
        <v>1</v>
      </c>
      <c r="G59" s="30">
        <f t="shared" si="1"/>
        <v>0</v>
      </c>
      <c r="H59" s="31">
        <f t="shared" si="2"/>
        <v>0</v>
      </c>
      <c r="I59" s="6"/>
      <c r="J59" s="27">
        <f t="shared" si="3"/>
        <v>0</v>
      </c>
      <c r="K59" s="27">
        <f t="shared" si="4"/>
        <v>0</v>
      </c>
      <c r="L59" s="28">
        <f t="shared" si="5"/>
        <v>0</v>
      </c>
      <c r="M59" s="8"/>
      <c r="N59" s="35">
        <f t="shared" si="6"/>
        <v>0</v>
      </c>
      <c r="O59" s="35">
        <f t="shared" si="7"/>
        <v>0</v>
      </c>
      <c r="P59" s="20" t="str">
        <f t="shared" si="8"/>
        <v>.</v>
      </c>
      <c r="Q59" s="9"/>
      <c r="R59" s="9"/>
      <c r="S59" s="38"/>
      <c r="T59" s="202"/>
      <c r="U59" s="203">
        <f t="shared" si="11"/>
        <v>0</v>
      </c>
      <c r="V59" s="203">
        <f t="shared" si="12"/>
        <v>0</v>
      </c>
      <c r="W59" s="207">
        <f t="shared" si="0"/>
        <v>0</v>
      </c>
      <c r="X59" s="9"/>
    </row>
    <row r="60" spans="3:24">
      <c r="C60" s="55">
        <v>51</v>
      </c>
      <c r="D60" s="131">
        <v>0</v>
      </c>
      <c r="E60" s="132">
        <v>0</v>
      </c>
      <c r="F60" s="133">
        <v>1</v>
      </c>
      <c r="G60" s="30">
        <f t="shared" si="1"/>
        <v>0</v>
      </c>
      <c r="H60" s="31">
        <f t="shared" si="2"/>
        <v>0</v>
      </c>
      <c r="I60" s="6"/>
      <c r="J60" s="27">
        <f t="shared" si="3"/>
        <v>0</v>
      </c>
      <c r="K60" s="27">
        <f t="shared" si="4"/>
        <v>0</v>
      </c>
      <c r="L60" s="28">
        <f t="shared" si="5"/>
        <v>0</v>
      </c>
      <c r="M60" s="8"/>
      <c r="N60" s="35">
        <f t="shared" si="6"/>
        <v>0</v>
      </c>
      <c r="O60" s="35">
        <f t="shared" si="7"/>
        <v>0</v>
      </c>
      <c r="P60" s="20" t="str">
        <f t="shared" si="8"/>
        <v>.</v>
      </c>
      <c r="Q60" s="9"/>
      <c r="R60" s="9"/>
      <c r="S60" s="38"/>
      <c r="T60" s="202"/>
      <c r="U60" s="203">
        <f t="shared" si="11"/>
        <v>0</v>
      </c>
      <c r="V60" s="203">
        <f t="shared" si="12"/>
        <v>0</v>
      </c>
      <c r="W60" s="207">
        <f t="shared" si="0"/>
        <v>0</v>
      </c>
      <c r="X60" s="9"/>
    </row>
    <row r="61" spans="3:24">
      <c r="C61" s="55">
        <v>52</v>
      </c>
      <c r="D61" s="131">
        <v>0</v>
      </c>
      <c r="E61" s="132">
        <v>0</v>
      </c>
      <c r="F61" s="133">
        <v>1</v>
      </c>
      <c r="G61" s="30">
        <f t="shared" si="1"/>
        <v>0</v>
      </c>
      <c r="H61" s="31">
        <f t="shared" si="2"/>
        <v>0</v>
      </c>
      <c r="I61" s="6"/>
      <c r="J61" s="27">
        <f t="shared" si="3"/>
        <v>0</v>
      </c>
      <c r="K61" s="27">
        <f>ROUND((IF(H61-$R$12&lt;0,0,(H61-$R$12))*3.5%)*F61,2)</f>
        <v>0</v>
      </c>
      <c r="L61" s="28">
        <f t="shared" si="5"/>
        <v>0</v>
      </c>
      <c r="M61" s="8"/>
      <c r="N61" s="35">
        <f t="shared" si="6"/>
        <v>0</v>
      </c>
      <c r="O61" s="35">
        <f t="shared" si="7"/>
        <v>0</v>
      </c>
      <c r="P61" s="20" t="str">
        <f t="shared" si="8"/>
        <v>.</v>
      </c>
      <c r="Q61" s="9"/>
      <c r="R61" s="9"/>
      <c r="S61" s="38"/>
      <c r="T61" s="202"/>
      <c r="U61" s="203">
        <f t="shared" si="11"/>
        <v>0</v>
      </c>
      <c r="V61" s="203">
        <f t="shared" si="12"/>
        <v>0</v>
      </c>
      <c r="W61" s="207">
        <f t="shared" si="0"/>
        <v>0</v>
      </c>
      <c r="X61" s="9"/>
    </row>
    <row r="62" spans="3:24">
      <c r="C62" s="57"/>
      <c r="D62" s="32"/>
      <c r="E62" s="32"/>
      <c r="F62" s="150" t="s">
        <v>51</v>
      </c>
      <c r="G62" s="31">
        <f>SUM(G10:G61)</f>
        <v>0</v>
      </c>
      <c r="H62" s="31">
        <f>SUM(H10:H61)</f>
        <v>0</v>
      </c>
      <c r="I62" s="6"/>
      <c r="J62" s="27">
        <f>SUM(J10:J61)</f>
        <v>0</v>
      </c>
      <c r="K62" s="27">
        <f>SUM(K10:K61)</f>
        <v>0</v>
      </c>
      <c r="L62" s="28">
        <f>SUM(L10:L61)</f>
        <v>0</v>
      </c>
      <c r="M62" s="8"/>
      <c r="N62" s="29">
        <f>SUM(N10:N61)</f>
        <v>0</v>
      </c>
      <c r="O62" s="29">
        <f>SUM(O10:O61)</f>
        <v>0</v>
      </c>
      <c r="P62" s="20" t="str">
        <f>IF(W62&lt;&gt;0, "Error - review!",".")</f>
        <v>.</v>
      </c>
      <c r="Q62" s="9"/>
      <c r="R62" s="9"/>
      <c r="S62" s="38"/>
      <c r="T62" s="202"/>
      <c r="U62" s="228">
        <f>SUM(U10:U61)</f>
        <v>0</v>
      </c>
      <c r="V62" s="228">
        <f>SUM(V10:V61)</f>
        <v>0</v>
      </c>
      <c r="W62" s="229">
        <f>SUM(W10:W61)</f>
        <v>0</v>
      </c>
      <c r="X62" s="9"/>
    </row>
    <row r="63" spans="3:24" ht="13.2" thickBot="1">
      <c r="C63" s="52"/>
      <c r="D63" s="9"/>
      <c r="E63" s="9"/>
      <c r="F63" s="9"/>
      <c r="G63" s="9"/>
      <c r="H63" s="9"/>
      <c r="I63" s="9"/>
      <c r="J63" s="9"/>
      <c r="K63" s="9"/>
      <c r="L63" s="9"/>
      <c r="M63" s="9"/>
      <c r="N63" s="9"/>
      <c r="O63" s="9"/>
      <c r="P63" s="20"/>
      <c r="Q63" s="9"/>
      <c r="R63" s="9"/>
      <c r="S63" s="38"/>
      <c r="T63" s="202"/>
      <c r="U63" s="202"/>
      <c r="V63" s="202"/>
      <c r="W63" s="206"/>
      <c r="X63" s="9"/>
    </row>
    <row r="64" spans="3:24" ht="54.75" customHeight="1">
      <c r="C64" s="52"/>
      <c r="D64" s="9"/>
      <c r="E64" s="9"/>
      <c r="F64" s="9"/>
      <c r="G64" s="9"/>
      <c r="H64" s="9"/>
      <c r="I64" s="9"/>
      <c r="J64" s="9"/>
      <c r="K64" s="359" t="s">
        <v>150</v>
      </c>
      <c r="L64" s="360"/>
      <c r="M64" s="11" t="s">
        <v>16</v>
      </c>
      <c r="N64" s="12" t="s">
        <v>8</v>
      </c>
      <c r="O64" s="13" t="s">
        <v>9</v>
      </c>
      <c r="P64" s="20"/>
      <c r="Q64" s="9"/>
      <c r="R64" s="9"/>
      <c r="S64" s="38"/>
      <c r="T64" s="202"/>
      <c r="U64" s="202"/>
      <c r="V64" s="202"/>
      <c r="W64" s="206"/>
      <c r="X64" s="9"/>
    </row>
    <row r="65" spans="3:30" s="22" customFormat="1" ht="15" customHeight="1">
      <c r="C65" s="52"/>
      <c r="D65" s="9"/>
      <c r="E65" s="9"/>
      <c r="F65" s="9"/>
      <c r="G65" s="9"/>
      <c r="H65" s="9"/>
      <c r="I65" s="9"/>
      <c r="J65" s="9"/>
      <c r="K65" s="113" t="s">
        <v>13</v>
      </c>
      <c r="L65" s="48"/>
      <c r="M65" s="43">
        <v>0</v>
      </c>
      <c r="N65" s="31">
        <f>ROUND(N62*(1+M65),2)</f>
        <v>0</v>
      </c>
      <c r="O65" s="114">
        <f>ROUND(O62*(1+M65),2)</f>
        <v>0</v>
      </c>
      <c r="P65" s="20"/>
      <c r="Q65" s="9"/>
      <c r="R65" s="9"/>
      <c r="S65" s="38"/>
      <c r="T65" s="202"/>
      <c r="U65" s="202"/>
      <c r="V65" s="202"/>
      <c r="W65" s="206"/>
      <c r="X65" s="9"/>
      <c r="Y65" s="1"/>
      <c r="Z65" s="1"/>
      <c r="AA65" s="1"/>
      <c r="AB65" s="1"/>
      <c r="AC65" s="1"/>
      <c r="AD65" s="1"/>
    </row>
    <row r="66" spans="3:30" ht="15" customHeight="1">
      <c r="C66" s="52"/>
      <c r="D66" s="9"/>
      <c r="E66" s="9"/>
      <c r="F66" s="9"/>
      <c r="G66" s="9"/>
      <c r="H66" s="9"/>
      <c r="I66" s="9"/>
      <c r="J66" s="9"/>
      <c r="K66" s="113" t="s">
        <v>14</v>
      </c>
      <c r="L66" s="48"/>
      <c r="M66" s="43">
        <v>1E-3</v>
      </c>
      <c r="N66" s="31">
        <f t="shared" ref="N66:N73" si="13">ROUND(N65*(1+M66),2)</f>
        <v>0</v>
      </c>
      <c r="O66" s="114">
        <f t="shared" ref="O66:O73" si="14">ROUND(O65*(1+M66),2)</f>
        <v>0</v>
      </c>
      <c r="P66" s="20"/>
      <c r="Q66" s="9"/>
      <c r="R66" s="9"/>
      <c r="S66" s="38"/>
      <c r="T66" s="202"/>
      <c r="U66" s="202"/>
      <c r="V66" s="202"/>
      <c r="W66" s="206"/>
      <c r="X66" s="9"/>
    </row>
    <row r="67" spans="3:30" ht="15" customHeight="1">
      <c r="C67" s="52"/>
      <c r="D67" s="9"/>
      <c r="E67" s="9"/>
      <c r="F67" s="9"/>
      <c r="G67" s="9"/>
      <c r="H67" s="9"/>
      <c r="I67" s="9"/>
      <c r="J67" s="9"/>
      <c r="K67" s="113" t="s">
        <v>15</v>
      </c>
      <c r="L67" s="48"/>
      <c r="M67" s="43">
        <v>0</v>
      </c>
      <c r="N67" s="31">
        <f t="shared" si="13"/>
        <v>0</v>
      </c>
      <c r="O67" s="114">
        <f t="shared" si="14"/>
        <v>0</v>
      </c>
      <c r="P67" s="20"/>
      <c r="Q67" s="9"/>
      <c r="R67" s="9"/>
      <c r="S67" s="38"/>
      <c r="T67" s="202"/>
      <c r="U67" s="202"/>
      <c r="V67" s="202"/>
      <c r="W67" s="206"/>
      <c r="X67" s="9"/>
    </row>
    <row r="68" spans="3:30" ht="15.75" customHeight="1">
      <c r="C68" s="52"/>
      <c r="D68" s="9"/>
      <c r="E68" s="9"/>
      <c r="F68" s="9"/>
      <c r="G68" s="9"/>
      <c r="H68" s="9"/>
      <c r="I68" s="9"/>
      <c r="J68" s="9"/>
      <c r="K68" s="113" t="s">
        <v>75</v>
      </c>
      <c r="L68" s="48"/>
      <c r="M68" s="43">
        <v>4.0000000000000001E-3</v>
      </c>
      <c r="N68" s="31">
        <f t="shared" si="13"/>
        <v>0</v>
      </c>
      <c r="O68" s="114">
        <f t="shared" si="14"/>
        <v>0</v>
      </c>
      <c r="P68" s="20"/>
      <c r="Q68" s="9"/>
      <c r="R68" s="9"/>
      <c r="S68" s="38"/>
      <c r="T68" s="202"/>
      <c r="U68" s="202"/>
      <c r="V68" s="202"/>
      <c r="W68" s="206"/>
      <c r="X68" s="9"/>
    </row>
    <row r="69" spans="3:30" ht="15.75" customHeight="1">
      <c r="C69" s="52"/>
      <c r="D69" s="9"/>
      <c r="E69" s="9"/>
      <c r="F69" s="9"/>
      <c r="G69" s="9"/>
      <c r="H69" s="9"/>
      <c r="I69" s="9"/>
      <c r="J69" s="9"/>
      <c r="K69" s="188" t="s">
        <v>96</v>
      </c>
      <c r="L69" s="187"/>
      <c r="M69" s="41">
        <v>7.0000000000000001E-3</v>
      </c>
      <c r="N69" s="42">
        <f t="shared" si="13"/>
        <v>0</v>
      </c>
      <c r="O69" s="45">
        <f t="shared" si="14"/>
        <v>0</v>
      </c>
      <c r="P69" s="20"/>
      <c r="Q69" s="9"/>
      <c r="R69" s="9"/>
      <c r="S69" s="38"/>
      <c r="T69" s="202"/>
      <c r="U69" s="202"/>
      <c r="V69" s="202"/>
      <c r="W69" s="206"/>
      <c r="X69" s="9"/>
    </row>
    <row r="70" spans="3:30" ht="15.75" customHeight="1">
      <c r="C70" s="52"/>
      <c r="D70" s="9"/>
      <c r="E70" s="9"/>
      <c r="F70" s="9"/>
      <c r="G70" s="9"/>
      <c r="H70" s="9"/>
      <c r="I70" s="9"/>
      <c r="J70" s="9"/>
      <c r="K70" s="188" t="s">
        <v>99</v>
      </c>
      <c r="L70" s="187"/>
      <c r="M70" s="41">
        <v>1.2999999999999999E-2</v>
      </c>
      <c r="N70" s="42">
        <f t="shared" si="13"/>
        <v>0</v>
      </c>
      <c r="O70" s="45">
        <f t="shared" si="14"/>
        <v>0</v>
      </c>
      <c r="P70" s="20"/>
      <c r="Q70" s="9"/>
      <c r="R70" s="9"/>
      <c r="S70" s="38"/>
      <c r="T70" s="202"/>
      <c r="U70" s="202"/>
      <c r="V70" s="202"/>
      <c r="W70" s="206"/>
      <c r="X70" s="9"/>
    </row>
    <row r="71" spans="3:30" ht="15.75" customHeight="1">
      <c r="C71" s="52"/>
      <c r="D71" s="9"/>
      <c r="E71" s="9"/>
      <c r="F71" s="9"/>
      <c r="G71" s="9"/>
      <c r="H71" s="9"/>
      <c r="I71" s="9"/>
      <c r="J71" s="9"/>
      <c r="K71" s="188" t="s">
        <v>112</v>
      </c>
      <c r="L71" s="187"/>
      <c r="M71" s="41">
        <v>0</v>
      </c>
      <c r="N71" s="42">
        <f t="shared" si="13"/>
        <v>0</v>
      </c>
      <c r="O71" s="45">
        <f t="shared" si="14"/>
        <v>0</v>
      </c>
      <c r="P71" s="20"/>
      <c r="Q71" s="9"/>
      <c r="R71" s="9"/>
      <c r="S71" s="38"/>
      <c r="T71" s="202"/>
      <c r="U71" s="202"/>
      <c r="V71" s="202"/>
      <c r="W71" s="206"/>
      <c r="X71" s="9"/>
    </row>
    <row r="72" spans="3:30" ht="15.75" customHeight="1" thickBot="1">
      <c r="C72" s="52"/>
      <c r="D72" s="9"/>
      <c r="E72" s="9"/>
      <c r="F72" s="9"/>
      <c r="G72" s="9"/>
      <c r="H72" s="9"/>
      <c r="I72" s="9"/>
      <c r="J72" s="9"/>
      <c r="K72" s="183" t="s">
        <v>117</v>
      </c>
      <c r="L72" s="184"/>
      <c r="M72" s="185">
        <v>5.5E-2</v>
      </c>
      <c r="N72" s="280">
        <f t="shared" si="13"/>
        <v>0</v>
      </c>
      <c r="O72" s="281">
        <f t="shared" si="14"/>
        <v>0</v>
      </c>
      <c r="P72" s="20"/>
      <c r="Q72" s="9"/>
      <c r="R72" s="9"/>
      <c r="S72" s="38"/>
      <c r="T72" s="202"/>
      <c r="U72" s="202"/>
      <c r="V72" s="202"/>
      <c r="W72" s="206"/>
      <c r="X72" s="9"/>
    </row>
    <row r="73" spans="3:30" ht="15.75" customHeight="1" thickBot="1">
      <c r="C73" s="52"/>
      <c r="D73" s="9"/>
      <c r="E73" s="9"/>
      <c r="F73" s="9"/>
      <c r="G73" s="9"/>
      <c r="H73" s="9"/>
      <c r="I73" s="9"/>
      <c r="J73" s="9"/>
      <c r="K73" s="282" t="s">
        <v>140</v>
      </c>
      <c r="L73" s="283"/>
      <c r="M73" s="284">
        <v>8.2000000000000003E-2</v>
      </c>
      <c r="N73" s="285">
        <f t="shared" si="13"/>
        <v>0</v>
      </c>
      <c r="O73" s="286">
        <f t="shared" si="14"/>
        <v>0</v>
      </c>
      <c r="P73" s="20"/>
      <c r="Q73" s="9"/>
      <c r="R73" s="9"/>
      <c r="S73" s="38"/>
      <c r="T73" s="202"/>
      <c r="U73" s="202"/>
      <c r="V73" s="202"/>
      <c r="W73" s="206"/>
      <c r="X73" s="9"/>
    </row>
    <row r="74" spans="3:30" ht="13.2" thickBot="1">
      <c r="C74" s="60"/>
      <c r="D74" s="39"/>
      <c r="E74" s="39"/>
      <c r="F74" s="39"/>
      <c r="G74" s="39"/>
      <c r="H74" s="39"/>
      <c r="I74" s="39"/>
      <c r="J74" s="39"/>
      <c r="K74" s="39"/>
      <c r="L74" s="39"/>
      <c r="M74" s="39"/>
      <c r="N74" s="39"/>
      <c r="O74" s="39"/>
      <c r="P74" s="61"/>
      <c r="Q74" s="39"/>
      <c r="R74" s="39"/>
      <c r="S74" s="72"/>
      <c r="T74" s="208"/>
      <c r="U74" s="208"/>
      <c r="V74" s="208"/>
      <c r="W74" s="209"/>
      <c r="X74" s="9"/>
    </row>
    <row r="75" spans="3:30" ht="13.8">
      <c r="C75" s="236">
        <v>2014</v>
      </c>
      <c r="D75" s="50"/>
      <c r="E75" s="50"/>
      <c r="F75" s="50"/>
      <c r="G75" s="50"/>
      <c r="H75" s="50"/>
      <c r="I75" s="50"/>
      <c r="J75" s="50"/>
      <c r="K75" s="50"/>
      <c r="L75" s="50"/>
      <c r="M75" s="50"/>
      <c r="N75" s="50"/>
      <c r="O75" s="50"/>
      <c r="P75" s="51"/>
      <c r="Q75" s="50"/>
      <c r="R75" s="50"/>
      <c r="S75" s="71"/>
      <c r="T75" s="204"/>
      <c r="U75" s="204"/>
      <c r="V75" s="204"/>
      <c r="W75" s="205"/>
      <c r="X75" s="9"/>
    </row>
    <row r="76" spans="3:30" ht="13.2" thickBot="1">
      <c r="C76" s="52"/>
      <c r="D76" s="9"/>
      <c r="E76" s="9"/>
      <c r="F76" s="9"/>
      <c r="G76" s="9"/>
      <c r="H76" s="9"/>
      <c r="I76" s="9"/>
      <c r="J76" s="9"/>
      <c r="K76" s="9"/>
      <c r="L76" s="9"/>
      <c r="M76" s="9"/>
      <c r="N76" s="9"/>
      <c r="O76" s="9"/>
      <c r="P76" s="20"/>
      <c r="Q76" s="9"/>
      <c r="R76" s="9"/>
      <c r="S76" s="38"/>
      <c r="T76" s="202"/>
      <c r="U76" s="202"/>
      <c r="V76" s="202"/>
      <c r="W76" s="206"/>
      <c r="X76" s="9"/>
    </row>
    <row r="77" spans="3:30">
      <c r="C77" s="53"/>
      <c r="D77" s="373" t="s">
        <v>1</v>
      </c>
      <c r="E77" s="374"/>
      <c r="F77" s="375"/>
      <c r="G77" s="5"/>
      <c r="H77" s="6"/>
      <c r="I77" s="6"/>
      <c r="J77" s="376" t="s">
        <v>2</v>
      </c>
      <c r="K77" s="377"/>
      <c r="L77" s="378"/>
      <c r="M77" s="7"/>
      <c r="N77" s="383" t="s">
        <v>3</v>
      </c>
      <c r="O77" s="383"/>
      <c r="P77" s="20"/>
      <c r="Q77" s="9"/>
      <c r="R77" s="9"/>
      <c r="S77" s="38"/>
      <c r="T77" s="202"/>
      <c r="U77" s="202"/>
      <c r="V77" s="202"/>
      <c r="W77" s="206"/>
      <c r="X77" s="9"/>
    </row>
    <row r="78" spans="3:30" ht="51" thickBot="1">
      <c r="C78" s="54" t="s">
        <v>4</v>
      </c>
      <c r="D78" s="134" t="s">
        <v>65</v>
      </c>
      <c r="E78" s="135" t="s">
        <v>66</v>
      </c>
      <c r="F78" s="127" t="s">
        <v>28</v>
      </c>
      <c r="G78" s="14" t="s">
        <v>67</v>
      </c>
      <c r="H78" s="15" t="s">
        <v>68</v>
      </c>
      <c r="I78" s="15"/>
      <c r="J78" s="16" t="s">
        <v>5</v>
      </c>
      <c r="K78" s="16" t="s">
        <v>6</v>
      </c>
      <c r="L78" s="17" t="s">
        <v>7</v>
      </c>
      <c r="M78" s="15"/>
      <c r="N78" s="18" t="s">
        <v>8</v>
      </c>
      <c r="O78" s="18" t="s">
        <v>9</v>
      </c>
      <c r="P78" s="20"/>
      <c r="Q78" s="9"/>
      <c r="R78" s="9"/>
      <c r="S78" s="38"/>
      <c r="T78" s="202"/>
      <c r="U78" s="235" t="s">
        <v>103</v>
      </c>
      <c r="V78" s="235" t="s">
        <v>104</v>
      </c>
      <c r="W78" s="240" t="s">
        <v>18</v>
      </c>
      <c r="X78" s="9"/>
    </row>
    <row r="79" spans="3:30">
      <c r="C79" s="55">
        <v>1</v>
      </c>
      <c r="D79" s="131">
        <v>0</v>
      </c>
      <c r="E79" s="132">
        <v>0</v>
      </c>
      <c r="F79" s="133">
        <v>1</v>
      </c>
      <c r="G79" s="30">
        <f>D79+E79</f>
        <v>0</v>
      </c>
      <c r="H79" s="31">
        <f>ROUND((G79/F79),2)</f>
        <v>0</v>
      </c>
      <c r="I79" s="31"/>
      <c r="J79" s="27">
        <f>ROUND((H79*3%)*F79,2)</f>
        <v>0</v>
      </c>
      <c r="K79" s="27">
        <f>ROUND((IF(H79-$R$81&lt;0,0,(H79-$R$81))*3.5%)*F79,2)</f>
        <v>0</v>
      </c>
      <c r="L79" s="28">
        <f>J79+K79</f>
        <v>0</v>
      </c>
      <c r="M79" s="31"/>
      <c r="N79" s="35">
        <f>((MIN(H79,$R$82)*0.58%)+IF(H79&gt;$R$82,(H79-$R$82)*1.25%,0))*F79</f>
        <v>0</v>
      </c>
      <c r="O79" s="35">
        <f>(H79*3.75%)*F79</f>
        <v>0</v>
      </c>
      <c r="P79" s="20" t="str">
        <f>IF(W79&lt;&gt;0, "Error - review!",".")</f>
        <v>.</v>
      </c>
      <c r="Q79" s="381" t="s">
        <v>17</v>
      </c>
      <c r="R79" s="382"/>
      <c r="S79" s="38"/>
      <c r="T79" s="202"/>
      <c r="U79" s="203">
        <f>((MIN(H79,$R$82)*0.58%))*F79</f>
        <v>0</v>
      </c>
      <c r="V79" s="203">
        <f>(IF(H79&gt;$R$82,(H79-$R$82)*1.25%,0))*F79</f>
        <v>0</v>
      </c>
      <c r="W79" s="207">
        <f t="shared" ref="W79:W130" si="15">(U79+V79)-N79</f>
        <v>0</v>
      </c>
      <c r="X79" s="9"/>
      <c r="AD79" s="22"/>
    </row>
    <row r="80" spans="3:30">
      <c r="C80" s="55">
        <v>2</v>
      </c>
      <c r="D80" s="131">
        <v>0</v>
      </c>
      <c r="E80" s="132">
        <v>0</v>
      </c>
      <c r="F80" s="133">
        <v>1</v>
      </c>
      <c r="G80" s="30">
        <f t="shared" ref="G80:G130" si="16">D80+E80</f>
        <v>0</v>
      </c>
      <c r="H80" s="31">
        <f t="shared" ref="H80:H130" si="17">ROUND((G80/F80),2)</f>
        <v>0</v>
      </c>
      <c r="I80" s="31"/>
      <c r="J80" s="27">
        <f t="shared" ref="J80:J130" si="18">ROUND((H80*3%)*F80,2)</f>
        <v>0</v>
      </c>
      <c r="K80" s="27">
        <f t="shared" ref="K80:K130" si="19">ROUND((IF(H80-$R$81&lt;0,0,(H80-$R$81))*3.5%)*F80,2)</f>
        <v>0</v>
      </c>
      <c r="L80" s="28">
        <f t="shared" ref="L80:L130" si="20">J80+K80</f>
        <v>0</v>
      </c>
      <c r="M80" s="31"/>
      <c r="N80" s="35">
        <f t="shared" ref="N80:N130" si="21">((MIN(H80,$R$82)*0.58%)+IF(H80&gt;$R$82,(H80-$R$82)*1.25%,0))*F80</f>
        <v>0</v>
      </c>
      <c r="O80" s="35">
        <f t="shared" ref="O80:O130" si="22">(H80*3.75%)*F80</f>
        <v>0</v>
      </c>
      <c r="P80" s="20" t="str">
        <f t="shared" ref="P80:P131" si="23">IF(W80&lt;&gt;0, "Error - review!",".")</f>
        <v>.</v>
      </c>
      <c r="Q80" s="77" t="s">
        <v>11</v>
      </c>
      <c r="R80" s="111">
        <v>230.3</v>
      </c>
      <c r="S80" s="34"/>
      <c r="T80" s="202"/>
      <c r="U80" s="203">
        <f>((MIN(H80,$R$82)*0.58%))*F80</f>
        <v>0</v>
      </c>
      <c r="V80" s="203">
        <f>(IF(H80&gt;$R$82,(H80-$R$82)*1.25%,0))*F80</f>
        <v>0</v>
      </c>
      <c r="W80" s="207">
        <f t="shared" si="15"/>
        <v>0</v>
      </c>
      <c r="X80" s="9"/>
    </row>
    <row r="81" spans="3:24">
      <c r="C81" s="55">
        <v>3</v>
      </c>
      <c r="D81" s="131">
        <v>0</v>
      </c>
      <c r="E81" s="132">
        <v>0</v>
      </c>
      <c r="F81" s="133">
        <v>1</v>
      </c>
      <c r="G81" s="30">
        <f t="shared" si="16"/>
        <v>0</v>
      </c>
      <c r="H81" s="31">
        <f t="shared" si="17"/>
        <v>0</v>
      </c>
      <c r="I81" s="31"/>
      <c r="J81" s="27">
        <f t="shared" si="18"/>
        <v>0</v>
      </c>
      <c r="K81" s="27">
        <f t="shared" si="19"/>
        <v>0</v>
      </c>
      <c r="L81" s="28">
        <f t="shared" si="20"/>
        <v>0</v>
      </c>
      <c r="M81" s="31"/>
      <c r="N81" s="35">
        <f t="shared" si="21"/>
        <v>0</v>
      </c>
      <c r="O81" s="35">
        <f t="shared" si="22"/>
        <v>0</v>
      </c>
      <c r="P81" s="20" t="str">
        <f t="shared" si="23"/>
        <v>.</v>
      </c>
      <c r="Q81" s="77" t="s">
        <v>38</v>
      </c>
      <c r="R81" s="111">
        <f>ROUND($R$80*2,2)</f>
        <v>460.6</v>
      </c>
      <c r="S81" s="34"/>
      <c r="T81" s="202"/>
      <c r="U81" s="203">
        <f>((MIN(H81,$R$82)*0.58%))*F81</f>
        <v>0</v>
      </c>
      <c r="V81" s="203">
        <f>(IF(H81&gt;$R$82,(H81-$R$82)*1.25%,0))*F81</f>
        <v>0</v>
      </c>
      <c r="W81" s="207">
        <f t="shared" si="15"/>
        <v>0</v>
      </c>
      <c r="X81" s="9"/>
    </row>
    <row r="82" spans="3:24" ht="13.2" thickBot="1">
      <c r="C82" s="55">
        <v>4</v>
      </c>
      <c r="D82" s="131">
        <v>0</v>
      </c>
      <c r="E82" s="132">
        <v>0</v>
      </c>
      <c r="F82" s="133">
        <v>1</v>
      </c>
      <c r="G82" s="30">
        <f t="shared" si="16"/>
        <v>0</v>
      </c>
      <c r="H82" s="31">
        <f t="shared" si="17"/>
        <v>0</v>
      </c>
      <c r="I82" s="31"/>
      <c r="J82" s="27">
        <f t="shared" si="18"/>
        <v>0</v>
      </c>
      <c r="K82" s="27">
        <f t="shared" si="19"/>
        <v>0</v>
      </c>
      <c r="L82" s="28">
        <f t="shared" si="20"/>
        <v>0</v>
      </c>
      <c r="M82" s="31"/>
      <c r="N82" s="35">
        <f t="shared" si="21"/>
        <v>0</v>
      </c>
      <c r="O82" s="35">
        <f t="shared" si="22"/>
        <v>0</v>
      </c>
      <c r="P82" s="20" t="str">
        <f t="shared" si="23"/>
        <v>.</v>
      </c>
      <c r="Q82" s="78" t="s">
        <v>12</v>
      </c>
      <c r="R82" s="112">
        <f>ROUND(($R$80*3.74),2)</f>
        <v>861.32</v>
      </c>
      <c r="S82" s="34"/>
      <c r="T82" s="202"/>
      <c r="U82" s="203">
        <f>((MIN(H82,$R$82)*0.58%))*F82</f>
        <v>0</v>
      </c>
      <c r="V82" s="203">
        <f>(IF(H82&gt;$R$82,(H82-$R$82)*1.25%,0))*F82</f>
        <v>0</v>
      </c>
      <c r="W82" s="207">
        <f t="shared" si="15"/>
        <v>0</v>
      </c>
      <c r="X82" s="9"/>
    </row>
    <row r="83" spans="3:24">
      <c r="C83" s="55">
        <v>5</v>
      </c>
      <c r="D83" s="131">
        <v>0</v>
      </c>
      <c r="E83" s="132">
        <v>0</v>
      </c>
      <c r="F83" s="133">
        <v>1</v>
      </c>
      <c r="G83" s="30">
        <f t="shared" ref="G83:G122" si="24">D83+E83</f>
        <v>0</v>
      </c>
      <c r="H83" s="31">
        <f t="shared" ref="H83:H122" si="25">ROUND((G83/F83),2)</f>
        <v>0</v>
      </c>
      <c r="I83" s="31"/>
      <c r="J83" s="27">
        <f t="shared" ref="J83:J122" si="26">ROUND((H83*3%)*F83,2)</f>
        <v>0</v>
      </c>
      <c r="K83" s="27">
        <f t="shared" si="19"/>
        <v>0</v>
      </c>
      <c r="L83" s="28">
        <f t="shared" ref="L83:L122" si="27">J83+K83</f>
        <v>0</v>
      </c>
      <c r="M83" s="31"/>
      <c r="N83" s="35">
        <f t="shared" si="21"/>
        <v>0</v>
      </c>
      <c r="O83" s="35">
        <f t="shared" ref="O83:O122" si="28">(H83*3.75%)*F83</f>
        <v>0</v>
      </c>
      <c r="P83" s="20" t="str">
        <f t="shared" si="23"/>
        <v>.</v>
      </c>
      <c r="Q83" s="38"/>
      <c r="R83" s="23"/>
      <c r="S83" s="34"/>
      <c r="T83" s="202"/>
      <c r="U83" s="203">
        <f t="shared" ref="U83:U122" si="29">((MIN(H83,$R$82)*0.58%))*F83</f>
        <v>0</v>
      </c>
      <c r="V83" s="203">
        <f t="shared" ref="V83:V122" si="30">(IF(H83&gt;$R$82,(H83-$R$82)*1.25%,0))*F83</f>
        <v>0</v>
      </c>
      <c r="W83" s="207">
        <f t="shared" ref="W83:W122" si="31">(U83+V83)-N83</f>
        <v>0</v>
      </c>
      <c r="X83" s="9"/>
    </row>
    <row r="84" spans="3:24">
      <c r="C84" s="55">
        <v>6</v>
      </c>
      <c r="D84" s="131">
        <v>0</v>
      </c>
      <c r="E84" s="132">
        <v>0</v>
      </c>
      <c r="F84" s="133">
        <v>1</v>
      </c>
      <c r="G84" s="30">
        <f t="shared" si="24"/>
        <v>0</v>
      </c>
      <c r="H84" s="31">
        <f t="shared" si="25"/>
        <v>0</v>
      </c>
      <c r="I84" s="31"/>
      <c r="J84" s="27">
        <f t="shared" si="26"/>
        <v>0</v>
      </c>
      <c r="K84" s="27">
        <f t="shared" si="19"/>
        <v>0</v>
      </c>
      <c r="L84" s="28">
        <f t="shared" si="27"/>
        <v>0</v>
      </c>
      <c r="M84" s="31"/>
      <c r="N84" s="35">
        <f t="shared" si="21"/>
        <v>0</v>
      </c>
      <c r="O84" s="35">
        <f t="shared" si="28"/>
        <v>0</v>
      </c>
      <c r="P84" s="20" t="str">
        <f t="shared" si="23"/>
        <v>.</v>
      </c>
      <c r="Q84" s="38"/>
      <c r="R84" s="23"/>
      <c r="S84" s="34"/>
      <c r="T84" s="202"/>
      <c r="U84" s="203">
        <f t="shared" si="29"/>
        <v>0</v>
      </c>
      <c r="V84" s="203">
        <f t="shared" si="30"/>
        <v>0</v>
      </c>
      <c r="W84" s="207">
        <f t="shared" si="31"/>
        <v>0</v>
      </c>
      <c r="X84" s="9"/>
    </row>
    <row r="85" spans="3:24">
      <c r="C85" s="55">
        <v>7</v>
      </c>
      <c r="D85" s="131">
        <v>0</v>
      </c>
      <c r="E85" s="132">
        <v>0</v>
      </c>
      <c r="F85" s="133">
        <v>1</v>
      </c>
      <c r="G85" s="30">
        <f t="shared" si="24"/>
        <v>0</v>
      </c>
      <c r="H85" s="31">
        <f t="shared" si="25"/>
        <v>0</v>
      </c>
      <c r="I85" s="31"/>
      <c r="J85" s="27">
        <f t="shared" si="26"/>
        <v>0</v>
      </c>
      <c r="K85" s="27">
        <f t="shared" si="19"/>
        <v>0</v>
      </c>
      <c r="L85" s="28">
        <f t="shared" si="27"/>
        <v>0</v>
      </c>
      <c r="M85" s="31"/>
      <c r="N85" s="35">
        <f t="shared" si="21"/>
        <v>0</v>
      </c>
      <c r="O85" s="35">
        <f t="shared" si="28"/>
        <v>0</v>
      </c>
      <c r="P85" s="20" t="str">
        <f t="shared" si="23"/>
        <v>.</v>
      </c>
      <c r="Q85" s="38"/>
      <c r="R85" s="23"/>
      <c r="S85" s="34"/>
      <c r="T85" s="202"/>
      <c r="U85" s="203">
        <f t="shared" si="29"/>
        <v>0</v>
      </c>
      <c r="V85" s="203">
        <f t="shared" si="30"/>
        <v>0</v>
      </c>
      <c r="W85" s="207">
        <f t="shared" si="31"/>
        <v>0</v>
      </c>
      <c r="X85" s="9"/>
    </row>
    <row r="86" spans="3:24">
      <c r="C86" s="55">
        <v>8</v>
      </c>
      <c r="D86" s="131">
        <v>0</v>
      </c>
      <c r="E86" s="132">
        <v>0</v>
      </c>
      <c r="F86" s="133">
        <v>1</v>
      </c>
      <c r="G86" s="30">
        <f t="shared" si="24"/>
        <v>0</v>
      </c>
      <c r="H86" s="31">
        <f t="shared" si="25"/>
        <v>0</v>
      </c>
      <c r="I86" s="31"/>
      <c r="J86" s="27">
        <f t="shared" si="26"/>
        <v>0</v>
      </c>
      <c r="K86" s="27">
        <f t="shared" si="19"/>
        <v>0</v>
      </c>
      <c r="L86" s="28">
        <f t="shared" si="27"/>
        <v>0</v>
      </c>
      <c r="M86" s="31"/>
      <c r="N86" s="35">
        <f t="shared" si="21"/>
        <v>0</v>
      </c>
      <c r="O86" s="35">
        <f t="shared" si="28"/>
        <v>0</v>
      </c>
      <c r="P86" s="20" t="str">
        <f t="shared" si="23"/>
        <v>.</v>
      </c>
      <c r="Q86" s="38"/>
      <c r="R86" s="23"/>
      <c r="S86" s="34"/>
      <c r="T86" s="202"/>
      <c r="U86" s="203">
        <f t="shared" si="29"/>
        <v>0</v>
      </c>
      <c r="V86" s="203">
        <f t="shared" si="30"/>
        <v>0</v>
      </c>
      <c r="W86" s="207">
        <f t="shared" si="31"/>
        <v>0</v>
      </c>
      <c r="X86" s="9"/>
    </row>
    <row r="87" spans="3:24">
      <c r="C87" s="55">
        <v>9</v>
      </c>
      <c r="D87" s="131">
        <v>0</v>
      </c>
      <c r="E87" s="132">
        <v>0</v>
      </c>
      <c r="F87" s="133">
        <v>1</v>
      </c>
      <c r="G87" s="30">
        <f t="shared" si="24"/>
        <v>0</v>
      </c>
      <c r="H87" s="31">
        <f t="shared" si="25"/>
        <v>0</v>
      </c>
      <c r="I87" s="31"/>
      <c r="J87" s="27">
        <f t="shared" si="26"/>
        <v>0</v>
      </c>
      <c r="K87" s="27">
        <f t="shared" si="19"/>
        <v>0</v>
      </c>
      <c r="L87" s="28">
        <f t="shared" si="27"/>
        <v>0</v>
      </c>
      <c r="M87" s="31"/>
      <c r="N87" s="35">
        <f t="shared" si="21"/>
        <v>0</v>
      </c>
      <c r="O87" s="35">
        <f t="shared" si="28"/>
        <v>0</v>
      </c>
      <c r="P87" s="20" t="str">
        <f t="shared" si="23"/>
        <v>.</v>
      </c>
      <c r="Q87" s="38"/>
      <c r="R87" s="23"/>
      <c r="S87" s="34"/>
      <c r="T87" s="202"/>
      <c r="U87" s="203">
        <f t="shared" si="29"/>
        <v>0</v>
      </c>
      <c r="V87" s="203">
        <f t="shared" si="30"/>
        <v>0</v>
      </c>
      <c r="W87" s="207">
        <f t="shared" si="31"/>
        <v>0</v>
      </c>
      <c r="X87" s="9"/>
    </row>
    <row r="88" spans="3:24">
      <c r="C88" s="55">
        <v>10</v>
      </c>
      <c r="D88" s="131">
        <v>0</v>
      </c>
      <c r="E88" s="132">
        <v>0</v>
      </c>
      <c r="F88" s="133">
        <v>1</v>
      </c>
      <c r="G88" s="30">
        <f t="shared" si="24"/>
        <v>0</v>
      </c>
      <c r="H88" s="31">
        <f t="shared" si="25"/>
        <v>0</v>
      </c>
      <c r="I88" s="31"/>
      <c r="J88" s="27">
        <f t="shared" si="26"/>
        <v>0</v>
      </c>
      <c r="K88" s="27">
        <f t="shared" si="19"/>
        <v>0</v>
      </c>
      <c r="L88" s="28">
        <f t="shared" si="27"/>
        <v>0</v>
      </c>
      <c r="M88" s="31"/>
      <c r="N88" s="35">
        <f t="shared" si="21"/>
        <v>0</v>
      </c>
      <c r="O88" s="35">
        <f t="shared" si="28"/>
        <v>0</v>
      </c>
      <c r="P88" s="20" t="str">
        <f t="shared" si="23"/>
        <v>.</v>
      </c>
      <c r="Q88" s="38"/>
      <c r="R88" s="23"/>
      <c r="S88" s="34"/>
      <c r="T88" s="202"/>
      <c r="U88" s="203">
        <f t="shared" si="29"/>
        <v>0</v>
      </c>
      <c r="V88" s="203">
        <f t="shared" si="30"/>
        <v>0</v>
      </c>
      <c r="W88" s="207">
        <f t="shared" si="31"/>
        <v>0</v>
      </c>
      <c r="X88" s="9"/>
    </row>
    <row r="89" spans="3:24">
      <c r="C89" s="55">
        <v>11</v>
      </c>
      <c r="D89" s="131">
        <v>0</v>
      </c>
      <c r="E89" s="132">
        <v>0</v>
      </c>
      <c r="F89" s="133">
        <v>1</v>
      </c>
      <c r="G89" s="30">
        <f t="shared" si="24"/>
        <v>0</v>
      </c>
      <c r="H89" s="31">
        <f t="shared" si="25"/>
        <v>0</v>
      </c>
      <c r="I89" s="31"/>
      <c r="J89" s="27">
        <f t="shared" si="26"/>
        <v>0</v>
      </c>
      <c r="K89" s="27">
        <f t="shared" si="19"/>
        <v>0</v>
      </c>
      <c r="L89" s="28">
        <f t="shared" si="27"/>
        <v>0</v>
      </c>
      <c r="M89" s="31"/>
      <c r="N89" s="35">
        <f t="shared" si="21"/>
        <v>0</v>
      </c>
      <c r="O89" s="35">
        <f t="shared" si="28"/>
        <v>0</v>
      </c>
      <c r="P89" s="20" t="str">
        <f t="shared" si="23"/>
        <v>.</v>
      </c>
      <c r="Q89" s="38"/>
      <c r="R89" s="23"/>
      <c r="S89" s="34"/>
      <c r="T89" s="202"/>
      <c r="U89" s="203">
        <f t="shared" si="29"/>
        <v>0</v>
      </c>
      <c r="V89" s="203">
        <f t="shared" si="30"/>
        <v>0</v>
      </c>
      <c r="W89" s="207">
        <f t="shared" si="31"/>
        <v>0</v>
      </c>
      <c r="X89" s="9"/>
    </row>
    <row r="90" spans="3:24">
      <c r="C90" s="55">
        <v>12</v>
      </c>
      <c r="D90" s="131">
        <v>0</v>
      </c>
      <c r="E90" s="132">
        <v>0</v>
      </c>
      <c r="F90" s="133">
        <v>1</v>
      </c>
      <c r="G90" s="30">
        <f t="shared" si="24"/>
        <v>0</v>
      </c>
      <c r="H90" s="31">
        <f t="shared" si="25"/>
        <v>0</v>
      </c>
      <c r="I90" s="31"/>
      <c r="J90" s="27">
        <f t="shared" si="26"/>
        <v>0</v>
      </c>
      <c r="K90" s="27">
        <f t="shared" si="19"/>
        <v>0</v>
      </c>
      <c r="L90" s="28">
        <f t="shared" si="27"/>
        <v>0</v>
      </c>
      <c r="M90" s="31"/>
      <c r="N90" s="35">
        <f t="shared" si="21"/>
        <v>0</v>
      </c>
      <c r="O90" s="35">
        <f t="shared" si="28"/>
        <v>0</v>
      </c>
      <c r="P90" s="20" t="str">
        <f t="shared" si="23"/>
        <v>.</v>
      </c>
      <c r="Q90" s="38"/>
      <c r="R90" s="23"/>
      <c r="S90" s="34"/>
      <c r="T90" s="202"/>
      <c r="U90" s="203">
        <f t="shared" si="29"/>
        <v>0</v>
      </c>
      <c r="V90" s="203">
        <f t="shared" si="30"/>
        <v>0</v>
      </c>
      <c r="W90" s="207">
        <f t="shared" si="31"/>
        <v>0</v>
      </c>
      <c r="X90" s="9"/>
    </row>
    <row r="91" spans="3:24">
      <c r="C91" s="55">
        <v>13</v>
      </c>
      <c r="D91" s="131">
        <v>0</v>
      </c>
      <c r="E91" s="132">
        <v>0</v>
      </c>
      <c r="F91" s="133">
        <v>1</v>
      </c>
      <c r="G91" s="30">
        <f t="shared" si="24"/>
        <v>0</v>
      </c>
      <c r="H91" s="31">
        <f t="shared" si="25"/>
        <v>0</v>
      </c>
      <c r="I91" s="31"/>
      <c r="J91" s="27">
        <f t="shared" si="26"/>
        <v>0</v>
      </c>
      <c r="K91" s="27">
        <f t="shared" si="19"/>
        <v>0</v>
      </c>
      <c r="L91" s="28">
        <f t="shared" si="27"/>
        <v>0</v>
      </c>
      <c r="M91" s="31"/>
      <c r="N91" s="35">
        <f t="shared" si="21"/>
        <v>0</v>
      </c>
      <c r="O91" s="35">
        <f t="shared" si="28"/>
        <v>0</v>
      </c>
      <c r="P91" s="20" t="str">
        <f t="shared" si="23"/>
        <v>.</v>
      </c>
      <c r="Q91" s="38"/>
      <c r="R91" s="23"/>
      <c r="S91" s="34"/>
      <c r="T91" s="202"/>
      <c r="U91" s="203">
        <f t="shared" si="29"/>
        <v>0</v>
      </c>
      <c r="V91" s="203">
        <f t="shared" si="30"/>
        <v>0</v>
      </c>
      <c r="W91" s="207">
        <f t="shared" si="31"/>
        <v>0</v>
      </c>
      <c r="X91" s="9"/>
    </row>
    <row r="92" spans="3:24">
      <c r="C92" s="55">
        <v>14</v>
      </c>
      <c r="D92" s="131">
        <v>0</v>
      </c>
      <c r="E92" s="132">
        <v>0</v>
      </c>
      <c r="F92" s="133">
        <v>1</v>
      </c>
      <c r="G92" s="30">
        <f t="shared" si="24"/>
        <v>0</v>
      </c>
      <c r="H92" s="31">
        <f t="shared" si="25"/>
        <v>0</v>
      </c>
      <c r="I92" s="31"/>
      <c r="J92" s="27">
        <f t="shared" si="26"/>
        <v>0</v>
      </c>
      <c r="K92" s="27">
        <f t="shared" si="19"/>
        <v>0</v>
      </c>
      <c r="L92" s="28">
        <f t="shared" si="27"/>
        <v>0</v>
      </c>
      <c r="M92" s="31"/>
      <c r="N92" s="35">
        <f t="shared" si="21"/>
        <v>0</v>
      </c>
      <c r="O92" s="35">
        <f t="shared" si="28"/>
        <v>0</v>
      </c>
      <c r="P92" s="20" t="str">
        <f t="shared" si="23"/>
        <v>.</v>
      </c>
      <c r="Q92" s="38"/>
      <c r="R92" s="23"/>
      <c r="S92" s="34"/>
      <c r="T92" s="202"/>
      <c r="U92" s="203">
        <f t="shared" si="29"/>
        <v>0</v>
      </c>
      <c r="V92" s="203">
        <f t="shared" si="30"/>
        <v>0</v>
      </c>
      <c r="W92" s="207">
        <f t="shared" si="31"/>
        <v>0</v>
      </c>
      <c r="X92" s="9"/>
    </row>
    <row r="93" spans="3:24">
      <c r="C93" s="55">
        <v>15</v>
      </c>
      <c r="D93" s="131">
        <v>0</v>
      </c>
      <c r="E93" s="132">
        <v>0</v>
      </c>
      <c r="F93" s="133">
        <v>1</v>
      </c>
      <c r="G93" s="30">
        <f t="shared" si="24"/>
        <v>0</v>
      </c>
      <c r="H93" s="31">
        <f t="shared" si="25"/>
        <v>0</v>
      </c>
      <c r="I93" s="31"/>
      <c r="J93" s="27">
        <f t="shared" si="26"/>
        <v>0</v>
      </c>
      <c r="K93" s="27">
        <f t="shared" si="19"/>
        <v>0</v>
      </c>
      <c r="L93" s="28">
        <f t="shared" si="27"/>
        <v>0</v>
      </c>
      <c r="M93" s="31"/>
      <c r="N93" s="35">
        <f t="shared" si="21"/>
        <v>0</v>
      </c>
      <c r="O93" s="35">
        <f t="shared" si="28"/>
        <v>0</v>
      </c>
      <c r="P93" s="20" t="str">
        <f t="shared" si="23"/>
        <v>.</v>
      </c>
      <c r="Q93" s="38"/>
      <c r="R93" s="23"/>
      <c r="S93" s="34"/>
      <c r="T93" s="202"/>
      <c r="U93" s="203">
        <f t="shared" si="29"/>
        <v>0</v>
      </c>
      <c r="V93" s="203">
        <f t="shared" si="30"/>
        <v>0</v>
      </c>
      <c r="W93" s="207">
        <f t="shared" si="31"/>
        <v>0</v>
      </c>
      <c r="X93" s="9"/>
    </row>
    <row r="94" spans="3:24">
      <c r="C94" s="55">
        <v>16</v>
      </c>
      <c r="D94" s="131">
        <v>0</v>
      </c>
      <c r="E94" s="132">
        <v>0</v>
      </c>
      <c r="F94" s="133">
        <v>1</v>
      </c>
      <c r="G94" s="30">
        <f t="shared" si="24"/>
        <v>0</v>
      </c>
      <c r="H94" s="31">
        <f t="shared" si="25"/>
        <v>0</v>
      </c>
      <c r="I94" s="31"/>
      <c r="J94" s="27">
        <f t="shared" si="26"/>
        <v>0</v>
      </c>
      <c r="K94" s="27">
        <f t="shared" si="19"/>
        <v>0</v>
      </c>
      <c r="L94" s="28">
        <f t="shared" si="27"/>
        <v>0</v>
      </c>
      <c r="M94" s="31"/>
      <c r="N94" s="35">
        <f t="shared" si="21"/>
        <v>0</v>
      </c>
      <c r="O94" s="35">
        <f t="shared" si="28"/>
        <v>0</v>
      </c>
      <c r="P94" s="20" t="str">
        <f t="shared" si="23"/>
        <v>.</v>
      </c>
      <c r="Q94" s="38"/>
      <c r="R94" s="23"/>
      <c r="S94" s="34"/>
      <c r="T94" s="202"/>
      <c r="U94" s="203">
        <f t="shared" si="29"/>
        <v>0</v>
      </c>
      <c r="V94" s="203">
        <f t="shared" si="30"/>
        <v>0</v>
      </c>
      <c r="W94" s="207">
        <f t="shared" si="31"/>
        <v>0</v>
      </c>
      <c r="X94" s="9"/>
    </row>
    <row r="95" spans="3:24">
      <c r="C95" s="55">
        <v>17</v>
      </c>
      <c r="D95" s="131">
        <v>0</v>
      </c>
      <c r="E95" s="132">
        <v>0</v>
      </c>
      <c r="F95" s="133">
        <v>1</v>
      </c>
      <c r="G95" s="30">
        <f t="shared" si="24"/>
        <v>0</v>
      </c>
      <c r="H95" s="31">
        <f t="shared" si="25"/>
        <v>0</v>
      </c>
      <c r="I95" s="31"/>
      <c r="J95" s="27">
        <f t="shared" si="26"/>
        <v>0</v>
      </c>
      <c r="K95" s="27">
        <f t="shared" si="19"/>
        <v>0</v>
      </c>
      <c r="L95" s="28">
        <f t="shared" si="27"/>
        <v>0</v>
      </c>
      <c r="M95" s="31"/>
      <c r="N95" s="35">
        <f t="shared" si="21"/>
        <v>0</v>
      </c>
      <c r="O95" s="35">
        <f t="shared" si="28"/>
        <v>0</v>
      </c>
      <c r="P95" s="20" t="str">
        <f t="shared" si="23"/>
        <v>.</v>
      </c>
      <c r="Q95" s="38"/>
      <c r="R95" s="23"/>
      <c r="S95" s="34"/>
      <c r="T95" s="202"/>
      <c r="U95" s="203">
        <f t="shared" si="29"/>
        <v>0</v>
      </c>
      <c r="V95" s="203">
        <f t="shared" si="30"/>
        <v>0</v>
      </c>
      <c r="W95" s="207">
        <f t="shared" si="31"/>
        <v>0</v>
      </c>
      <c r="X95" s="9"/>
    </row>
    <row r="96" spans="3:24">
      <c r="C96" s="55">
        <v>18</v>
      </c>
      <c r="D96" s="131">
        <v>0</v>
      </c>
      <c r="E96" s="132">
        <v>0</v>
      </c>
      <c r="F96" s="133">
        <v>1</v>
      </c>
      <c r="G96" s="30">
        <f t="shared" si="24"/>
        <v>0</v>
      </c>
      <c r="H96" s="31">
        <f t="shared" si="25"/>
        <v>0</v>
      </c>
      <c r="I96" s="31"/>
      <c r="J96" s="27">
        <f t="shared" si="26"/>
        <v>0</v>
      </c>
      <c r="K96" s="27">
        <f t="shared" si="19"/>
        <v>0</v>
      </c>
      <c r="L96" s="28">
        <f t="shared" si="27"/>
        <v>0</v>
      </c>
      <c r="M96" s="31"/>
      <c r="N96" s="35">
        <f t="shared" si="21"/>
        <v>0</v>
      </c>
      <c r="O96" s="35">
        <f t="shared" si="28"/>
        <v>0</v>
      </c>
      <c r="P96" s="20" t="str">
        <f t="shared" si="23"/>
        <v>.</v>
      </c>
      <c r="Q96" s="38"/>
      <c r="R96" s="23"/>
      <c r="S96" s="34"/>
      <c r="T96" s="202"/>
      <c r="U96" s="203">
        <f t="shared" si="29"/>
        <v>0</v>
      </c>
      <c r="V96" s="203">
        <f t="shared" si="30"/>
        <v>0</v>
      </c>
      <c r="W96" s="207">
        <f t="shared" si="31"/>
        <v>0</v>
      </c>
      <c r="X96" s="9"/>
    </row>
    <row r="97" spans="3:29">
      <c r="C97" s="55">
        <v>19</v>
      </c>
      <c r="D97" s="131">
        <v>0</v>
      </c>
      <c r="E97" s="132">
        <v>0</v>
      </c>
      <c r="F97" s="133">
        <v>1</v>
      </c>
      <c r="G97" s="30">
        <f t="shared" si="24"/>
        <v>0</v>
      </c>
      <c r="H97" s="31">
        <f t="shared" si="25"/>
        <v>0</v>
      </c>
      <c r="I97" s="31"/>
      <c r="J97" s="27">
        <f t="shared" si="26"/>
        <v>0</v>
      </c>
      <c r="K97" s="27">
        <f t="shared" si="19"/>
        <v>0</v>
      </c>
      <c r="L97" s="28">
        <f t="shared" si="27"/>
        <v>0</v>
      </c>
      <c r="M97" s="31"/>
      <c r="N97" s="35">
        <f t="shared" si="21"/>
        <v>0</v>
      </c>
      <c r="O97" s="35">
        <f t="shared" si="28"/>
        <v>0</v>
      </c>
      <c r="P97" s="20" t="str">
        <f t="shared" si="23"/>
        <v>.</v>
      </c>
      <c r="Q97" s="38"/>
      <c r="R97" s="23"/>
      <c r="S97" s="34"/>
      <c r="T97" s="202"/>
      <c r="U97" s="203">
        <f t="shared" si="29"/>
        <v>0</v>
      </c>
      <c r="V97" s="203">
        <f t="shared" si="30"/>
        <v>0</v>
      </c>
      <c r="W97" s="207">
        <f t="shared" si="31"/>
        <v>0</v>
      </c>
      <c r="X97" s="9"/>
    </row>
    <row r="98" spans="3:29">
      <c r="C98" s="55">
        <v>20</v>
      </c>
      <c r="D98" s="131">
        <v>0</v>
      </c>
      <c r="E98" s="132">
        <v>0</v>
      </c>
      <c r="F98" s="133">
        <v>1</v>
      </c>
      <c r="G98" s="30">
        <f t="shared" si="24"/>
        <v>0</v>
      </c>
      <c r="H98" s="31">
        <f t="shared" si="25"/>
        <v>0</v>
      </c>
      <c r="I98" s="31"/>
      <c r="J98" s="27">
        <f t="shared" si="26"/>
        <v>0</v>
      </c>
      <c r="K98" s="27">
        <f t="shared" si="19"/>
        <v>0</v>
      </c>
      <c r="L98" s="28">
        <f t="shared" si="27"/>
        <v>0</v>
      </c>
      <c r="M98" s="31"/>
      <c r="N98" s="35">
        <f t="shared" si="21"/>
        <v>0</v>
      </c>
      <c r="O98" s="35">
        <f t="shared" si="28"/>
        <v>0</v>
      </c>
      <c r="P98" s="20" t="str">
        <f t="shared" si="23"/>
        <v>.</v>
      </c>
      <c r="Q98" s="38"/>
      <c r="R98" s="23"/>
      <c r="S98" s="34"/>
      <c r="T98" s="202"/>
      <c r="U98" s="203">
        <f t="shared" si="29"/>
        <v>0</v>
      </c>
      <c r="V98" s="203">
        <f t="shared" si="30"/>
        <v>0</v>
      </c>
      <c r="W98" s="207">
        <f t="shared" si="31"/>
        <v>0</v>
      </c>
      <c r="X98" s="38"/>
      <c r="Y98" s="22"/>
      <c r="Z98" s="22"/>
      <c r="AA98" s="22"/>
      <c r="AB98" s="22"/>
      <c r="AC98" s="22"/>
    </row>
    <row r="99" spans="3:29">
      <c r="C99" s="55">
        <v>21</v>
      </c>
      <c r="D99" s="131">
        <v>0</v>
      </c>
      <c r="E99" s="132">
        <v>0</v>
      </c>
      <c r="F99" s="133">
        <v>1</v>
      </c>
      <c r="G99" s="30">
        <f t="shared" si="24"/>
        <v>0</v>
      </c>
      <c r="H99" s="31">
        <f t="shared" si="25"/>
        <v>0</v>
      </c>
      <c r="I99" s="31"/>
      <c r="J99" s="27">
        <f t="shared" si="26"/>
        <v>0</v>
      </c>
      <c r="K99" s="27">
        <f t="shared" si="19"/>
        <v>0</v>
      </c>
      <c r="L99" s="28">
        <f t="shared" si="27"/>
        <v>0</v>
      </c>
      <c r="M99" s="31"/>
      <c r="N99" s="35">
        <f t="shared" si="21"/>
        <v>0</v>
      </c>
      <c r="O99" s="35">
        <f t="shared" si="28"/>
        <v>0</v>
      </c>
      <c r="P99" s="20" t="str">
        <f t="shared" si="23"/>
        <v>.</v>
      </c>
      <c r="Q99" s="38"/>
      <c r="R99" s="23"/>
      <c r="S99" s="34"/>
      <c r="T99" s="202"/>
      <c r="U99" s="203">
        <f t="shared" si="29"/>
        <v>0</v>
      </c>
      <c r="V99" s="203">
        <f t="shared" si="30"/>
        <v>0</v>
      </c>
      <c r="W99" s="207">
        <f t="shared" si="31"/>
        <v>0</v>
      </c>
      <c r="X99" s="9"/>
    </row>
    <row r="100" spans="3:29">
      <c r="C100" s="55">
        <v>22</v>
      </c>
      <c r="D100" s="131">
        <v>0</v>
      </c>
      <c r="E100" s="132">
        <v>0</v>
      </c>
      <c r="F100" s="133">
        <v>1</v>
      </c>
      <c r="G100" s="30">
        <f t="shared" si="24"/>
        <v>0</v>
      </c>
      <c r="H100" s="31">
        <f t="shared" si="25"/>
        <v>0</v>
      </c>
      <c r="I100" s="31"/>
      <c r="J100" s="27">
        <f t="shared" si="26"/>
        <v>0</v>
      </c>
      <c r="K100" s="27">
        <f t="shared" si="19"/>
        <v>0</v>
      </c>
      <c r="L100" s="28">
        <f t="shared" si="27"/>
        <v>0</v>
      </c>
      <c r="M100" s="31"/>
      <c r="N100" s="35">
        <f t="shared" si="21"/>
        <v>0</v>
      </c>
      <c r="O100" s="35">
        <f t="shared" si="28"/>
        <v>0</v>
      </c>
      <c r="P100" s="20" t="str">
        <f t="shared" si="23"/>
        <v>.</v>
      </c>
      <c r="Q100" s="38"/>
      <c r="R100" s="23"/>
      <c r="S100" s="34"/>
      <c r="T100" s="202"/>
      <c r="U100" s="203">
        <f t="shared" si="29"/>
        <v>0</v>
      </c>
      <c r="V100" s="203">
        <f t="shared" si="30"/>
        <v>0</v>
      </c>
      <c r="W100" s="207">
        <f t="shared" si="31"/>
        <v>0</v>
      </c>
      <c r="X100" s="9"/>
    </row>
    <row r="101" spans="3:29">
      <c r="C101" s="55">
        <v>23</v>
      </c>
      <c r="D101" s="131">
        <v>0</v>
      </c>
      <c r="E101" s="132">
        <v>0</v>
      </c>
      <c r="F101" s="133">
        <v>1</v>
      </c>
      <c r="G101" s="30">
        <f t="shared" si="24"/>
        <v>0</v>
      </c>
      <c r="H101" s="31">
        <f t="shared" si="25"/>
        <v>0</v>
      </c>
      <c r="I101" s="31"/>
      <c r="J101" s="27">
        <f t="shared" si="26"/>
        <v>0</v>
      </c>
      <c r="K101" s="27">
        <f t="shared" si="19"/>
        <v>0</v>
      </c>
      <c r="L101" s="28">
        <f t="shared" si="27"/>
        <v>0</v>
      </c>
      <c r="M101" s="31"/>
      <c r="N101" s="35">
        <f t="shared" si="21"/>
        <v>0</v>
      </c>
      <c r="O101" s="35">
        <f t="shared" si="28"/>
        <v>0</v>
      </c>
      <c r="P101" s="20" t="str">
        <f t="shared" si="23"/>
        <v>.</v>
      </c>
      <c r="Q101" s="38"/>
      <c r="R101" s="23"/>
      <c r="S101" s="34"/>
      <c r="T101" s="202"/>
      <c r="U101" s="203">
        <f t="shared" si="29"/>
        <v>0</v>
      </c>
      <c r="V101" s="203">
        <f t="shared" si="30"/>
        <v>0</v>
      </c>
      <c r="W101" s="207">
        <f t="shared" si="31"/>
        <v>0</v>
      </c>
      <c r="X101" s="9"/>
    </row>
    <row r="102" spans="3:29">
      <c r="C102" s="55">
        <v>24</v>
      </c>
      <c r="D102" s="131">
        <v>0</v>
      </c>
      <c r="E102" s="132">
        <v>0</v>
      </c>
      <c r="F102" s="133">
        <v>1</v>
      </c>
      <c r="G102" s="30">
        <f t="shared" si="24"/>
        <v>0</v>
      </c>
      <c r="H102" s="31">
        <f t="shared" si="25"/>
        <v>0</v>
      </c>
      <c r="I102" s="31"/>
      <c r="J102" s="27">
        <f t="shared" si="26"/>
        <v>0</v>
      </c>
      <c r="K102" s="27">
        <f t="shared" si="19"/>
        <v>0</v>
      </c>
      <c r="L102" s="28">
        <f t="shared" si="27"/>
        <v>0</v>
      </c>
      <c r="M102" s="31"/>
      <c r="N102" s="35">
        <f t="shared" si="21"/>
        <v>0</v>
      </c>
      <c r="O102" s="35">
        <f t="shared" si="28"/>
        <v>0</v>
      </c>
      <c r="P102" s="20" t="str">
        <f t="shared" si="23"/>
        <v>.</v>
      </c>
      <c r="Q102" s="38"/>
      <c r="R102" s="23"/>
      <c r="S102" s="34"/>
      <c r="T102" s="202"/>
      <c r="U102" s="203">
        <f t="shared" si="29"/>
        <v>0</v>
      </c>
      <c r="V102" s="203">
        <f t="shared" si="30"/>
        <v>0</v>
      </c>
      <c r="W102" s="207">
        <f t="shared" si="31"/>
        <v>0</v>
      </c>
      <c r="X102" s="9"/>
    </row>
    <row r="103" spans="3:29">
      <c r="C103" s="55">
        <v>25</v>
      </c>
      <c r="D103" s="131">
        <v>0</v>
      </c>
      <c r="E103" s="132">
        <v>0</v>
      </c>
      <c r="F103" s="133">
        <v>1</v>
      </c>
      <c r="G103" s="30">
        <f t="shared" si="24"/>
        <v>0</v>
      </c>
      <c r="H103" s="31">
        <f t="shared" si="25"/>
        <v>0</v>
      </c>
      <c r="I103" s="31"/>
      <c r="J103" s="27">
        <f t="shared" si="26"/>
        <v>0</v>
      </c>
      <c r="K103" s="27">
        <f t="shared" si="19"/>
        <v>0</v>
      </c>
      <c r="L103" s="28">
        <f t="shared" si="27"/>
        <v>0</v>
      </c>
      <c r="M103" s="31"/>
      <c r="N103" s="35">
        <f t="shared" si="21"/>
        <v>0</v>
      </c>
      <c r="O103" s="35">
        <f t="shared" si="28"/>
        <v>0</v>
      </c>
      <c r="P103" s="20" t="str">
        <f t="shared" si="23"/>
        <v>.</v>
      </c>
      <c r="Q103" s="38"/>
      <c r="R103" s="23"/>
      <c r="S103" s="34"/>
      <c r="T103" s="202"/>
      <c r="U103" s="203">
        <f t="shared" si="29"/>
        <v>0</v>
      </c>
      <c r="V103" s="203">
        <f t="shared" si="30"/>
        <v>0</v>
      </c>
      <c r="W103" s="207">
        <f t="shared" si="31"/>
        <v>0</v>
      </c>
      <c r="X103" s="9"/>
    </row>
    <row r="104" spans="3:29">
      <c r="C104" s="55">
        <v>26</v>
      </c>
      <c r="D104" s="131">
        <v>0</v>
      </c>
      <c r="E104" s="132">
        <v>0</v>
      </c>
      <c r="F104" s="133">
        <v>1</v>
      </c>
      <c r="G104" s="30">
        <f t="shared" si="24"/>
        <v>0</v>
      </c>
      <c r="H104" s="31">
        <f t="shared" si="25"/>
        <v>0</v>
      </c>
      <c r="I104" s="31"/>
      <c r="J104" s="27">
        <f t="shared" si="26"/>
        <v>0</v>
      </c>
      <c r="K104" s="27">
        <f t="shared" si="19"/>
        <v>0</v>
      </c>
      <c r="L104" s="28">
        <f t="shared" si="27"/>
        <v>0</v>
      </c>
      <c r="M104" s="31"/>
      <c r="N104" s="35">
        <f t="shared" si="21"/>
        <v>0</v>
      </c>
      <c r="O104" s="35">
        <f t="shared" si="28"/>
        <v>0</v>
      </c>
      <c r="P104" s="20" t="str">
        <f t="shared" si="23"/>
        <v>.</v>
      </c>
      <c r="Q104" s="38"/>
      <c r="R104" s="23"/>
      <c r="S104" s="34"/>
      <c r="T104" s="202"/>
      <c r="U104" s="203">
        <f t="shared" si="29"/>
        <v>0</v>
      </c>
      <c r="V104" s="203">
        <f t="shared" si="30"/>
        <v>0</v>
      </c>
      <c r="W104" s="207">
        <f t="shared" si="31"/>
        <v>0</v>
      </c>
      <c r="X104" s="9"/>
    </row>
    <row r="105" spans="3:29">
      <c r="C105" s="55">
        <v>27</v>
      </c>
      <c r="D105" s="131">
        <v>0</v>
      </c>
      <c r="E105" s="132">
        <v>0</v>
      </c>
      <c r="F105" s="133">
        <v>1</v>
      </c>
      <c r="G105" s="30">
        <f t="shared" si="24"/>
        <v>0</v>
      </c>
      <c r="H105" s="31">
        <f t="shared" si="25"/>
        <v>0</v>
      </c>
      <c r="I105" s="31"/>
      <c r="J105" s="27">
        <f t="shared" si="26"/>
        <v>0</v>
      </c>
      <c r="K105" s="27">
        <f t="shared" si="19"/>
        <v>0</v>
      </c>
      <c r="L105" s="28">
        <f t="shared" si="27"/>
        <v>0</v>
      </c>
      <c r="M105" s="31"/>
      <c r="N105" s="35">
        <f t="shared" si="21"/>
        <v>0</v>
      </c>
      <c r="O105" s="35">
        <f t="shared" si="28"/>
        <v>0</v>
      </c>
      <c r="P105" s="20" t="str">
        <f t="shared" si="23"/>
        <v>.</v>
      </c>
      <c r="Q105" s="38"/>
      <c r="R105" s="23"/>
      <c r="S105" s="34"/>
      <c r="T105" s="202"/>
      <c r="U105" s="203">
        <f t="shared" si="29"/>
        <v>0</v>
      </c>
      <c r="V105" s="203">
        <f t="shared" si="30"/>
        <v>0</v>
      </c>
      <c r="W105" s="207">
        <f t="shared" si="31"/>
        <v>0</v>
      </c>
      <c r="X105" s="9"/>
    </row>
    <row r="106" spans="3:29">
      <c r="C106" s="55">
        <v>28</v>
      </c>
      <c r="D106" s="131">
        <v>0</v>
      </c>
      <c r="E106" s="132">
        <v>0</v>
      </c>
      <c r="F106" s="133">
        <v>1</v>
      </c>
      <c r="G106" s="30">
        <f t="shared" si="24"/>
        <v>0</v>
      </c>
      <c r="H106" s="31">
        <f t="shared" si="25"/>
        <v>0</v>
      </c>
      <c r="I106" s="31"/>
      <c r="J106" s="27">
        <f t="shared" si="26"/>
        <v>0</v>
      </c>
      <c r="K106" s="27">
        <f t="shared" si="19"/>
        <v>0</v>
      </c>
      <c r="L106" s="28">
        <f t="shared" si="27"/>
        <v>0</v>
      </c>
      <c r="M106" s="31"/>
      <c r="N106" s="35">
        <f t="shared" si="21"/>
        <v>0</v>
      </c>
      <c r="O106" s="35">
        <f t="shared" si="28"/>
        <v>0</v>
      </c>
      <c r="P106" s="20" t="str">
        <f t="shared" si="23"/>
        <v>.</v>
      </c>
      <c r="Q106" s="38"/>
      <c r="R106" s="23"/>
      <c r="S106" s="34"/>
      <c r="T106" s="202"/>
      <c r="U106" s="203">
        <f t="shared" si="29"/>
        <v>0</v>
      </c>
      <c r="V106" s="203">
        <f t="shared" si="30"/>
        <v>0</v>
      </c>
      <c r="W106" s="207">
        <f t="shared" si="31"/>
        <v>0</v>
      </c>
      <c r="X106" s="9"/>
    </row>
    <row r="107" spans="3:29">
      <c r="C107" s="55">
        <v>29</v>
      </c>
      <c r="D107" s="131">
        <v>0</v>
      </c>
      <c r="E107" s="132">
        <v>0</v>
      </c>
      <c r="F107" s="133">
        <v>1</v>
      </c>
      <c r="G107" s="30">
        <f t="shared" si="24"/>
        <v>0</v>
      </c>
      <c r="H107" s="31">
        <f t="shared" si="25"/>
        <v>0</v>
      </c>
      <c r="I107" s="31"/>
      <c r="J107" s="27">
        <f t="shared" si="26"/>
        <v>0</v>
      </c>
      <c r="K107" s="27">
        <f t="shared" si="19"/>
        <v>0</v>
      </c>
      <c r="L107" s="28">
        <f t="shared" si="27"/>
        <v>0</v>
      </c>
      <c r="M107" s="31"/>
      <c r="N107" s="35">
        <f t="shared" si="21"/>
        <v>0</v>
      </c>
      <c r="O107" s="35">
        <f t="shared" si="28"/>
        <v>0</v>
      </c>
      <c r="P107" s="20" t="str">
        <f t="shared" si="23"/>
        <v>.</v>
      </c>
      <c r="Q107" s="38"/>
      <c r="R107" s="23"/>
      <c r="S107" s="34"/>
      <c r="T107" s="202"/>
      <c r="U107" s="203">
        <f t="shared" si="29"/>
        <v>0</v>
      </c>
      <c r="V107" s="203">
        <f t="shared" si="30"/>
        <v>0</v>
      </c>
      <c r="W107" s="207">
        <f t="shared" si="31"/>
        <v>0</v>
      </c>
      <c r="X107" s="9"/>
    </row>
    <row r="108" spans="3:29">
      <c r="C108" s="55">
        <v>30</v>
      </c>
      <c r="D108" s="131">
        <v>0</v>
      </c>
      <c r="E108" s="132">
        <v>0</v>
      </c>
      <c r="F108" s="133">
        <v>1</v>
      </c>
      <c r="G108" s="30">
        <f t="shared" si="24"/>
        <v>0</v>
      </c>
      <c r="H108" s="31">
        <f t="shared" si="25"/>
        <v>0</v>
      </c>
      <c r="I108" s="31"/>
      <c r="J108" s="27">
        <f t="shared" si="26"/>
        <v>0</v>
      </c>
      <c r="K108" s="27">
        <f t="shared" si="19"/>
        <v>0</v>
      </c>
      <c r="L108" s="28">
        <f t="shared" si="27"/>
        <v>0</v>
      </c>
      <c r="M108" s="31"/>
      <c r="N108" s="35">
        <f t="shared" si="21"/>
        <v>0</v>
      </c>
      <c r="O108" s="35">
        <f t="shared" si="28"/>
        <v>0</v>
      </c>
      <c r="P108" s="20" t="str">
        <f t="shared" si="23"/>
        <v>.</v>
      </c>
      <c r="Q108" s="38"/>
      <c r="R108" s="23"/>
      <c r="S108" s="34"/>
      <c r="T108" s="202"/>
      <c r="U108" s="203">
        <f t="shared" si="29"/>
        <v>0</v>
      </c>
      <c r="V108" s="203">
        <f t="shared" si="30"/>
        <v>0</v>
      </c>
      <c r="W108" s="207">
        <f t="shared" si="31"/>
        <v>0</v>
      </c>
      <c r="X108" s="9"/>
    </row>
    <row r="109" spans="3:29">
      <c r="C109" s="55">
        <v>31</v>
      </c>
      <c r="D109" s="131">
        <v>0</v>
      </c>
      <c r="E109" s="132">
        <v>0</v>
      </c>
      <c r="F109" s="133">
        <v>1</v>
      </c>
      <c r="G109" s="30">
        <f t="shared" si="24"/>
        <v>0</v>
      </c>
      <c r="H109" s="31">
        <f t="shared" si="25"/>
        <v>0</v>
      </c>
      <c r="I109" s="31"/>
      <c r="J109" s="27">
        <f t="shared" si="26"/>
        <v>0</v>
      </c>
      <c r="K109" s="27">
        <f t="shared" si="19"/>
        <v>0</v>
      </c>
      <c r="L109" s="28">
        <f t="shared" si="27"/>
        <v>0</v>
      </c>
      <c r="M109" s="31"/>
      <c r="N109" s="35">
        <f t="shared" si="21"/>
        <v>0</v>
      </c>
      <c r="O109" s="35">
        <f t="shared" si="28"/>
        <v>0</v>
      </c>
      <c r="P109" s="20" t="str">
        <f t="shared" si="23"/>
        <v>.</v>
      </c>
      <c r="Q109" s="38"/>
      <c r="R109" s="23"/>
      <c r="S109" s="34"/>
      <c r="T109" s="202"/>
      <c r="U109" s="203">
        <f t="shared" si="29"/>
        <v>0</v>
      </c>
      <c r="V109" s="203">
        <f t="shared" si="30"/>
        <v>0</v>
      </c>
      <c r="W109" s="207">
        <f t="shared" si="31"/>
        <v>0</v>
      </c>
      <c r="X109" s="9"/>
    </row>
    <row r="110" spans="3:29">
      <c r="C110" s="55">
        <v>32</v>
      </c>
      <c r="D110" s="131">
        <v>0</v>
      </c>
      <c r="E110" s="132">
        <v>0</v>
      </c>
      <c r="F110" s="133">
        <v>1</v>
      </c>
      <c r="G110" s="30">
        <f t="shared" si="24"/>
        <v>0</v>
      </c>
      <c r="H110" s="31">
        <f t="shared" si="25"/>
        <v>0</v>
      </c>
      <c r="I110" s="31"/>
      <c r="J110" s="27">
        <f t="shared" si="26"/>
        <v>0</v>
      </c>
      <c r="K110" s="27">
        <f t="shared" si="19"/>
        <v>0</v>
      </c>
      <c r="L110" s="28">
        <f t="shared" si="27"/>
        <v>0</v>
      </c>
      <c r="M110" s="31"/>
      <c r="N110" s="35">
        <f t="shared" si="21"/>
        <v>0</v>
      </c>
      <c r="O110" s="35">
        <f t="shared" si="28"/>
        <v>0</v>
      </c>
      <c r="P110" s="20" t="str">
        <f t="shared" si="23"/>
        <v>.</v>
      </c>
      <c r="Q110" s="38"/>
      <c r="R110" s="23"/>
      <c r="S110" s="34"/>
      <c r="T110" s="202"/>
      <c r="U110" s="203">
        <f t="shared" si="29"/>
        <v>0</v>
      </c>
      <c r="V110" s="203">
        <f t="shared" si="30"/>
        <v>0</v>
      </c>
      <c r="W110" s="207">
        <f t="shared" si="31"/>
        <v>0</v>
      </c>
      <c r="X110" s="9"/>
    </row>
    <row r="111" spans="3:29">
      <c r="C111" s="55">
        <v>33</v>
      </c>
      <c r="D111" s="131">
        <v>0</v>
      </c>
      <c r="E111" s="132">
        <v>0</v>
      </c>
      <c r="F111" s="133">
        <v>1</v>
      </c>
      <c r="G111" s="30">
        <f t="shared" si="24"/>
        <v>0</v>
      </c>
      <c r="H111" s="31">
        <f t="shared" si="25"/>
        <v>0</v>
      </c>
      <c r="I111" s="31"/>
      <c r="J111" s="27">
        <f t="shared" si="26"/>
        <v>0</v>
      </c>
      <c r="K111" s="27">
        <f t="shared" si="19"/>
        <v>0</v>
      </c>
      <c r="L111" s="28">
        <f t="shared" si="27"/>
        <v>0</v>
      </c>
      <c r="M111" s="31"/>
      <c r="N111" s="35">
        <f t="shared" si="21"/>
        <v>0</v>
      </c>
      <c r="O111" s="35">
        <f t="shared" si="28"/>
        <v>0</v>
      </c>
      <c r="P111" s="20" t="str">
        <f t="shared" si="23"/>
        <v>.</v>
      </c>
      <c r="Q111" s="38"/>
      <c r="R111" s="23"/>
      <c r="S111" s="34"/>
      <c r="T111" s="202"/>
      <c r="U111" s="203">
        <f t="shared" si="29"/>
        <v>0</v>
      </c>
      <c r="V111" s="203">
        <f t="shared" si="30"/>
        <v>0</v>
      </c>
      <c r="W111" s="207">
        <f t="shared" si="31"/>
        <v>0</v>
      </c>
      <c r="X111" s="9"/>
    </row>
    <row r="112" spans="3:29">
      <c r="C112" s="55">
        <v>34</v>
      </c>
      <c r="D112" s="131">
        <v>0</v>
      </c>
      <c r="E112" s="132">
        <v>0</v>
      </c>
      <c r="F112" s="133">
        <v>1</v>
      </c>
      <c r="G112" s="30">
        <f t="shared" si="24"/>
        <v>0</v>
      </c>
      <c r="H112" s="31">
        <f t="shared" si="25"/>
        <v>0</v>
      </c>
      <c r="I112" s="31"/>
      <c r="J112" s="27">
        <f t="shared" si="26"/>
        <v>0</v>
      </c>
      <c r="K112" s="27">
        <f t="shared" si="19"/>
        <v>0</v>
      </c>
      <c r="L112" s="28">
        <f t="shared" si="27"/>
        <v>0</v>
      </c>
      <c r="M112" s="31"/>
      <c r="N112" s="35">
        <f t="shared" si="21"/>
        <v>0</v>
      </c>
      <c r="O112" s="35">
        <f t="shared" si="28"/>
        <v>0</v>
      </c>
      <c r="P112" s="20" t="str">
        <f t="shared" si="23"/>
        <v>.</v>
      </c>
      <c r="Q112" s="38"/>
      <c r="R112" s="23"/>
      <c r="S112" s="34"/>
      <c r="T112" s="202"/>
      <c r="U112" s="203">
        <f t="shared" si="29"/>
        <v>0</v>
      </c>
      <c r="V112" s="203">
        <f t="shared" si="30"/>
        <v>0</v>
      </c>
      <c r="W112" s="207">
        <f t="shared" si="31"/>
        <v>0</v>
      </c>
      <c r="X112" s="9"/>
    </row>
    <row r="113" spans="3:24">
      <c r="C113" s="55">
        <v>35</v>
      </c>
      <c r="D113" s="131">
        <v>0</v>
      </c>
      <c r="E113" s="132">
        <v>0</v>
      </c>
      <c r="F113" s="133">
        <v>1</v>
      </c>
      <c r="G113" s="30">
        <f t="shared" si="24"/>
        <v>0</v>
      </c>
      <c r="H113" s="31">
        <f t="shared" si="25"/>
        <v>0</v>
      </c>
      <c r="I113" s="31"/>
      <c r="J113" s="27">
        <f t="shared" si="26"/>
        <v>0</v>
      </c>
      <c r="K113" s="27">
        <f t="shared" si="19"/>
        <v>0</v>
      </c>
      <c r="L113" s="28">
        <f t="shared" si="27"/>
        <v>0</v>
      </c>
      <c r="M113" s="31"/>
      <c r="N113" s="35">
        <f t="shared" si="21"/>
        <v>0</v>
      </c>
      <c r="O113" s="35">
        <f t="shared" si="28"/>
        <v>0</v>
      </c>
      <c r="P113" s="20" t="str">
        <f t="shared" si="23"/>
        <v>.</v>
      </c>
      <c r="Q113" s="38"/>
      <c r="R113" s="23"/>
      <c r="S113" s="34"/>
      <c r="T113" s="202"/>
      <c r="U113" s="203">
        <f t="shared" si="29"/>
        <v>0</v>
      </c>
      <c r="V113" s="203">
        <f t="shared" si="30"/>
        <v>0</v>
      </c>
      <c r="W113" s="207">
        <f t="shared" si="31"/>
        <v>0</v>
      </c>
      <c r="X113" s="9"/>
    </row>
    <row r="114" spans="3:24">
      <c r="C114" s="55">
        <v>36</v>
      </c>
      <c r="D114" s="131">
        <v>0</v>
      </c>
      <c r="E114" s="132">
        <v>0</v>
      </c>
      <c r="F114" s="133">
        <v>1</v>
      </c>
      <c r="G114" s="30">
        <f t="shared" si="24"/>
        <v>0</v>
      </c>
      <c r="H114" s="31">
        <f t="shared" si="25"/>
        <v>0</v>
      </c>
      <c r="I114" s="31"/>
      <c r="J114" s="27">
        <f t="shared" si="26"/>
        <v>0</v>
      </c>
      <c r="K114" s="27">
        <f t="shared" si="19"/>
        <v>0</v>
      </c>
      <c r="L114" s="28">
        <f t="shared" si="27"/>
        <v>0</v>
      </c>
      <c r="M114" s="31"/>
      <c r="N114" s="35">
        <f t="shared" si="21"/>
        <v>0</v>
      </c>
      <c r="O114" s="35">
        <f t="shared" si="28"/>
        <v>0</v>
      </c>
      <c r="P114" s="20" t="str">
        <f t="shared" si="23"/>
        <v>.</v>
      </c>
      <c r="Q114" s="38"/>
      <c r="R114" s="23"/>
      <c r="S114" s="34"/>
      <c r="T114" s="202"/>
      <c r="U114" s="203">
        <f t="shared" si="29"/>
        <v>0</v>
      </c>
      <c r="V114" s="203">
        <f t="shared" si="30"/>
        <v>0</v>
      </c>
      <c r="W114" s="207">
        <f t="shared" si="31"/>
        <v>0</v>
      </c>
      <c r="X114" s="9"/>
    </row>
    <row r="115" spans="3:24">
      <c r="C115" s="55">
        <v>37</v>
      </c>
      <c r="D115" s="131">
        <v>0</v>
      </c>
      <c r="E115" s="132">
        <v>0</v>
      </c>
      <c r="F115" s="133">
        <v>1</v>
      </c>
      <c r="G115" s="30">
        <f t="shared" si="24"/>
        <v>0</v>
      </c>
      <c r="H115" s="31">
        <f t="shared" si="25"/>
        <v>0</v>
      </c>
      <c r="I115" s="31"/>
      <c r="J115" s="27">
        <f t="shared" si="26"/>
        <v>0</v>
      </c>
      <c r="K115" s="27">
        <f t="shared" si="19"/>
        <v>0</v>
      </c>
      <c r="L115" s="28">
        <f t="shared" si="27"/>
        <v>0</v>
      </c>
      <c r="M115" s="31"/>
      <c r="N115" s="35">
        <f t="shared" si="21"/>
        <v>0</v>
      </c>
      <c r="O115" s="35">
        <f t="shared" si="28"/>
        <v>0</v>
      </c>
      <c r="P115" s="20" t="str">
        <f t="shared" si="23"/>
        <v>.</v>
      </c>
      <c r="Q115" s="38"/>
      <c r="R115" s="23"/>
      <c r="S115" s="34"/>
      <c r="T115" s="202"/>
      <c r="U115" s="203">
        <f t="shared" si="29"/>
        <v>0</v>
      </c>
      <c r="V115" s="203">
        <f t="shared" si="30"/>
        <v>0</v>
      </c>
      <c r="W115" s="207">
        <f t="shared" si="31"/>
        <v>0</v>
      </c>
      <c r="X115" s="9"/>
    </row>
    <row r="116" spans="3:24">
      <c r="C116" s="55">
        <v>38</v>
      </c>
      <c r="D116" s="131">
        <v>0</v>
      </c>
      <c r="E116" s="132">
        <v>0</v>
      </c>
      <c r="F116" s="133">
        <v>1</v>
      </c>
      <c r="G116" s="30">
        <f t="shared" si="24"/>
        <v>0</v>
      </c>
      <c r="H116" s="31">
        <f t="shared" si="25"/>
        <v>0</v>
      </c>
      <c r="I116" s="31"/>
      <c r="J116" s="27">
        <f t="shared" si="26"/>
        <v>0</v>
      </c>
      <c r="K116" s="27">
        <f t="shared" si="19"/>
        <v>0</v>
      </c>
      <c r="L116" s="28">
        <f t="shared" si="27"/>
        <v>0</v>
      </c>
      <c r="M116" s="31"/>
      <c r="N116" s="35">
        <f t="shared" si="21"/>
        <v>0</v>
      </c>
      <c r="O116" s="35">
        <f t="shared" si="28"/>
        <v>0</v>
      </c>
      <c r="P116" s="20" t="str">
        <f t="shared" si="23"/>
        <v>.</v>
      </c>
      <c r="Q116" s="38"/>
      <c r="R116" s="23"/>
      <c r="S116" s="34"/>
      <c r="T116" s="202"/>
      <c r="U116" s="203">
        <f t="shared" si="29"/>
        <v>0</v>
      </c>
      <c r="V116" s="203">
        <f t="shared" si="30"/>
        <v>0</v>
      </c>
      <c r="W116" s="207">
        <f t="shared" si="31"/>
        <v>0</v>
      </c>
      <c r="X116" s="9"/>
    </row>
    <row r="117" spans="3:24">
      <c r="C117" s="55">
        <v>39</v>
      </c>
      <c r="D117" s="131">
        <v>0</v>
      </c>
      <c r="E117" s="132">
        <v>0</v>
      </c>
      <c r="F117" s="133">
        <v>1</v>
      </c>
      <c r="G117" s="30">
        <f t="shared" si="24"/>
        <v>0</v>
      </c>
      <c r="H117" s="31">
        <f t="shared" si="25"/>
        <v>0</v>
      </c>
      <c r="I117" s="31"/>
      <c r="J117" s="27">
        <f t="shared" si="26"/>
        <v>0</v>
      </c>
      <c r="K117" s="27">
        <f t="shared" si="19"/>
        <v>0</v>
      </c>
      <c r="L117" s="28">
        <f t="shared" si="27"/>
        <v>0</v>
      </c>
      <c r="M117" s="31"/>
      <c r="N117" s="35">
        <f t="shared" si="21"/>
        <v>0</v>
      </c>
      <c r="O117" s="35">
        <f t="shared" si="28"/>
        <v>0</v>
      </c>
      <c r="P117" s="20" t="str">
        <f t="shared" si="23"/>
        <v>.</v>
      </c>
      <c r="Q117" s="38"/>
      <c r="R117" s="23"/>
      <c r="S117" s="34"/>
      <c r="T117" s="202"/>
      <c r="U117" s="203">
        <f t="shared" si="29"/>
        <v>0</v>
      </c>
      <c r="V117" s="203">
        <f t="shared" si="30"/>
        <v>0</v>
      </c>
      <c r="W117" s="207">
        <f t="shared" si="31"/>
        <v>0</v>
      </c>
      <c r="X117" s="9"/>
    </row>
    <row r="118" spans="3:24">
      <c r="C118" s="55">
        <v>40</v>
      </c>
      <c r="D118" s="131">
        <v>0</v>
      </c>
      <c r="E118" s="132">
        <v>0</v>
      </c>
      <c r="F118" s="133">
        <v>1</v>
      </c>
      <c r="G118" s="30">
        <f t="shared" si="24"/>
        <v>0</v>
      </c>
      <c r="H118" s="31">
        <f t="shared" si="25"/>
        <v>0</v>
      </c>
      <c r="I118" s="31"/>
      <c r="J118" s="27">
        <f t="shared" si="26"/>
        <v>0</v>
      </c>
      <c r="K118" s="27">
        <f t="shared" si="19"/>
        <v>0</v>
      </c>
      <c r="L118" s="28">
        <f t="shared" si="27"/>
        <v>0</v>
      </c>
      <c r="M118" s="31"/>
      <c r="N118" s="35">
        <f t="shared" si="21"/>
        <v>0</v>
      </c>
      <c r="O118" s="35">
        <f t="shared" si="28"/>
        <v>0</v>
      </c>
      <c r="P118" s="20" t="str">
        <f t="shared" si="23"/>
        <v>.</v>
      </c>
      <c r="Q118" s="38"/>
      <c r="R118" s="23"/>
      <c r="S118" s="34"/>
      <c r="T118" s="202"/>
      <c r="U118" s="203">
        <f t="shared" si="29"/>
        <v>0</v>
      </c>
      <c r="V118" s="203">
        <f t="shared" si="30"/>
        <v>0</v>
      </c>
      <c r="W118" s="207">
        <f t="shared" si="31"/>
        <v>0</v>
      </c>
      <c r="X118" s="9"/>
    </row>
    <row r="119" spans="3:24">
      <c r="C119" s="55">
        <v>41</v>
      </c>
      <c r="D119" s="131">
        <v>0</v>
      </c>
      <c r="E119" s="132">
        <v>0</v>
      </c>
      <c r="F119" s="133">
        <v>1</v>
      </c>
      <c r="G119" s="30">
        <f t="shared" si="24"/>
        <v>0</v>
      </c>
      <c r="H119" s="31">
        <f t="shared" si="25"/>
        <v>0</v>
      </c>
      <c r="I119" s="31"/>
      <c r="J119" s="27">
        <f t="shared" si="26"/>
        <v>0</v>
      </c>
      <c r="K119" s="27">
        <f t="shared" si="19"/>
        <v>0</v>
      </c>
      <c r="L119" s="28">
        <f t="shared" si="27"/>
        <v>0</v>
      </c>
      <c r="M119" s="31"/>
      <c r="N119" s="35">
        <f t="shared" si="21"/>
        <v>0</v>
      </c>
      <c r="O119" s="35">
        <f t="shared" si="28"/>
        <v>0</v>
      </c>
      <c r="P119" s="20" t="str">
        <f t="shared" si="23"/>
        <v>.</v>
      </c>
      <c r="Q119" s="38"/>
      <c r="R119" s="23"/>
      <c r="S119" s="34"/>
      <c r="T119" s="202"/>
      <c r="U119" s="203">
        <f t="shared" si="29"/>
        <v>0</v>
      </c>
      <c r="V119" s="203">
        <f t="shared" si="30"/>
        <v>0</v>
      </c>
      <c r="W119" s="207">
        <f t="shared" si="31"/>
        <v>0</v>
      </c>
      <c r="X119" s="9"/>
    </row>
    <row r="120" spans="3:24">
      <c r="C120" s="55">
        <v>42</v>
      </c>
      <c r="D120" s="131">
        <v>0</v>
      </c>
      <c r="E120" s="132">
        <v>0</v>
      </c>
      <c r="F120" s="133">
        <v>1</v>
      </c>
      <c r="G120" s="30">
        <f t="shared" si="24"/>
        <v>0</v>
      </c>
      <c r="H120" s="31">
        <f t="shared" si="25"/>
        <v>0</v>
      </c>
      <c r="I120" s="31"/>
      <c r="J120" s="27">
        <f t="shared" si="26"/>
        <v>0</v>
      </c>
      <c r="K120" s="27">
        <f t="shared" si="19"/>
        <v>0</v>
      </c>
      <c r="L120" s="28">
        <f t="shared" si="27"/>
        <v>0</v>
      </c>
      <c r="M120" s="31"/>
      <c r="N120" s="35">
        <f t="shared" si="21"/>
        <v>0</v>
      </c>
      <c r="O120" s="35">
        <f t="shared" si="28"/>
        <v>0</v>
      </c>
      <c r="P120" s="20" t="str">
        <f t="shared" si="23"/>
        <v>.</v>
      </c>
      <c r="Q120" s="38"/>
      <c r="R120" s="23"/>
      <c r="S120" s="34"/>
      <c r="T120" s="202"/>
      <c r="U120" s="203">
        <f t="shared" si="29"/>
        <v>0</v>
      </c>
      <c r="V120" s="203">
        <f t="shared" si="30"/>
        <v>0</v>
      </c>
      <c r="W120" s="207">
        <f t="shared" si="31"/>
        <v>0</v>
      </c>
      <c r="X120" s="9"/>
    </row>
    <row r="121" spans="3:24">
      <c r="C121" s="55">
        <v>43</v>
      </c>
      <c r="D121" s="131">
        <v>0</v>
      </c>
      <c r="E121" s="132">
        <v>0</v>
      </c>
      <c r="F121" s="133">
        <v>1</v>
      </c>
      <c r="G121" s="30">
        <f t="shared" si="24"/>
        <v>0</v>
      </c>
      <c r="H121" s="31">
        <f t="shared" si="25"/>
        <v>0</v>
      </c>
      <c r="I121" s="31"/>
      <c r="J121" s="27">
        <f t="shared" si="26"/>
        <v>0</v>
      </c>
      <c r="K121" s="27">
        <f t="shared" si="19"/>
        <v>0</v>
      </c>
      <c r="L121" s="28">
        <f t="shared" si="27"/>
        <v>0</v>
      </c>
      <c r="M121" s="31"/>
      <c r="N121" s="35">
        <f t="shared" si="21"/>
        <v>0</v>
      </c>
      <c r="O121" s="35">
        <f t="shared" si="28"/>
        <v>0</v>
      </c>
      <c r="P121" s="20" t="str">
        <f t="shared" si="23"/>
        <v>.</v>
      </c>
      <c r="Q121" s="38"/>
      <c r="R121" s="23"/>
      <c r="S121" s="34"/>
      <c r="T121" s="202"/>
      <c r="U121" s="203">
        <f t="shared" si="29"/>
        <v>0</v>
      </c>
      <c r="V121" s="203">
        <f t="shared" si="30"/>
        <v>0</v>
      </c>
      <c r="W121" s="207">
        <f t="shared" si="31"/>
        <v>0</v>
      </c>
      <c r="X121" s="9"/>
    </row>
    <row r="122" spans="3:24">
      <c r="C122" s="55">
        <v>44</v>
      </c>
      <c r="D122" s="131">
        <v>0</v>
      </c>
      <c r="E122" s="132">
        <v>0</v>
      </c>
      <c r="F122" s="133">
        <v>1</v>
      </c>
      <c r="G122" s="30">
        <f t="shared" si="24"/>
        <v>0</v>
      </c>
      <c r="H122" s="31">
        <f t="shared" si="25"/>
        <v>0</v>
      </c>
      <c r="I122" s="31"/>
      <c r="J122" s="27">
        <f t="shared" si="26"/>
        <v>0</v>
      </c>
      <c r="K122" s="27">
        <f t="shared" si="19"/>
        <v>0</v>
      </c>
      <c r="L122" s="28">
        <f t="shared" si="27"/>
        <v>0</v>
      </c>
      <c r="M122" s="31"/>
      <c r="N122" s="35">
        <f t="shared" si="21"/>
        <v>0</v>
      </c>
      <c r="O122" s="35">
        <f t="shared" si="28"/>
        <v>0</v>
      </c>
      <c r="P122" s="20" t="str">
        <f t="shared" si="23"/>
        <v>.</v>
      </c>
      <c r="Q122" s="38"/>
      <c r="R122" s="23"/>
      <c r="S122" s="34"/>
      <c r="T122" s="202"/>
      <c r="U122" s="203">
        <f t="shared" si="29"/>
        <v>0</v>
      </c>
      <c r="V122" s="203">
        <f t="shared" si="30"/>
        <v>0</v>
      </c>
      <c r="W122" s="207">
        <f t="shared" si="31"/>
        <v>0</v>
      </c>
      <c r="X122" s="9"/>
    </row>
    <row r="123" spans="3:24">
      <c r="C123" s="55">
        <v>45</v>
      </c>
      <c r="D123" s="131">
        <v>0</v>
      </c>
      <c r="E123" s="132">
        <v>0</v>
      </c>
      <c r="F123" s="133">
        <v>1</v>
      </c>
      <c r="G123" s="30">
        <f t="shared" si="16"/>
        <v>0</v>
      </c>
      <c r="H123" s="31">
        <f t="shared" si="17"/>
        <v>0</v>
      </c>
      <c r="I123" s="31"/>
      <c r="J123" s="27">
        <f t="shared" si="18"/>
        <v>0</v>
      </c>
      <c r="K123" s="27">
        <f t="shared" si="19"/>
        <v>0</v>
      </c>
      <c r="L123" s="28">
        <f t="shared" si="20"/>
        <v>0</v>
      </c>
      <c r="M123" s="31"/>
      <c r="N123" s="35">
        <f t="shared" si="21"/>
        <v>0</v>
      </c>
      <c r="O123" s="35">
        <f t="shared" si="22"/>
        <v>0</v>
      </c>
      <c r="P123" s="20" t="str">
        <f t="shared" si="23"/>
        <v>.</v>
      </c>
      <c r="Q123" s="9"/>
      <c r="R123" s="9"/>
      <c r="S123" s="38"/>
      <c r="T123" s="202"/>
      <c r="U123" s="203">
        <f t="shared" ref="U123:U130" si="32">((MIN(H123,$R$82)*0.58%))*F123</f>
        <v>0</v>
      </c>
      <c r="V123" s="203">
        <f t="shared" ref="V123:V130" si="33">(IF(H123&gt;$R$82,(H123-$R$82)*1.25%,0))*F123</f>
        <v>0</v>
      </c>
      <c r="W123" s="207">
        <f t="shared" si="15"/>
        <v>0</v>
      </c>
      <c r="X123" s="9"/>
    </row>
    <row r="124" spans="3:24">
      <c r="C124" s="55">
        <v>46</v>
      </c>
      <c r="D124" s="131">
        <v>0</v>
      </c>
      <c r="E124" s="132">
        <v>0</v>
      </c>
      <c r="F124" s="133">
        <v>1</v>
      </c>
      <c r="G124" s="30">
        <f t="shared" si="16"/>
        <v>0</v>
      </c>
      <c r="H124" s="31">
        <f t="shared" si="17"/>
        <v>0</v>
      </c>
      <c r="I124" s="31"/>
      <c r="J124" s="27">
        <f t="shared" si="18"/>
        <v>0</v>
      </c>
      <c r="K124" s="27">
        <f t="shared" si="19"/>
        <v>0</v>
      </c>
      <c r="L124" s="28">
        <f t="shared" si="20"/>
        <v>0</v>
      </c>
      <c r="M124" s="31"/>
      <c r="N124" s="35">
        <f t="shared" si="21"/>
        <v>0</v>
      </c>
      <c r="O124" s="35">
        <f t="shared" si="22"/>
        <v>0</v>
      </c>
      <c r="P124" s="20" t="str">
        <f t="shared" si="23"/>
        <v>.</v>
      </c>
      <c r="Q124" s="9"/>
      <c r="R124" s="9"/>
      <c r="S124" s="38"/>
      <c r="T124" s="202"/>
      <c r="U124" s="203">
        <f t="shared" si="32"/>
        <v>0</v>
      </c>
      <c r="V124" s="203">
        <f t="shared" si="33"/>
        <v>0</v>
      </c>
      <c r="W124" s="207">
        <f t="shared" si="15"/>
        <v>0</v>
      </c>
      <c r="X124" s="9"/>
    </row>
    <row r="125" spans="3:24">
      <c r="C125" s="55">
        <v>47</v>
      </c>
      <c r="D125" s="131">
        <v>0</v>
      </c>
      <c r="E125" s="132">
        <v>0</v>
      </c>
      <c r="F125" s="133">
        <v>1</v>
      </c>
      <c r="G125" s="30">
        <f t="shared" si="16"/>
        <v>0</v>
      </c>
      <c r="H125" s="31">
        <f t="shared" si="17"/>
        <v>0</v>
      </c>
      <c r="I125" s="31"/>
      <c r="J125" s="27">
        <f t="shared" si="18"/>
        <v>0</v>
      </c>
      <c r="K125" s="27">
        <f t="shared" si="19"/>
        <v>0</v>
      </c>
      <c r="L125" s="28">
        <f t="shared" si="20"/>
        <v>0</v>
      </c>
      <c r="M125" s="31"/>
      <c r="N125" s="35">
        <f t="shared" si="21"/>
        <v>0</v>
      </c>
      <c r="O125" s="35">
        <f t="shared" si="22"/>
        <v>0</v>
      </c>
      <c r="P125" s="20" t="str">
        <f t="shared" si="23"/>
        <v>.</v>
      </c>
      <c r="Q125" s="9"/>
      <c r="R125" s="9"/>
      <c r="S125" s="38"/>
      <c r="T125" s="202"/>
      <c r="U125" s="203">
        <f t="shared" si="32"/>
        <v>0</v>
      </c>
      <c r="V125" s="203">
        <f t="shared" si="33"/>
        <v>0</v>
      </c>
      <c r="W125" s="207">
        <f t="shared" si="15"/>
        <v>0</v>
      </c>
      <c r="X125" s="9"/>
    </row>
    <row r="126" spans="3:24">
      <c r="C126" s="55">
        <v>48</v>
      </c>
      <c r="D126" s="131">
        <v>0</v>
      </c>
      <c r="E126" s="132">
        <v>0</v>
      </c>
      <c r="F126" s="133">
        <v>1</v>
      </c>
      <c r="G126" s="30">
        <f t="shared" si="16"/>
        <v>0</v>
      </c>
      <c r="H126" s="31">
        <f t="shared" si="17"/>
        <v>0</v>
      </c>
      <c r="I126" s="31"/>
      <c r="J126" s="27">
        <f t="shared" si="18"/>
        <v>0</v>
      </c>
      <c r="K126" s="27">
        <f t="shared" si="19"/>
        <v>0</v>
      </c>
      <c r="L126" s="28">
        <f t="shared" si="20"/>
        <v>0</v>
      </c>
      <c r="M126" s="31"/>
      <c r="N126" s="35">
        <f t="shared" si="21"/>
        <v>0</v>
      </c>
      <c r="O126" s="35">
        <f t="shared" si="22"/>
        <v>0</v>
      </c>
      <c r="P126" s="20" t="str">
        <f t="shared" si="23"/>
        <v>.</v>
      </c>
      <c r="Q126" s="9"/>
      <c r="R126" s="9"/>
      <c r="S126" s="38"/>
      <c r="T126" s="202"/>
      <c r="U126" s="203">
        <f t="shared" si="32"/>
        <v>0</v>
      </c>
      <c r="V126" s="203">
        <f t="shared" si="33"/>
        <v>0</v>
      </c>
      <c r="W126" s="207">
        <f t="shared" si="15"/>
        <v>0</v>
      </c>
      <c r="X126" s="9"/>
    </row>
    <row r="127" spans="3:24">
      <c r="C127" s="55">
        <v>49</v>
      </c>
      <c r="D127" s="131">
        <v>0</v>
      </c>
      <c r="E127" s="132">
        <v>0</v>
      </c>
      <c r="F127" s="133">
        <v>1</v>
      </c>
      <c r="G127" s="30">
        <f t="shared" si="16"/>
        <v>0</v>
      </c>
      <c r="H127" s="31">
        <f t="shared" si="17"/>
        <v>0</v>
      </c>
      <c r="I127" s="31"/>
      <c r="J127" s="27">
        <f t="shared" si="18"/>
        <v>0</v>
      </c>
      <c r="K127" s="27">
        <f t="shared" si="19"/>
        <v>0</v>
      </c>
      <c r="L127" s="28">
        <f t="shared" si="20"/>
        <v>0</v>
      </c>
      <c r="M127" s="31"/>
      <c r="N127" s="35">
        <f t="shared" si="21"/>
        <v>0</v>
      </c>
      <c r="O127" s="35">
        <f t="shared" si="22"/>
        <v>0</v>
      </c>
      <c r="P127" s="20" t="str">
        <f t="shared" si="23"/>
        <v>.</v>
      </c>
      <c r="Q127" s="9"/>
      <c r="R127" s="9"/>
      <c r="S127" s="38"/>
      <c r="T127" s="202"/>
      <c r="U127" s="203">
        <f t="shared" si="32"/>
        <v>0</v>
      </c>
      <c r="V127" s="203">
        <f t="shared" si="33"/>
        <v>0</v>
      </c>
      <c r="W127" s="207">
        <f t="shared" si="15"/>
        <v>0</v>
      </c>
      <c r="X127" s="9"/>
    </row>
    <row r="128" spans="3:24">
      <c r="C128" s="55">
        <v>50</v>
      </c>
      <c r="D128" s="131">
        <v>0</v>
      </c>
      <c r="E128" s="132">
        <v>0</v>
      </c>
      <c r="F128" s="133">
        <v>1</v>
      </c>
      <c r="G128" s="30">
        <f t="shared" si="16"/>
        <v>0</v>
      </c>
      <c r="H128" s="31">
        <f t="shared" si="17"/>
        <v>0</v>
      </c>
      <c r="I128" s="31"/>
      <c r="J128" s="27">
        <f t="shared" si="18"/>
        <v>0</v>
      </c>
      <c r="K128" s="27">
        <f t="shared" si="19"/>
        <v>0</v>
      </c>
      <c r="L128" s="28">
        <f t="shared" si="20"/>
        <v>0</v>
      </c>
      <c r="M128" s="31"/>
      <c r="N128" s="35">
        <f t="shared" si="21"/>
        <v>0</v>
      </c>
      <c r="O128" s="35">
        <f t="shared" si="22"/>
        <v>0</v>
      </c>
      <c r="P128" s="20" t="str">
        <f t="shared" si="23"/>
        <v>.</v>
      </c>
      <c r="Q128" s="9"/>
      <c r="R128" s="9"/>
      <c r="S128" s="38"/>
      <c r="T128" s="202"/>
      <c r="U128" s="203">
        <f t="shared" si="32"/>
        <v>0</v>
      </c>
      <c r="V128" s="203">
        <f t="shared" si="33"/>
        <v>0</v>
      </c>
      <c r="W128" s="207">
        <f t="shared" si="15"/>
        <v>0</v>
      </c>
      <c r="X128" s="9"/>
    </row>
    <row r="129" spans="3:24">
      <c r="C129" s="55">
        <v>51</v>
      </c>
      <c r="D129" s="131">
        <v>0</v>
      </c>
      <c r="E129" s="132">
        <v>0</v>
      </c>
      <c r="F129" s="133">
        <v>1</v>
      </c>
      <c r="G129" s="30">
        <f t="shared" si="16"/>
        <v>0</v>
      </c>
      <c r="H129" s="31">
        <f t="shared" si="17"/>
        <v>0</v>
      </c>
      <c r="I129" s="31"/>
      <c r="J129" s="27">
        <f t="shared" si="18"/>
        <v>0</v>
      </c>
      <c r="K129" s="27">
        <f t="shared" si="19"/>
        <v>0</v>
      </c>
      <c r="L129" s="28">
        <f t="shared" si="20"/>
        <v>0</v>
      </c>
      <c r="M129" s="31"/>
      <c r="N129" s="35">
        <f t="shared" si="21"/>
        <v>0</v>
      </c>
      <c r="O129" s="35">
        <f t="shared" si="22"/>
        <v>0</v>
      </c>
      <c r="P129" s="20" t="str">
        <f t="shared" si="23"/>
        <v>.</v>
      </c>
      <c r="Q129" s="9"/>
      <c r="R129" s="9"/>
      <c r="S129" s="38"/>
      <c r="T129" s="202"/>
      <c r="U129" s="203">
        <f t="shared" si="32"/>
        <v>0</v>
      </c>
      <c r="V129" s="203">
        <f t="shared" si="33"/>
        <v>0</v>
      </c>
      <c r="W129" s="207">
        <f t="shared" si="15"/>
        <v>0</v>
      </c>
      <c r="X129" s="9"/>
    </row>
    <row r="130" spans="3:24">
      <c r="C130" s="55">
        <v>52</v>
      </c>
      <c r="D130" s="131">
        <v>0</v>
      </c>
      <c r="E130" s="132">
        <v>0</v>
      </c>
      <c r="F130" s="133">
        <v>1</v>
      </c>
      <c r="G130" s="30">
        <f t="shared" si="16"/>
        <v>0</v>
      </c>
      <c r="H130" s="31">
        <f t="shared" si="17"/>
        <v>0</v>
      </c>
      <c r="I130" s="31"/>
      <c r="J130" s="27">
        <f t="shared" si="18"/>
        <v>0</v>
      </c>
      <c r="K130" s="27">
        <f t="shared" si="19"/>
        <v>0</v>
      </c>
      <c r="L130" s="28">
        <f t="shared" si="20"/>
        <v>0</v>
      </c>
      <c r="M130" s="31"/>
      <c r="N130" s="35">
        <f t="shared" si="21"/>
        <v>0</v>
      </c>
      <c r="O130" s="35">
        <f t="shared" si="22"/>
        <v>0</v>
      </c>
      <c r="P130" s="20" t="str">
        <f t="shared" si="23"/>
        <v>.</v>
      </c>
      <c r="Q130" s="9"/>
      <c r="R130" s="9"/>
      <c r="S130" s="38"/>
      <c r="T130" s="202"/>
      <c r="U130" s="203">
        <f t="shared" si="32"/>
        <v>0</v>
      </c>
      <c r="V130" s="203">
        <f t="shared" si="33"/>
        <v>0</v>
      </c>
      <c r="W130" s="207">
        <f t="shared" si="15"/>
        <v>0</v>
      </c>
      <c r="X130" s="9"/>
    </row>
    <row r="131" spans="3:24">
      <c r="C131" s="57"/>
      <c r="D131" s="32"/>
      <c r="E131" s="32"/>
      <c r="F131" s="150" t="s">
        <v>51</v>
      </c>
      <c r="G131" s="31">
        <f>SUM(G79:G130)</f>
        <v>0</v>
      </c>
      <c r="H131" s="31">
        <f>SUM(H79:H130)</f>
        <v>0</v>
      </c>
      <c r="I131" s="31"/>
      <c r="J131" s="27">
        <f>SUM(J79:J130)</f>
        <v>0</v>
      </c>
      <c r="K131" s="27">
        <f>SUM(K79:K130)</f>
        <v>0</v>
      </c>
      <c r="L131" s="28">
        <f>SUM(L79:L130)</f>
        <v>0</v>
      </c>
      <c r="M131" s="31"/>
      <c r="N131" s="29">
        <f>SUM(N79:N130)</f>
        <v>0</v>
      </c>
      <c r="O131" s="29">
        <f>SUM(O79:O130)</f>
        <v>0</v>
      </c>
      <c r="P131" s="20" t="str">
        <f t="shared" si="23"/>
        <v>.</v>
      </c>
      <c r="Q131" s="9"/>
      <c r="R131" s="9"/>
      <c r="S131" s="38"/>
      <c r="T131" s="202"/>
      <c r="U131" s="228">
        <f>SUM(U79:U130)</f>
        <v>0</v>
      </c>
      <c r="V131" s="228">
        <f>SUM(V79:V130)</f>
        <v>0</v>
      </c>
      <c r="W131" s="229">
        <f>SUM(W79:W130)</f>
        <v>0</v>
      </c>
      <c r="X131" s="9"/>
    </row>
    <row r="132" spans="3:24" ht="13.2" thickBot="1">
      <c r="C132" s="52"/>
      <c r="D132" s="9"/>
      <c r="E132" s="9"/>
      <c r="F132" s="9"/>
      <c r="G132" s="9"/>
      <c r="H132" s="9"/>
      <c r="I132" s="9"/>
      <c r="J132" s="9"/>
      <c r="K132" s="9"/>
      <c r="L132" s="9"/>
      <c r="M132" s="9"/>
      <c r="N132" s="9"/>
      <c r="O132" s="9"/>
      <c r="P132" s="9"/>
      <c r="Q132" s="9"/>
      <c r="R132" s="9"/>
      <c r="S132" s="38"/>
      <c r="T132" s="202"/>
      <c r="U132" s="202"/>
      <c r="V132" s="202"/>
      <c r="W132" s="206"/>
      <c r="X132" s="9"/>
    </row>
    <row r="133" spans="3:24" ht="59.25" customHeight="1">
      <c r="C133" s="52"/>
      <c r="D133" s="9"/>
      <c r="E133" s="9"/>
      <c r="F133" s="9"/>
      <c r="G133" s="9"/>
      <c r="H133" s="9"/>
      <c r="I133" s="9"/>
      <c r="J133" s="9"/>
      <c r="K133" s="359" t="s">
        <v>161</v>
      </c>
      <c r="L133" s="360"/>
      <c r="M133" s="11" t="s">
        <v>16</v>
      </c>
      <c r="N133" s="12" t="s">
        <v>8</v>
      </c>
      <c r="O133" s="13" t="s">
        <v>9</v>
      </c>
      <c r="P133" s="20"/>
      <c r="Q133" s="9"/>
      <c r="R133" s="9"/>
      <c r="S133" s="38"/>
      <c r="T133" s="202"/>
      <c r="U133" s="202"/>
      <c r="V133" s="202"/>
      <c r="W133" s="206"/>
      <c r="X133" s="9"/>
    </row>
    <row r="134" spans="3:24" ht="15.75" customHeight="1">
      <c r="C134" s="58"/>
      <c r="D134" s="38"/>
      <c r="E134" s="38"/>
      <c r="F134" s="38"/>
      <c r="G134" s="38"/>
      <c r="H134" s="38"/>
      <c r="I134" s="38"/>
      <c r="J134" s="38"/>
      <c r="K134" s="44" t="s">
        <v>14</v>
      </c>
      <c r="L134" s="40"/>
      <c r="M134" s="41">
        <v>1E-3</v>
      </c>
      <c r="N134" s="42">
        <f>ROUND(N131*(1+M134),2)</f>
        <v>0</v>
      </c>
      <c r="O134" s="45">
        <f>ROUND(O131*(1+M134),2)</f>
        <v>0</v>
      </c>
      <c r="P134" s="59"/>
      <c r="Q134" s="38"/>
      <c r="R134" s="38"/>
      <c r="S134" s="38"/>
      <c r="T134" s="202"/>
      <c r="U134" s="202"/>
      <c r="V134" s="202"/>
      <c r="W134" s="206"/>
      <c r="X134" s="9"/>
    </row>
    <row r="135" spans="3:24" ht="15.75" customHeight="1">
      <c r="C135" s="58"/>
      <c r="D135" s="38"/>
      <c r="E135" s="38"/>
      <c r="F135" s="38"/>
      <c r="G135" s="38"/>
      <c r="H135" s="38"/>
      <c r="I135" s="38"/>
      <c r="J135" s="38"/>
      <c r="K135" s="157" t="s">
        <v>15</v>
      </c>
      <c r="L135" s="6"/>
      <c r="M135" s="43">
        <v>0</v>
      </c>
      <c r="N135" s="31">
        <f t="shared" ref="N135:N141" si="34">ROUND(N134*(1+M135),2)</f>
        <v>0</v>
      </c>
      <c r="O135" s="114">
        <f t="shared" ref="O135:O141" si="35">ROUND(O134*(1+M135),2)</f>
        <v>0</v>
      </c>
      <c r="P135" s="59"/>
      <c r="Q135" s="38"/>
      <c r="R135" s="38"/>
      <c r="S135" s="38"/>
      <c r="T135" s="202"/>
      <c r="U135" s="202"/>
      <c r="V135" s="202"/>
      <c r="W135" s="206"/>
      <c r="X135" s="9"/>
    </row>
    <row r="136" spans="3:24">
      <c r="C136" s="52"/>
      <c r="D136" s="9"/>
      <c r="E136" s="9"/>
      <c r="F136" s="9"/>
      <c r="G136" s="9"/>
      <c r="H136" s="9"/>
      <c r="I136" s="9"/>
      <c r="J136" s="9"/>
      <c r="K136" s="157" t="s">
        <v>75</v>
      </c>
      <c r="L136" s="6"/>
      <c r="M136" s="43">
        <v>4.0000000000000001E-3</v>
      </c>
      <c r="N136" s="31">
        <f t="shared" si="34"/>
        <v>0</v>
      </c>
      <c r="O136" s="114">
        <f t="shared" si="35"/>
        <v>0</v>
      </c>
      <c r="P136" s="20"/>
      <c r="Q136" s="9"/>
      <c r="R136" s="9"/>
      <c r="S136" s="38"/>
      <c r="T136" s="202"/>
      <c r="U136" s="202"/>
      <c r="V136" s="202"/>
      <c r="W136" s="206"/>
      <c r="X136" s="9"/>
    </row>
    <row r="137" spans="3:24" ht="15" customHeight="1">
      <c r="C137" s="52"/>
      <c r="D137" s="9"/>
      <c r="E137" s="9"/>
      <c r="F137" s="9"/>
      <c r="G137" s="9"/>
      <c r="H137" s="9"/>
      <c r="I137" s="9"/>
      <c r="J137" s="9"/>
      <c r="K137" s="44" t="s">
        <v>96</v>
      </c>
      <c r="L137" s="40"/>
      <c r="M137" s="41">
        <v>7.0000000000000001E-3</v>
      </c>
      <c r="N137" s="42">
        <f t="shared" si="34"/>
        <v>0</v>
      </c>
      <c r="O137" s="45">
        <f t="shared" si="35"/>
        <v>0</v>
      </c>
      <c r="P137" s="20"/>
      <c r="Q137" s="9"/>
      <c r="R137" s="9"/>
      <c r="S137" s="38"/>
      <c r="T137" s="202"/>
      <c r="U137" s="202"/>
      <c r="V137" s="202"/>
      <c r="W137" s="206"/>
      <c r="X137" s="9"/>
    </row>
    <row r="138" spans="3:24" ht="15" customHeight="1">
      <c r="C138" s="52"/>
      <c r="D138" s="9"/>
      <c r="E138" s="9"/>
      <c r="F138" s="9"/>
      <c r="G138" s="9"/>
      <c r="H138" s="9"/>
      <c r="I138" s="9"/>
      <c r="J138" s="9"/>
      <c r="K138" s="44" t="s">
        <v>99</v>
      </c>
      <c r="L138" s="40"/>
      <c r="M138" s="41">
        <v>1.2999999999999999E-2</v>
      </c>
      <c r="N138" s="42">
        <f t="shared" si="34"/>
        <v>0</v>
      </c>
      <c r="O138" s="45">
        <f t="shared" si="35"/>
        <v>0</v>
      </c>
      <c r="P138" s="20"/>
      <c r="Q138" s="9"/>
      <c r="R138" s="9"/>
      <c r="S138" s="38"/>
      <c r="T138" s="202"/>
      <c r="U138" s="202"/>
      <c r="V138" s="202"/>
      <c r="W138" s="206"/>
      <c r="X138" s="9"/>
    </row>
    <row r="139" spans="3:24" ht="15" customHeight="1">
      <c r="C139" s="52"/>
      <c r="D139" s="9"/>
      <c r="E139" s="9"/>
      <c r="F139" s="9"/>
      <c r="G139" s="9"/>
      <c r="H139" s="9"/>
      <c r="I139" s="9"/>
      <c r="J139" s="9"/>
      <c r="K139" s="44" t="s">
        <v>112</v>
      </c>
      <c r="L139" s="40"/>
      <c r="M139" s="41">
        <v>0</v>
      </c>
      <c r="N139" s="42">
        <f t="shared" si="34"/>
        <v>0</v>
      </c>
      <c r="O139" s="45">
        <f t="shared" si="35"/>
        <v>0</v>
      </c>
      <c r="P139" s="20"/>
      <c r="Q139" s="9"/>
      <c r="R139" s="9"/>
      <c r="S139" s="38"/>
      <c r="T139" s="202"/>
      <c r="U139" s="202"/>
      <c r="V139" s="202"/>
      <c r="W139" s="206"/>
      <c r="X139" s="9"/>
    </row>
    <row r="140" spans="3:24" ht="15" customHeight="1" thickBot="1">
      <c r="C140" s="52"/>
      <c r="D140" s="9"/>
      <c r="E140" s="9"/>
      <c r="F140" s="9"/>
      <c r="G140" s="9"/>
      <c r="H140" s="9"/>
      <c r="I140" s="9"/>
      <c r="J140" s="9"/>
      <c r="K140" s="330" t="s">
        <v>117</v>
      </c>
      <c r="L140" s="331"/>
      <c r="M140" s="185">
        <v>5.5E-2</v>
      </c>
      <c r="N140" s="280">
        <f t="shared" si="34"/>
        <v>0</v>
      </c>
      <c r="O140" s="281">
        <f t="shared" si="35"/>
        <v>0</v>
      </c>
      <c r="P140" s="20"/>
      <c r="Q140" s="9"/>
      <c r="R140" s="9"/>
      <c r="S140" s="38"/>
      <c r="T140" s="202"/>
      <c r="U140" s="202"/>
      <c r="V140" s="202"/>
      <c r="W140" s="206"/>
      <c r="X140" s="9"/>
    </row>
    <row r="141" spans="3:24" ht="15" customHeight="1" thickBot="1">
      <c r="C141" s="52"/>
      <c r="D141" s="9"/>
      <c r="E141" s="9"/>
      <c r="F141" s="9"/>
      <c r="G141" s="9"/>
      <c r="H141" s="9"/>
      <c r="I141" s="9"/>
      <c r="J141" s="9"/>
      <c r="K141" s="318" t="s">
        <v>140</v>
      </c>
      <c r="L141" s="319"/>
      <c r="M141" s="284">
        <v>8.2000000000000003E-2</v>
      </c>
      <c r="N141" s="285">
        <f t="shared" si="34"/>
        <v>0</v>
      </c>
      <c r="O141" s="286">
        <f t="shared" si="35"/>
        <v>0</v>
      </c>
      <c r="P141" s="20"/>
      <c r="Q141" s="9"/>
      <c r="R141" s="9"/>
      <c r="S141" s="38"/>
      <c r="T141" s="202"/>
      <c r="U141" s="202"/>
      <c r="V141" s="202"/>
      <c r="W141" s="206"/>
      <c r="X141" s="9"/>
    </row>
    <row r="142" spans="3:24" ht="13.2" thickBot="1">
      <c r="C142" s="60"/>
      <c r="D142" s="39"/>
      <c r="E142" s="39"/>
      <c r="F142" s="39"/>
      <c r="G142" s="39"/>
      <c r="H142" s="39"/>
      <c r="I142" s="39"/>
      <c r="J142" s="39"/>
      <c r="K142" s="39"/>
      <c r="L142" s="39"/>
      <c r="M142" s="39"/>
      <c r="N142" s="39"/>
      <c r="O142" s="39"/>
      <c r="P142" s="61"/>
      <c r="Q142" s="39"/>
      <c r="R142" s="39"/>
      <c r="S142" s="72"/>
      <c r="T142" s="208"/>
      <c r="U142" s="208"/>
      <c r="V142" s="208"/>
      <c r="W142" s="209"/>
      <c r="X142" s="9"/>
    </row>
    <row r="143" spans="3:24" ht="13.8">
      <c r="C143" s="236">
        <v>2015</v>
      </c>
      <c r="D143" s="50"/>
      <c r="E143" s="50"/>
      <c r="F143" s="50"/>
      <c r="G143" s="50"/>
      <c r="H143" s="50"/>
      <c r="I143" s="50"/>
      <c r="J143" s="50"/>
      <c r="K143" s="50"/>
      <c r="L143" s="50"/>
      <c r="M143" s="50"/>
      <c r="N143" s="50"/>
      <c r="O143" s="50"/>
      <c r="P143" s="51"/>
      <c r="Q143" s="50"/>
      <c r="R143" s="50"/>
      <c r="S143" s="71"/>
      <c r="T143" s="204"/>
      <c r="U143" s="204"/>
      <c r="V143" s="204"/>
      <c r="W143" s="205"/>
      <c r="X143" s="9"/>
    </row>
    <row r="144" spans="3:24" ht="13.2" thickBot="1">
      <c r="C144" s="52"/>
      <c r="D144" s="9"/>
      <c r="E144" s="9"/>
      <c r="F144" s="9"/>
      <c r="G144" s="9"/>
      <c r="H144" s="9"/>
      <c r="I144" s="9"/>
      <c r="J144" s="9"/>
      <c r="K144" s="9"/>
      <c r="L144" s="9"/>
      <c r="M144" s="9"/>
      <c r="N144" s="9"/>
      <c r="O144" s="9"/>
      <c r="P144" s="20"/>
      <c r="Q144" s="9"/>
      <c r="R144" s="9"/>
      <c r="S144" s="38"/>
      <c r="T144" s="202"/>
      <c r="U144" s="202"/>
      <c r="V144" s="202"/>
      <c r="W144" s="206"/>
      <c r="X144" s="9"/>
    </row>
    <row r="145" spans="3:24">
      <c r="C145" s="53"/>
      <c r="D145" s="373" t="s">
        <v>1</v>
      </c>
      <c r="E145" s="374"/>
      <c r="F145" s="375"/>
      <c r="G145" s="5"/>
      <c r="H145" s="6"/>
      <c r="I145" s="6"/>
      <c r="J145" s="376" t="s">
        <v>2</v>
      </c>
      <c r="K145" s="377"/>
      <c r="L145" s="377"/>
      <c r="M145" s="7"/>
      <c r="N145" s="383" t="s">
        <v>3</v>
      </c>
      <c r="O145" s="383"/>
      <c r="P145" s="20"/>
      <c r="Q145" s="9"/>
      <c r="R145" s="9"/>
      <c r="S145" s="38"/>
      <c r="T145" s="202"/>
      <c r="U145" s="202"/>
      <c r="V145" s="202"/>
      <c r="W145" s="206"/>
      <c r="X145" s="9"/>
    </row>
    <row r="146" spans="3:24" ht="61.5" customHeight="1" thickBot="1">
      <c r="C146" s="54" t="s">
        <v>4</v>
      </c>
      <c r="D146" s="134" t="s">
        <v>65</v>
      </c>
      <c r="E146" s="135" t="s">
        <v>66</v>
      </c>
      <c r="F146" s="127" t="s">
        <v>28</v>
      </c>
      <c r="G146" s="14" t="s">
        <v>67</v>
      </c>
      <c r="H146" s="15" t="s">
        <v>68</v>
      </c>
      <c r="I146" s="15"/>
      <c r="J146" s="16" t="s">
        <v>5</v>
      </c>
      <c r="K146" s="16" t="s">
        <v>6</v>
      </c>
      <c r="L146" s="17" t="s">
        <v>7</v>
      </c>
      <c r="M146" s="15"/>
      <c r="N146" s="18" t="s">
        <v>8</v>
      </c>
      <c r="O146" s="18" t="s">
        <v>9</v>
      </c>
      <c r="P146" s="20"/>
      <c r="Q146" s="9"/>
      <c r="R146" s="9"/>
      <c r="S146" s="38"/>
      <c r="T146" s="202"/>
      <c r="U146" s="235" t="s">
        <v>103</v>
      </c>
      <c r="V146" s="235" t="s">
        <v>104</v>
      </c>
      <c r="W146" s="240" t="s">
        <v>18</v>
      </c>
      <c r="X146" s="9"/>
    </row>
    <row r="147" spans="3:24" ht="12.75" customHeight="1">
      <c r="C147" s="55">
        <v>1</v>
      </c>
      <c r="D147" s="131">
        <v>0</v>
      </c>
      <c r="E147" s="132">
        <v>0</v>
      </c>
      <c r="F147" s="133">
        <v>1</v>
      </c>
      <c r="G147" s="30">
        <f>D147+E147</f>
        <v>0</v>
      </c>
      <c r="H147" s="31">
        <f>ROUND((G147/F147),2)</f>
        <v>0</v>
      </c>
      <c r="I147" s="31"/>
      <c r="J147" s="27">
        <f>ROUND((H147*3%)*F147,2)</f>
        <v>0</v>
      </c>
      <c r="K147" s="27">
        <f>ROUND((IF(H147-$R$149&lt;0,0,(H147-$R$149))*3.5%)*F147,2)</f>
        <v>0</v>
      </c>
      <c r="L147" s="28">
        <f>J147+K147</f>
        <v>0</v>
      </c>
      <c r="M147" s="31"/>
      <c r="N147" s="35">
        <f>((MIN(H147,$R$150)*0.58%)+IF(H147&gt;$R$150,(H147-$R$150)*1.25%,0))*F147</f>
        <v>0</v>
      </c>
      <c r="O147" s="35">
        <f>(H147*3.75%)*F147</f>
        <v>0</v>
      </c>
      <c r="P147" s="20" t="str">
        <f>IF(W147&lt;&gt;0, "Error - review!",".")</f>
        <v>.</v>
      </c>
      <c r="Q147" s="381" t="s">
        <v>20</v>
      </c>
      <c r="R147" s="382"/>
      <c r="S147" s="38"/>
      <c r="T147" s="202"/>
      <c r="U147" s="203">
        <f>((MIN(H147,$R$150)*0.58%))*F147</f>
        <v>0</v>
      </c>
      <c r="V147" s="203">
        <f>(IF(H147&gt;$R$150,(H147-$R$150)*1.25%,0))*F147</f>
        <v>0</v>
      </c>
      <c r="W147" s="207">
        <f t="shared" ref="W147:W198" si="36">(U147+V147)-N147</f>
        <v>0</v>
      </c>
      <c r="X147" s="9"/>
    </row>
    <row r="148" spans="3:24" ht="15" customHeight="1">
      <c r="C148" s="55">
        <v>2</v>
      </c>
      <c r="D148" s="131">
        <v>0</v>
      </c>
      <c r="E148" s="132">
        <v>0</v>
      </c>
      <c r="F148" s="133">
        <v>1</v>
      </c>
      <c r="G148" s="30">
        <f t="shared" ref="G148:G198" si="37">D148+E148</f>
        <v>0</v>
      </c>
      <c r="H148" s="31">
        <f t="shared" ref="H148:H198" si="38">ROUND((G148/F148),2)</f>
        <v>0</v>
      </c>
      <c r="I148" s="31"/>
      <c r="J148" s="27">
        <f t="shared" ref="J148:J198" si="39">ROUND((H148*3%)*F148,2)</f>
        <v>0</v>
      </c>
      <c r="K148" s="27">
        <f t="shared" ref="K148:K198" si="40">ROUND((IF(H148-$R$149&lt;0,0,(H148-$R$149))*3.5%)*F148,2)</f>
        <v>0</v>
      </c>
      <c r="L148" s="28">
        <f t="shared" ref="L148:L198" si="41">J148+K148</f>
        <v>0</v>
      </c>
      <c r="M148" s="31"/>
      <c r="N148" s="35">
        <f t="shared" ref="N148:N198" si="42">((MIN(H148,$R$150)*0.58%)+IF(H148&gt;$R$150,(H148-$R$150)*1.25%,0))*F148</f>
        <v>0</v>
      </c>
      <c r="O148" s="35">
        <f t="shared" ref="O148:O198" si="43">(H148*3.75%)*F148</f>
        <v>0</v>
      </c>
      <c r="P148" s="20" t="str">
        <f t="shared" ref="P148:P199" si="44">IF(W148&lt;&gt;0, "Error - review!",".")</f>
        <v>.</v>
      </c>
      <c r="Q148" s="77" t="s">
        <v>11</v>
      </c>
      <c r="R148" s="111">
        <v>230.3</v>
      </c>
      <c r="S148" s="34"/>
      <c r="T148" s="202"/>
      <c r="U148" s="203">
        <f t="shared" ref="U148:U155" si="45">((MIN(H148,$R$150)*0.58%))*F148</f>
        <v>0</v>
      </c>
      <c r="V148" s="203">
        <f t="shared" ref="V148:V155" si="46">(IF(H148&gt;$R$150,(H148-$R$150)*1.25%,0))*F148</f>
        <v>0</v>
      </c>
      <c r="W148" s="207">
        <f t="shared" si="36"/>
        <v>0</v>
      </c>
      <c r="X148" s="9"/>
    </row>
    <row r="149" spans="3:24">
      <c r="C149" s="55">
        <v>3</v>
      </c>
      <c r="D149" s="131">
        <v>0</v>
      </c>
      <c r="E149" s="132">
        <v>0</v>
      </c>
      <c r="F149" s="133">
        <v>1</v>
      </c>
      <c r="G149" s="30">
        <f t="shared" si="37"/>
        <v>0</v>
      </c>
      <c r="H149" s="31">
        <f t="shared" si="38"/>
        <v>0</v>
      </c>
      <c r="I149" s="31"/>
      <c r="J149" s="27">
        <f t="shared" si="39"/>
        <v>0</v>
      </c>
      <c r="K149" s="27">
        <f t="shared" si="40"/>
        <v>0</v>
      </c>
      <c r="L149" s="28">
        <f t="shared" si="41"/>
        <v>0</v>
      </c>
      <c r="M149" s="31"/>
      <c r="N149" s="35">
        <f t="shared" si="42"/>
        <v>0</v>
      </c>
      <c r="O149" s="35">
        <f t="shared" si="43"/>
        <v>0</v>
      </c>
      <c r="P149" s="20" t="str">
        <f t="shared" si="44"/>
        <v>.</v>
      </c>
      <c r="Q149" s="77" t="s">
        <v>38</v>
      </c>
      <c r="R149" s="111">
        <f>ROUND($R$148*2,2)</f>
        <v>460.6</v>
      </c>
      <c r="S149" s="34"/>
      <c r="T149" s="202"/>
      <c r="U149" s="203">
        <f t="shared" si="45"/>
        <v>0</v>
      </c>
      <c r="V149" s="203">
        <f t="shared" si="46"/>
        <v>0</v>
      </c>
      <c r="W149" s="207">
        <f t="shared" si="36"/>
        <v>0</v>
      </c>
      <c r="X149" s="9"/>
    </row>
    <row r="150" spans="3:24" ht="13.2" thickBot="1">
      <c r="C150" s="55">
        <v>4</v>
      </c>
      <c r="D150" s="131">
        <v>0</v>
      </c>
      <c r="E150" s="132">
        <v>0</v>
      </c>
      <c r="F150" s="133">
        <v>1</v>
      </c>
      <c r="G150" s="30">
        <f t="shared" si="37"/>
        <v>0</v>
      </c>
      <c r="H150" s="31">
        <f t="shared" si="38"/>
        <v>0</v>
      </c>
      <c r="I150" s="31"/>
      <c r="J150" s="27">
        <f t="shared" si="39"/>
        <v>0</v>
      </c>
      <c r="K150" s="27">
        <f t="shared" si="40"/>
        <v>0</v>
      </c>
      <c r="L150" s="28">
        <f t="shared" si="41"/>
        <v>0</v>
      </c>
      <c r="M150" s="31"/>
      <c r="N150" s="35">
        <f t="shared" si="42"/>
        <v>0</v>
      </c>
      <c r="O150" s="35">
        <f>(H150*3.75%)*F150</f>
        <v>0</v>
      </c>
      <c r="P150" s="20" t="str">
        <f t="shared" si="44"/>
        <v>.</v>
      </c>
      <c r="Q150" s="78" t="s">
        <v>12</v>
      </c>
      <c r="R150" s="112">
        <f>ROUND(($R$148*3.74),2)</f>
        <v>861.32</v>
      </c>
      <c r="S150" s="34"/>
      <c r="T150" s="202"/>
      <c r="U150" s="203">
        <f t="shared" si="45"/>
        <v>0</v>
      </c>
      <c r="V150" s="203">
        <f t="shared" si="46"/>
        <v>0</v>
      </c>
      <c r="W150" s="207">
        <f t="shared" si="36"/>
        <v>0</v>
      </c>
      <c r="X150" s="9"/>
    </row>
    <row r="151" spans="3:24">
      <c r="C151" s="55">
        <v>5</v>
      </c>
      <c r="D151" s="131">
        <v>0</v>
      </c>
      <c r="E151" s="132">
        <v>0</v>
      </c>
      <c r="F151" s="133">
        <v>1</v>
      </c>
      <c r="G151" s="30">
        <f t="shared" si="37"/>
        <v>0</v>
      </c>
      <c r="H151" s="31">
        <f t="shared" si="38"/>
        <v>0</v>
      </c>
      <c r="I151" s="31"/>
      <c r="J151" s="27">
        <f t="shared" si="39"/>
        <v>0</v>
      </c>
      <c r="K151" s="27">
        <f t="shared" si="40"/>
        <v>0</v>
      </c>
      <c r="L151" s="28">
        <f t="shared" si="41"/>
        <v>0</v>
      </c>
      <c r="M151" s="31"/>
      <c r="N151" s="35">
        <f t="shared" si="42"/>
        <v>0</v>
      </c>
      <c r="O151" s="35">
        <f t="shared" si="43"/>
        <v>0</v>
      </c>
      <c r="P151" s="20" t="str">
        <f t="shared" si="44"/>
        <v>.</v>
      </c>
      <c r="Q151" s="9"/>
      <c r="R151" s="9"/>
      <c r="S151" s="38"/>
      <c r="T151" s="202"/>
      <c r="U151" s="203">
        <f t="shared" si="45"/>
        <v>0</v>
      </c>
      <c r="V151" s="203">
        <f t="shared" si="46"/>
        <v>0</v>
      </c>
      <c r="W151" s="207">
        <f t="shared" si="36"/>
        <v>0</v>
      </c>
      <c r="X151" s="9"/>
    </row>
    <row r="152" spans="3:24">
      <c r="C152" s="55">
        <v>6</v>
      </c>
      <c r="D152" s="131">
        <v>0</v>
      </c>
      <c r="E152" s="132">
        <v>0</v>
      </c>
      <c r="F152" s="133">
        <v>1</v>
      </c>
      <c r="G152" s="30">
        <f t="shared" si="37"/>
        <v>0</v>
      </c>
      <c r="H152" s="31">
        <f t="shared" si="38"/>
        <v>0</v>
      </c>
      <c r="I152" s="31"/>
      <c r="J152" s="27">
        <f t="shared" si="39"/>
        <v>0</v>
      </c>
      <c r="K152" s="27">
        <f t="shared" si="40"/>
        <v>0</v>
      </c>
      <c r="L152" s="28">
        <f t="shared" si="41"/>
        <v>0</v>
      </c>
      <c r="M152" s="31"/>
      <c r="N152" s="35">
        <f t="shared" si="42"/>
        <v>0</v>
      </c>
      <c r="O152" s="35">
        <f t="shared" si="43"/>
        <v>0</v>
      </c>
      <c r="P152" s="20" t="str">
        <f t="shared" si="44"/>
        <v>.</v>
      </c>
      <c r="Q152" s="9"/>
      <c r="R152" s="9"/>
      <c r="S152" s="38"/>
      <c r="T152" s="202"/>
      <c r="U152" s="203">
        <f t="shared" si="45"/>
        <v>0</v>
      </c>
      <c r="V152" s="203">
        <f t="shared" si="46"/>
        <v>0</v>
      </c>
      <c r="W152" s="207">
        <f t="shared" si="36"/>
        <v>0</v>
      </c>
      <c r="X152" s="9"/>
    </row>
    <row r="153" spans="3:24">
      <c r="C153" s="55">
        <v>7</v>
      </c>
      <c r="D153" s="131">
        <v>0</v>
      </c>
      <c r="E153" s="132">
        <v>0</v>
      </c>
      <c r="F153" s="133">
        <v>1</v>
      </c>
      <c r="G153" s="30">
        <f t="shared" si="37"/>
        <v>0</v>
      </c>
      <c r="H153" s="31">
        <f t="shared" si="38"/>
        <v>0</v>
      </c>
      <c r="I153" s="31"/>
      <c r="J153" s="27">
        <f t="shared" si="39"/>
        <v>0</v>
      </c>
      <c r="K153" s="27">
        <f t="shared" si="40"/>
        <v>0</v>
      </c>
      <c r="L153" s="28">
        <f t="shared" si="41"/>
        <v>0</v>
      </c>
      <c r="M153" s="31"/>
      <c r="N153" s="35">
        <f t="shared" si="42"/>
        <v>0</v>
      </c>
      <c r="O153" s="35">
        <f t="shared" si="43"/>
        <v>0</v>
      </c>
      <c r="P153" s="20" t="str">
        <f t="shared" si="44"/>
        <v>.</v>
      </c>
      <c r="Q153" s="9"/>
      <c r="R153" s="9"/>
      <c r="S153" s="38"/>
      <c r="T153" s="202"/>
      <c r="U153" s="203">
        <f t="shared" si="45"/>
        <v>0</v>
      </c>
      <c r="V153" s="203">
        <f t="shared" si="46"/>
        <v>0</v>
      </c>
      <c r="W153" s="207">
        <f t="shared" si="36"/>
        <v>0</v>
      </c>
      <c r="X153" s="9"/>
    </row>
    <row r="154" spans="3:24">
      <c r="C154" s="55">
        <v>8</v>
      </c>
      <c r="D154" s="131">
        <v>0</v>
      </c>
      <c r="E154" s="132">
        <v>0</v>
      </c>
      <c r="F154" s="133">
        <v>1</v>
      </c>
      <c r="G154" s="30">
        <f t="shared" si="37"/>
        <v>0</v>
      </c>
      <c r="H154" s="31">
        <f t="shared" si="38"/>
        <v>0</v>
      </c>
      <c r="I154" s="31"/>
      <c r="J154" s="27">
        <f t="shared" si="39"/>
        <v>0</v>
      </c>
      <c r="K154" s="27">
        <f t="shared" si="40"/>
        <v>0</v>
      </c>
      <c r="L154" s="28">
        <f t="shared" si="41"/>
        <v>0</v>
      </c>
      <c r="M154" s="31"/>
      <c r="N154" s="35">
        <f>((MIN(H154,$R$150)*0.58%)+IF(H154&gt;$R$150,(H154-$R$150)*1.25%,0))*F154</f>
        <v>0</v>
      </c>
      <c r="O154" s="35">
        <f t="shared" si="43"/>
        <v>0</v>
      </c>
      <c r="P154" s="20" t="str">
        <f t="shared" si="44"/>
        <v>.</v>
      </c>
      <c r="Q154" s="9"/>
      <c r="R154" s="9"/>
      <c r="S154" s="38"/>
      <c r="T154" s="202"/>
      <c r="U154" s="203">
        <f t="shared" si="45"/>
        <v>0</v>
      </c>
      <c r="V154" s="203">
        <f t="shared" si="46"/>
        <v>0</v>
      </c>
      <c r="W154" s="207">
        <f t="shared" si="36"/>
        <v>0</v>
      </c>
      <c r="X154" s="9"/>
    </row>
    <row r="155" spans="3:24">
      <c r="C155" s="55">
        <v>9</v>
      </c>
      <c r="D155" s="131">
        <v>0</v>
      </c>
      <c r="E155" s="132">
        <v>0</v>
      </c>
      <c r="F155" s="133">
        <v>1</v>
      </c>
      <c r="G155" s="30">
        <f t="shared" si="37"/>
        <v>0</v>
      </c>
      <c r="H155" s="31">
        <f t="shared" si="38"/>
        <v>0</v>
      </c>
      <c r="I155" s="31"/>
      <c r="J155" s="27">
        <f t="shared" si="39"/>
        <v>0</v>
      </c>
      <c r="K155" s="27">
        <f t="shared" si="40"/>
        <v>0</v>
      </c>
      <c r="L155" s="28">
        <f t="shared" si="41"/>
        <v>0</v>
      </c>
      <c r="M155" s="31"/>
      <c r="N155" s="35">
        <f t="shared" si="42"/>
        <v>0</v>
      </c>
      <c r="O155" s="35">
        <f t="shared" si="43"/>
        <v>0</v>
      </c>
      <c r="P155" s="20" t="str">
        <f t="shared" si="44"/>
        <v>.</v>
      </c>
      <c r="Q155" s="9"/>
      <c r="R155" s="9"/>
      <c r="S155" s="38"/>
      <c r="T155" s="202"/>
      <c r="U155" s="203">
        <f t="shared" si="45"/>
        <v>0</v>
      </c>
      <c r="V155" s="203">
        <f t="shared" si="46"/>
        <v>0</v>
      </c>
      <c r="W155" s="207">
        <f t="shared" si="36"/>
        <v>0</v>
      </c>
      <c r="X155" s="9"/>
    </row>
    <row r="156" spans="3:24">
      <c r="C156" s="55">
        <v>10</v>
      </c>
      <c r="D156" s="131">
        <v>0</v>
      </c>
      <c r="E156" s="132">
        <v>0</v>
      </c>
      <c r="F156" s="133">
        <v>1</v>
      </c>
      <c r="G156" s="30">
        <f t="shared" ref="G156:G195" si="47">D156+E156</f>
        <v>0</v>
      </c>
      <c r="H156" s="31">
        <f t="shared" ref="H156:H195" si="48">ROUND((G156/F156),2)</f>
        <v>0</v>
      </c>
      <c r="I156" s="31"/>
      <c r="J156" s="27">
        <f t="shared" ref="J156:J195" si="49">ROUND((H156*3%)*F156,2)</f>
        <v>0</v>
      </c>
      <c r="K156" s="27">
        <f t="shared" si="40"/>
        <v>0</v>
      </c>
      <c r="L156" s="28">
        <f t="shared" ref="L156:L195" si="50">J156+K156</f>
        <v>0</v>
      </c>
      <c r="M156" s="31"/>
      <c r="N156" s="35">
        <f t="shared" si="42"/>
        <v>0</v>
      </c>
      <c r="O156" s="35">
        <f t="shared" ref="O156:O195" si="51">(H156*3.75%)*F156</f>
        <v>0</v>
      </c>
      <c r="P156" s="20" t="str">
        <f t="shared" si="44"/>
        <v>.</v>
      </c>
      <c r="Q156" s="9"/>
      <c r="R156" s="9"/>
      <c r="S156" s="38"/>
      <c r="T156" s="202"/>
      <c r="U156" s="203">
        <f t="shared" ref="U156:U195" si="52">((MIN(H156,$R$150)*0.58%))*F156</f>
        <v>0</v>
      </c>
      <c r="V156" s="203">
        <f t="shared" ref="V156:V195" si="53">(IF(H156&gt;$R$150,(H156-$R$150)*1.25%,0))*F156</f>
        <v>0</v>
      </c>
      <c r="W156" s="207">
        <f t="shared" ref="W156:W195" si="54">(U156+V156)-N156</f>
        <v>0</v>
      </c>
      <c r="X156" s="9"/>
    </row>
    <row r="157" spans="3:24">
      <c r="C157" s="55">
        <v>11</v>
      </c>
      <c r="D157" s="131">
        <v>0</v>
      </c>
      <c r="E157" s="132">
        <v>0</v>
      </c>
      <c r="F157" s="133">
        <v>1</v>
      </c>
      <c r="G157" s="30">
        <f t="shared" si="47"/>
        <v>0</v>
      </c>
      <c r="H157" s="31">
        <f t="shared" si="48"/>
        <v>0</v>
      </c>
      <c r="I157" s="31"/>
      <c r="J157" s="27">
        <f t="shared" si="49"/>
        <v>0</v>
      </c>
      <c r="K157" s="27">
        <f t="shared" si="40"/>
        <v>0</v>
      </c>
      <c r="L157" s="28">
        <f t="shared" si="50"/>
        <v>0</v>
      </c>
      <c r="M157" s="31"/>
      <c r="N157" s="35">
        <f t="shared" si="42"/>
        <v>0</v>
      </c>
      <c r="O157" s="35">
        <f t="shared" si="51"/>
        <v>0</v>
      </c>
      <c r="P157" s="20" t="str">
        <f t="shared" si="44"/>
        <v>.</v>
      </c>
      <c r="Q157" s="9"/>
      <c r="R157" s="9"/>
      <c r="S157" s="38"/>
      <c r="T157" s="202"/>
      <c r="U157" s="203">
        <f t="shared" si="52"/>
        <v>0</v>
      </c>
      <c r="V157" s="203">
        <f t="shared" si="53"/>
        <v>0</v>
      </c>
      <c r="W157" s="207">
        <f t="shared" si="54"/>
        <v>0</v>
      </c>
      <c r="X157" s="9"/>
    </row>
    <row r="158" spans="3:24">
      <c r="C158" s="55">
        <v>12</v>
      </c>
      <c r="D158" s="131">
        <v>0</v>
      </c>
      <c r="E158" s="132">
        <v>0</v>
      </c>
      <c r="F158" s="133">
        <v>1</v>
      </c>
      <c r="G158" s="30">
        <f t="shared" si="47"/>
        <v>0</v>
      </c>
      <c r="H158" s="31">
        <f t="shared" si="48"/>
        <v>0</v>
      </c>
      <c r="I158" s="31"/>
      <c r="J158" s="27">
        <f t="shared" si="49"/>
        <v>0</v>
      </c>
      <c r="K158" s="27">
        <f t="shared" si="40"/>
        <v>0</v>
      </c>
      <c r="L158" s="28">
        <f t="shared" si="50"/>
        <v>0</v>
      </c>
      <c r="M158" s="31"/>
      <c r="N158" s="35">
        <f t="shared" si="42"/>
        <v>0</v>
      </c>
      <c r="O158" s="35">
        <f t="shared" si="51"/>
        <v>0</v>
      </c>
      <c r="P158" s="20" t="str">
        <f t="shared" si="44"/>
        <v>.</v>
      </c>
      <c r="Q158" s="9"/>
      <c r="R158" s="9"/>
      <c r="S158" s="38"/>
      <c r="T158" s="202"/>
      <c r="U158" s="203">
        <f t="shared" si="52"/>
        <v>0</v>
      </c>
      <c r="V158" s="203">
        <f t="shared" si="53"/>
        <v>0</v>
      </c>
      <c r="W158" s="207">
        <f t="shared" si="54"/>
        <v>0</v>
      </c>
      <c r="X158" s="9"/>
    </row>
    <row r="159" spans="3:24">
      <c r="C159" s="55">
        <v>13</v>
      </c>
      <c r="D159" s="131">
        <v>0</v>
      </c>
      <c r="E159" s="132">
        <v>0</v>
      </c>
      <c r="F159" s="133">
        <v>1</v>
      </c>
      <c r="G159" s="30">
        <f t="shared" si="47"/>
        <v>0</v>
      </c>
      <c r="H159" s="31">
        <f t="shared" si="48"/>
        <v>0</v>
      </c>
      <c r="I159" s="31"/>
      <c r="J159" s="27">
        <f t="shared" si="49"/>
        <v>0</v>
      </c>
      <c r="K159" s="27">
        <f t="shared" si="40"/>
        <v>0</v>
      </c>
      <c r="L159" s="28">
        <f t="shared" si="50"/>
        <v>0</v>
      </c>
      <c r="M159" s="31"/>
      <c r="N159" s="35">
        <f t="shared" si="42"/>
        <v>0</v>
      </c>
      <c r="O159" s="35">
        <f t="shared" si="51"/>
        <v>0</v>
      </c>
      <c r="P159" s="20" t="str">
        <f t="shared" si="44"/>
        <v>.</v>
      </c>
      <c r="Q159" s="9"/>
      <c r="R159" s="9"/>
      <c r="S159" s="38"/>
      <c r="T159" s="202"/>
      <c r="U159" s="203">
        <f t="shared" si="52"/>
        <v>0</v>
      </c>
      <c r="V159" s="203">
        <f t="shared" si="53"/>
        <v>0</v>
      </c>
      <c r="W159" s="207">
        <f t="shared" si="54"/>
        <v>0</v>
      </c>
      <c r="X159" s="9"/>
    </row>
    <row r="160" spans="3:24">
      <c r="C160" s="55">
        <v>14</v>
      </c>
      <c r="D160" s="131">
        <v>0</v>
      </c>
      <c r="E160" s="132">
        <v>0</v>
      </c>
      <c r="F160" s="133">
        <v>1</v>
      </c>
      <c r="G160" s="30">
        <f t="shared" si="47"/>
        <v>0</v>
      </c>
      <c r="H160" s="31">
        <f t="shared" si="48"/>
        <v>0</v>
      </c>
      <c r="I160" s="31"/>
      <c r="J160" s="27">
        <f t="shared" si="49"/>
        <v>0</v>
      </c>
      <c r="K160" s="27">
        <f t="shared" si="40"/>
        <v>0</v>
      </c>
      <c r="L160" s="28">
        <f t="shared" si="50"/>
        <v>0</v>
      </c>
      <c r="M160" s="31"/>
      <c r="N160" s="35">
        <f t="shared" si="42"/>
        <v>0</v>
      </c>
      <c r="O160" s="35">
        <f t="shared" si="51"/>
        <v>0</v>
      </c>
      <c r="P160" s="20" t="str">
        <f t="shared" si="44"/>
        <v>.</v>
      </c>
      <c r="Q160" s="9"/>
      <c r="R160" s="9"/>
      <c r="S160" s="38"/>
      <c r="T160" s="202"/>
      <c r="U160" s="203">
        <f t="shared" si="52"/>
        <v>0</v>
      </c>
      <c r="V160" s="203">
        <f t="shared" si="53"/>
        <v>0</v>
      </c>
      <c r="W160" s="207">
        <f t="shared" si="54"/>
        <v>0</v>
      </c>
      <c r="X160" s="9"/>
    </row>
    <row r="161" spans="3:24">
      <c r="C161" s="55">
        <v>15</v>
      </c>
      <c r="D161" s="131">
        <v>0</v>
      </c>
      <c r="E161" s="132">
        <v>0</v>
      </c>
      <c r="F161" s="133">
        <v>1</v>
      </c>
      <c r="G161" s="30">
        <f t="shared" si="47"/>
        <v>0</v>
      </c>
      <c r="H161" s="31">
        <f t="shared" si="48"/>
        <v>0</v>
      </c>
      <c r="I161" s="31"/>
      <c r="J161" s="27">
        <f t="shared" si="49"/>
        <v>0</v>
      </c>
      <c r="K161" s="27">
        <f t="shared" si="40"/>
        <v>0</v>
      </c>
      <c r="L161" s="28">
        <f t="shared" si="50"/>
        <v>0</v>
      </c>
      <c r="M161" s="31"/>
      <c r="N161" s="35">
        <f t="shared" si="42"/>
        <v>0</v>
      </c>
      <c r="O161" s="35">
        <f t="shared" si="51"/>
        <v>0</v>
      </c>
      <c r="P161" s="20" t="str">
        <f t="shared" si="44"/>
        <v>.</v>
      </c>
      <c r="Q161" s="9"/>
      <c r="R161" s="9"/>
      <c r="S161" s="38"/>
      <c r="T161" s="202"/>
      <c r="U161" s="203">
        <f t="shared" si="52"/>
        <v>0</v>
      </c>
      <c r="V161" s="203">
        <f t="shared" si="53"/>
        <v>0</v>
      </c>
      <c r="W161" s="207">
        <f t="shared" si="54"/>
        <v>0</v>
      </c>
      <c r="X161" s="9"/>
    </row>
    <row r="162" spans="3:24">
      <c r="C162" s="55">
        <v>16</v>
      </c>
      <c r="D162" s="131">
        <v>0</v>
      </c>
      <c r="E162" s="132">
        <v>0</v>
      </c>
      <c r="F162" s="133">
        <v>1</v>
      </c>
      <c r="G162" s="30">
        <f t="shared" si="47"/>
        <v>0</v>
      </c>
      <c r="H162" s="31">
        <f t="shared" si="48"/>
        <v>0</v>
      </c>
      <c r="I162" s="31"/>
      <c r="J162" s="27">
        <f t="shared" si="49"/>
        <v>0</v>
      </c>
      <c r="K162" s="27">
        <f t="shared" si="40"/>
        <v>0</v>
      </c>
      <c r="L162" s="28">
        <f t="shared" si="50"/>
        <v>0</v>
      </c>
      <c r="M162" s="31"/>
      <c r="N162" s="35">
        <f t="shared" si="42"/>
        <v>0</v>
      </c>
      <c r="O162" s="35">
        <f t="shared" si="51"/>
        <v>0</v>
      </c>
      <c r="P162" s="20" t="str">
        <f t="shared" si="44"/>
        <v>.</v>
      </c>
      <c r="Q162" s="9"/>
      <c r="R162" s="9"/>
      <c r="S162" s="38"/>
      <c r="T162" s="202"/>
      <c r="U162" s="203">
        <f t="shared" si="52"/>
        <v>0</v>
      </c>
      <c r="V162" s="203">
        <f t="shared" si="53"/>
        <v>0</v>
      </c>
      <c r="W162" s="207">
        <f t="shared" si="54"/>
        <v>0</v>
      </c>
      <c r="X162" s="9"/>
    </row>
    <row r="163" spans="3:24">
      <c r="C163" s="55">
        <v>17</v>
      </c>
      <c r="D163" s="131">
        <v>0</v>
      </c>
      <c r="E163" s="132">
        <v>0</v>
      </c>
      <c r="F163" s="133">
        <v>1</v>
      </c>
      <c r="G163" s="30">
        <f t="shared" si="47"/>
        <v>0</v>
      </c>
      <c r="H163" s="31">
        <f t="shared" si="48"/>
        <v>0</v>
      </c>
      <c r="I163" s="31"/>
      <c r="J163" s="27">
        <f t="shared" si="49"/>
        <v>0</v>
      </c>
      <c r="K163" s="27">
        <f t="shared" si="40"/>
        <v>0</v>
      </c>
      <c r="L163" s="28">
        <f t="shared" si="50"/>
        <v>0</v>
      </c>
      <c r="M163" s="31"/>
      <c r="N163" s="35">
        <f t="shared" si="42"/>
        <v>0</v>
      </c>
      <c r="O163" s="35">
        <f t="shared" si="51"/>
        <v>0</v>
      </c>
      <c r="P163" s="20" t="str">
        <f t="shared" si="44"/>
        <v>.</v>
      </c>
      <c r="Q163" s="9"/>
      <c r="R163" s="9"/>
      <c r="S163" s="38"/>
      <c r="T163" s="202"/>
      <c r="U163" s="203">
        <f t="shared" si="52"/>
        <v>0</v>
      </c>
      <c r="V163" s="203">
        <f t="shared" si="53"/>
        <v>0</v>
      </c>
      <c r="W163" s="207">
        <f t="shared" si="54"/>
        <v>0</v>
      </c>
      <c r="X163" s="9"/>
    </row>
    <row r="164" spans="3:24">
      <c r="C164" s="55">
        <v>18</v>
      </c>
      <c r="D164" s="131">
        <v>0</v>
      </c>
      <c r="E164" s="132">
        <v>0</v>
      </c>
      <c r="F164" s="133">
        <v>1</v>
      </c>
      <c r="G164" s="30">
        <f t="shared" si="47"/>
        <v>0</v>
      </c>
      <c r="H164" s="31">
        <f t="shared" si="48"/>
        <v>0</v>
      </c>
      <c r="I164" s="31"/>
      <c r="J164" s="27">
        <f t="shared" si="49"/>
        <v>0</v>
      </c>
      <c r="K164" s="27">
        <f t="shared" si="40"/>
        <v>0</v>
      </c>
      <c r="L164" s="28">
        <f t="shared" si="50"/>
        <v>0</v>
      </c>
      <c r="M164" s="31"/>
      <c r="N164" s="35">
        <f t="shared" si="42"/>
        <v>0</v>
      </c>
      <c r="O164" s="35">
        <f t="shared" si="51"/>
        <v>0</v>
      </c>
      <c r="P164" s="20" t="str">
        <f t="shared" si="44"/>
        <v>.</v>
      </c>
      <c r="Q164" s="9"/>
      <c r="R164" s="9"/>
      <c r="S164" s="38"/>
      <c r="T164" s="202"/>
      <c r="U164" s="203">
        <f t="shared" si="52"/>
        <v>0</v>
      </c>
      <c r="V164" s="203">
        <f t="shared" si="53"/>
        <v>0</v>
      </c>
      <c r="W164" s="207">
        <f t="shared" si="54"/>
        <v>0</v>
      </c>
      <c r="X164" s="9"/>
    </row>
    <row r="165" spans="3:24">
      <c r="C165" s="55">
        <v>19</v>
      </c>
      <c r="D165" s="131">
        <v>0</v>
      </c>
      <c r="E165" s="132">
        <v>0</v>
      </c>
      <c r="F165" s="133">
        <v>1</v>
      </c>
      <c r="G165" s="30">
        <f t="shared" si="47"/>
        <v>0</v>
      </c>
      <c r="H165" s="31">
        <f t="shared" si="48"/>
        <v>0</v>
      </c>
      <c r="I165" s="31"/>
      <c r="J165" s="27">
        <f t="shared" si="49"/>
        <v>0</v>
      </c>
      <c r="K165" s="27">
        <f t="shared" si="40"/>
        <v>0</v>
      </c>
      <c r="L165" s="28">
        <f t="shared" si="50"/>
        <v>0</v>
      </c>
      <c r="M165" s="31"/>
      <c r="N165" s="35">
        <f t="shared" si="42"/>
        <v>0</v>
      </c>
      <c r="O165" s="35">
        <f t="shared" si="51"/>
        <v>0</v>
      </c>
      <c r="P165" s="20" t="str">
        <f t="shared" si="44"/>
        <v>.</v>
      </c>
      <c r="Q165" s="9"/>
      <c r="R165" s="9"/>
      <c r="S165" s="38"/>
      <c r="T165" s="202"/>
      <c r="U165" s="203">
        <f t="shared" si="52"/>
        <v>0</v>
      </c>
      <c r="V165" s="203">
        <f t="shared" si="53"/>
        <v>0</v>
      </c>
      <c r="W165" s="207">
        <f t="shared" si="54"/>
        <v>0</v>
      </c>
      <c r="X165" s="9"/>
    </row>
    <row r="166" spans="3:24">
      <c r="C166" s="55">
        <v>20</v>
      </c>
      <c r="D166" s="131">
        <v>0</v>
      </c>
      <c r="E166" s="132">
        <v>0</v>
      </c>
      <c r="F166" s="133">
        <v>1</v>
      </c>
      <c r="G166" s="30">
        <f t="shared" si="47"/>
        <v>0</v>
      </c>
      <c r="H166" s="31">
        <f t="shared" si="48"/>
        <v>0</v>
      </c>
      <c r="I166" s="31"/>
      <c r="J166" s="27">
        <f t="shared" si="49"/>
        <v>0</v>
      </c>
      <c r="K166" s="27">
        <f t="shared" si="40"/>
        <v>0</v>
      </c>
      <c r="L166" s="28">
        <f t="shared" si="50"/>
        <v>0</v>
      </c>
      <c r="M166" s="31"/>
      <c r="N166" s="35">
        <f t="shared" si="42"/>
        <v>0</v>
      </c>
      <c r="O166" s="35">
        <f t="shared" si="51"/>
        <v>0</v>
      </c>
      <c r="P166" s="20" t="str">
        <f t="shared" si="44"/>
        <v>.</v>
      </c>
      <c r="Q166" s="9"/>
      <c r="R166" s="9"/>
      <c r="S166" s="38"/>
      <c r="T166" s="202"/>
      <c r="U166" s="203">
        <f t="shared" si="52"/>
        <v>0</v>
      </c>
      <c r="V166" s="203">
        <f t="shared" si="53"/>
        <v>0</v>
      </c>
      <c r="W166" s="207">
        <f t="shared" si="54"/>
        <v>0</v>
      </c>
      <c r="X166" s="9"/>
    </row>
    <row r="167" spans="3:24">
      <c r="C167" s="55">
        <v>21</v>
      </c>
      <c r="D167" s="131">
        <v>0</v>
      </c>
      <c r="E167" s="132">
        <v>0</v>
      </c>
      <c r="F167" s="133">
        <v>1</v>
      </c>
      <c r="G167" s="30">
        <f t="shared" si="47"/>
        <v>0</v>
      </c>
      <c r="H167" s="31">
        <f t="shared" si="48"/>
        <v>0</v>
      </c>
      <c r="I167" s="31"/>
      <c r="J167" s="27">
        <f t="shared" si="49"/>
        <v>0</v>
      </c>
      <c r="K167" s="27">
        <f t="shared" si="40"/>
        <v>0</v>
      </c>
      <c r="L167" s="28">
        <f t="shared" si="50"/>
        <v>0</v>
      </c>
      <c r="M167" s="31"/>
      <c r="N167" s="35">
        <f t="shared" si="42"/>
        <v>0</v>
      </c>
      <c r="O167" s="35">
        <f t="shared" si="51"/>
        <v>0</v>
      </c>
      <c r="P167" s="20" t="str">
        <f t="shared" si="44"/>
        <v>.</v>
      </c>
      <c r="Q167" s="9"/>
      <c r="R167" s="9"/>
      <c r="S167" s="38"/>
      <c r="T167" s="202"/>
      <c r="U167" s="203">
        <f t="shared" si="52"/>
        <v>0</v>
      </c>
      <c r="V167" s="203">
        <f t="shared" si="53"/>
        <v>0</v>
      </c>
      <c r="W167" s="207">
        <f t="shared" si="54"/>
        <v>0</v>
      </c>
      <c r="X167" s="9"/>
    </row>
    <row r="168" spans="3:24">
      <c r="C168" s="55">
        <v>22</v>
      </c>
      <c r="D168" s="131">
        <v>0</v>
      </c>
      <c r="E168" s="132">
        <v>0</v>
      </c>
      <c r="F168" s="133">
        <v>1</v>
      </c>
      <c r="G168" s="30">
        <f t="shared" si="47"/>
        <v>0</v>
      </c>
      <c r="H168" s="31">
        <f t="shared" si="48"/>
        <v>0</v>
      </c>
      <c r="I168" s="31"/>
      <c r="J168" s="27">
        <f t="shared" si="49"/>
        <v>0</v>
      </c>
      <c r="K168" s="27">
        <f t="shared" si="40"/>
        <v>0</v>
      </c>
      <c r="L168" s="28">
        <f t="shared" si="50"/>
        <v>0</v>
      </c>
      <c r="M168" s="31"/>
      <c r="N168" s="35">
        <f t="shared" si="42"/>
        <v>0</v>
      </c>
      <c r="O168" s="35">
        <f t="shared" si="51"/>
        <v>0</v>
      </c>
      <c r="P168" s="20" t="str">
        <f t="shared" si="44"/>
        <v>.</v>
      </c>
      <c r="Q168" s="9"/>
      <c r="R168" s="9"/>
      <c r="S168" s="38"/>
      <c r="T168" s="202"/>
      <c r="U168" s="203">
        <f t="shared" si="52"/>
        <v>0</v>
      </c>
      <c r="V168" s="203">
        <f t="shared" si="53"/>
        <v>0</v>
      </c>
      <c r="W168" s="207">
        <f t="shared" si="54"/>
        <v>0</v>
      </c>
      <c r="X168" s="9"/>
    </row>
    <row r="169" spans="3:24">
      <c r="C169" s="55">
        <v>23</v>
      </c>
      <c r="D169" s="131">
        <v>0</v>
      </c>
      <c r="E169" s="132">
        <v>0</v>
      </c>
      <c r="F169" s="133">
        <v>1</v>
      </c>
      <c r="G169" s="30">
        <f t="shared" si="47"/>
        <v>0</v>
      </c>
      <c r="H169" s="31">
        <f t="shared" si="48"/>
        <v>0</v>
      </c>
      <c r="I169" s="31"/>
      <c r="J169" s="27">
        <f t="shared" si="49"/>
        <v>0</v>
      </c>
      <c r="K169" s="27">
        <f t="shared" si="40"/>
        <v>0</v>
      </c>
      <c r="L169" s="28">
        <f t="shared" si="50"/>
        <v>0</v>
      </c>
      <c r="M169" s="31"/>
      <c r="N169" s="35">
        <f t="shared" si="42"/>
        <v>0</v>
      </c>
      <c r="O169" s="35">
        <f t="shared" si="51"/>
        <v>0</v>
      </c>
      <c r="P169" s="20" t="str">
        <f t="shared" si="44"/>
        <v>.</v>
      </c>
      <c r="Q169" s="9"/>
      <c r="R169" s="9"/>
      <c r="S169" s="38"/>
      <c r="T169" s="202"/>
      <c r="U169" s="203">
        <f t="shared" si="52"/>
        <v>0</v>
      </c>
      <c r="V169" s="203">
        <f t="shared" si="53"/>
        <v>0</v>
      </c>
      <c r="W169" s="207">
        <f t="shared" si="54"/>
        <v>0</v>
      </c>
      <c r="X169" s="9"/>
    </row>
    <row r="170" spans="3:24">
      <c r="C170" s="55">
        <v>24</v>
      </c>
      <c r="D170" s="131">
        <v>0</v>
      </c>
      <c r="E170" s="132">
        <v>0</v>
      </c>
      <c r="F170" s="133">
        <v>1</v>
      </c>
      <c r="G170" s="30">
        <f t="shared" si="47"/>
        <v>0</v>
      </c>
      <c r="H170" s="31">
        <f t="shared" si="48"/>
        <v>0</v>
      </c>
      <c r="I170" s="31"/>
      <c r="J170" s="27">
        <f t="shared" si="49"/>
        <v>0</v>
      </c>
      <c r="K170" s="27">
        <f t="shared" si="40"/>
        <v>0</v>
      </c>
      <c r="L170" s="28">
        <f t="shared" si="50"/>
        <v>0</v>
      </c>
      <c r="M170" s="31"/>
      <c r="N170" s="35">
        <f t="shared" si="42"/>
        <v>0</v>
      </c>
      <c r="O170" s="35">
        <f t="shared" si="51"/>
        <v>0</v>
      </c>
      <c r="P170" s="20" t="str">
        <f t="shared" si="44"/>
        <v>.</v>
      </c>
      <c r="Q170" s="9"/>
      <c r="R170" s="9"/>
      <c r="S170" s="38"/>
      <c r="T170" s="202"/>
      <c r="U170" s="203">
        <f t="shared" si="52"/>
        <v>0</v>
      </c>
      <c r="V170" s="203">
        <f t="shared" si="53"/>
        <v>0</v>
      </c>
      <c r="W170" s="207">
        <f t="shared" si="54"/>
        <v>0</v>
      </c>
      <c r="X170" s="9"/>
    </row>
    <row r="171" spans="3:24">
      <c r="C171" s="55">
        <v>25</v>
      </c>
      <c r="D171" s="131">
        <v>0</v>
      </c>
      <c r="E171" s="132">
        <v>0</v>
      </c>
      <c r="F171" s="133">
        <v>1</v>
      </c>
      <c r="G171" s="30">
        <f t="shared" si="47"/>
        <v>0</v>
      </c>
      <c r="H171" s="31">
        <f t="shared" si="48"/>
        <v>0</v>
      </c>
      <c r="I171" s="31"/>
      <c r="J171" s="27">
        <f t="shared" si="49"/>
        <v>0</v>
      </c>
      <c r="K171" s="27">
        <f t="shared" si="40"/>
        <v>0</v>
      </c>
      <c r="L171" s="28">
        <f t="shared" si="50"/>
        <v>0</v>
      </c>
      <c r="M171" s="31"/>
      <c r="N171" s="35">
        <f t="shared" si="42"/>
        <v>0</v>
      </c>
      <c r="O171" s="35">
        <f t="shared" si="51"/>
        <v>0</v>
      </c>
      <c r="P171" s="20" t="str">
        <f t="shared" si="44"/>
        <v>.</v>
      </c>
      <c r="Q171" s="9"/>
      <c r="R171" s="9"/>
      <c r="S171" s="38"/>
      <c r="T171" s="202"/>
      <c r="U171" s="203">
        <f t="shared" si="52"/>
        <v>0</v>
      </c>
      <c r="V171" s="203">
        <f t="shared" si="53"/>
        <v>0</v>
      </c>
      <c r="W171" s="207">
        <f t="shared" si="54"/>
        <v>0</v>
      </c>
      <c r="X171" s="9"/>
    </row>
    <row r="172" spans="3:24">
      <c r="C172" s="55">
        <v>26</v>
      </c>
      <c r="D172" s="131">
        <v>0</v>
      </c>
      <c r="E172" s="132">
        <v>0</v>
      </c>
      <c r="F172" s="133">
        <v>1</v>
      </c>
      <c r="G172" s="30">
        <f t="shared" si="47"/>
        <v>0</v>
      </c>
      <c r="H172" s="31">
        <f t="shared" si="48"/>
        <v>0</v>
      </c>
      <c r="I172" s="31"/>
      <c r="J172" s="27">
        <f t="shared" si="49"/>
        <v>0</v>
      </c>
      <c r="K172" s="27">
        <f t="shared" si="40"/>
        <v>0</v>
      </c>
      <c r="L172" s="28">
        <f t="shared" si="50"/>
        <v>0</v>
      </c>
      <c r="M172" s="31"/>
      <c r="N172" s="35">
        <f t="shared" si="42"/>
        <v>0</v>
      </c>
      <c r="O172" s="35">
        <f t="shared" si="51"/>
        <v>0</v>
      </c>
      <c r="P172" s="20" t="str">
        <f t="shared" si="44"/>
        <v>.</v>
      </c>
      <c r="Q172" s="9"/>
      <c r="R172" s="9"/>
      <c r="S172" s="38"/>
      <c r="T172" s="202"/>
      <c r="U172" s="203">
        <f t="shared" si="52"/>
        <v>0</v>
      </c>
      <c r="V172" s="203">
        <f t="shared" si="53"/>
        <v>0</v>
      </c>
      <c r="W172" s="207">
        <f t="shared" si="54"/>
        <v>0</v>
      </c>
      <c r="X172" s="9"/>
    </row>
    <row r="173" spans="3:24">
      <c r="C173" s="55">
        <v>27</v>
      </c>
      <c r="D173" s="131">
        <v>0</v>
      </c>
      <c r="E173" s="132">
        <v>0</v>
      </c>
      <c r="F173" s="133">
        <v>1</v>
      </c>
      <c r="G173" s="30">
        <f t="shared" si="47"/>
        <v>0</v>
      </c>
      <c r="H173" s="31">
        <f t="shared" si="48"/>
        <v>0</v>
      </c>
      <c r="I173" s="31"/>
      <c r="J173" s="27">
        <f t="shared" si="49"/>
        <v>0</v>
      </c>
      <c r="K173" s="27">
        <f t="shared" si="40"/>
        <v>0</v>
      </c>
      <c r="L173" s="28">
        <f t="shared" si="50"/>
        <v>0</v>
      </c>
      <c r="M173" s="31"/>
      <c r="N173" s="35">
        <f t="shared" si="42"/>
        <v>0</v>
      </c>
      <c r="O173" s="35">
        <f t="shared" si="51"/>
        <v>0</v>
      </c>
      <c r="P173" s="20" t="str">
        <f t="shared" si="44"/>
        <v>.</v>
      </c>
      <c r="Q173" s="9"/>
      <c r="R173" s="9"/>
      <c r="S173" s="38"/>
      <c r="T173" s="202"/>
      <c r="U173" s="203">
        <f t="shared" si="52"/>
        <v>0</v>
      </c>
      <c r="V173" s="203">
        <f t="shared" si="53"/>
        <v>0</v>
      </c>
      <c r="W173" s="207">
        <f t="shared" si="54"/>
        <v>0</v>
      </c>
      <c r="X173" s="9"/>
    </row>
    <row r="174" spans="3:24">
      <c r="C174" s="55">
        <v>28</v>
      </c>
      <c r="D174" s="131">
        <v>0</v>
      </c>
      <c r="E174" s="132">
        <v>0</v>
      </c>
      <c r="F174" s="133">
        <v>1</v>
      </c>
      <c r="G174" s="30">
        <f t="shared" si="47"/>
        <v>0</v>
      </c>
      <c r="H174" s="31">
        <f t="shared" si="48"/>
        <v>0</v>
      </c>
      <c r="I174" s="31"/>
      <c r="J174" s="27">
        <f t="shared" si="49"/>
        <v>0</v>
      </c>
      <c r="K174" s="27">
        <f t="shared" si="40"/>
        <v>0</v>
      </c>
      <c r="L174" s="28">
        <f t="shared" si="50"/>
        <v>0</v>
      </c>
      <c r="M174" s="31"/>
      <c r="N174" s="35">
        <f t="shared" si="42"/>
        <v>0</v>
      </c>
      <c r="O174" s="35">
        <f t="shared" si="51"/>
        <v>0</v>
      </c>
      <c r="P174" s="20" t="str">
        <f t="shared" si="44"/>
        <v>.</v>
      </c>
      <c r="Q174" s="9"/>
      <c r="R174" s="9"/>
      <c r="S174" s="38"/>
      <c r="T174" s="202"/>
      <c r="U174" s="203">
        <f t="shared" si="52"/>
        <v>0</v>
      </c>
      <c r="V174" s="203">
        <f t="shared" si="53"/>
        <v>0</v>
      </c>
      <c r="W174" s="207">
        <f t="shared" si="54"/>
        <v>0</v>
      </c>
      <c r="X174" s="9"/>
    </row>
    <row r="175" spans="3:24">
      <c r="C175" s="55">
        <v>29</v>
      </c>
      <c r="D175" s="131">
        <v>0</v>
      </c>
      <c r="E175" s="132">
        <v>0</v>
      </c>
      <c r="F175" s="133">
        <v>1</v>
      </c>
      <c r="G175" s="30">
        <f t="shared" si="47"/>
        <v>0</v>
      </c>
      <c r="H175" s="31">
        <f t="shared" si="48"/>
        <v>0</v>
      </c>
      <c r="I175" s="31"/>
      <c r="J175" s="27">
        <f t="shared" si="49"/>
        <v>0</v>
      </c>
      <c r="K175" s="27">
        <f t="shared" si="40"/>
        <v>0</v>
      </c>
      <c r="L175" s="28">
        <f t="shared" si="50"/>
        <v>0</v>
      </c>
      <c r="M175" s="31"/>
      <c r="N175" s="35">
        <f t="shared" si="42"/>
        <v>0</v>
      </c>
      <c r="O175" s="35">
        <f t="shared" si="51"/>
        <v>0</v>
      </c>
      <c r="P175" s="20" t="str">
        <f t="shared" si="44"/>
        <v>.</v>
      </c>
      <c r="Q175" s="9"/>
      <c r="R175" s="9"/>
      <c r="S175" s="38"/>
      <c r="T175" s="202"/>
      <c r="U175" s="203">
        <f t="shared" si="52"/>
        <v>0</v>
      </c>
      <c r="V175" s="203">
        <f t="shared" si="53"/>
        <v>0</v>
      </c>
      <c r="W175" s="207">
        <f t="shared" si="54"/>
        <v>0</v>
      </c>
      <c r="X175" s="9"/>
    </row>
    <row r="176" spans="3:24">
      <c r="C176" s="55">
        <v>30</v>
      </c>
      <c r="D176" s="131">
        <v>0</v>
      </c>
      <c r="E176" s="132">
        <v>0</v>
      </c>
      <c r="F176" s="133">
        <v>1</v>
      </c>
      <c r="G176" s="30">
        <f t="shared" si="47"/>
        <v>0</v>
      </c>
      <c r="H176" s="31">
        <f t="shared" si="48"/>
        <v>0</v>
      </c>
      <c r="I176" s="31"/>
      <c r="J176" s="27">
        <f t="shared" si="49"/>
        <v>0</v>
      </c>
      <c r="K176" s="27">
        <f t="shared" si="40"/>
        <v>0</v>
      </c>
      <c r="L176" s="28">
        <f t="shared" si="50"/>
        <v>0</v>
      </c>
      <c r="M176" s="31"/>
      <c r="N176" s="35">
        <f t="shared" si="42"/>
        <v>0</v>
      </c>
      <c r="O176" s="35">
        <f t="shared" si="51"/>
        <v>0</v>
      </c>
      <c r="P176" s="20" t="str">
        <f t="shared" si="44"/>
        <v>.</v>
      </c>
      <c r="Q176" s="9"/>
      <c r="R176" s="9"/>
      <c r="S176" s="38"/>
      <c r="T176" s="202"/>
      <c r="U176" s="203">
        <f t="shared" si="52"/>
        <v>0</v>
      </c>
      <c r="V176" s="203">
        <f t="shared" si="53"/>
        <v>0</v>
      </c>
      <c r="W176" s="207">
        <f t="shared" si="54"/>
        <v>0</v>
      </c>
      <c r="X176" s="9"/>
    </row>
    <row r="177" spans="3:24">
      <c r="C177" s="55">
        <v>31</v>
      </c>
      <c r="D177" s="131">
        <v>0</v>
      </c>
      <c r="E177" s="132">
        <v>0</v>
      </c>
      <c r="F177" s="133">
        <v>1</v>
      </c>
      <c r="G177" s="30">
        <f t="shared" si="47"/>
        <v>0</v>
      </c>
      <c r="H177" s="31">
        <f t="shared" si="48"/>
        <v>0</v>
      </c>
      <c r="I177" s="31"/>
      <c r="J177" s="27">
        <f t="shared" si="49"/>
        <v>0</v>
      </c>
      <c r="K177" s="27">
        <f t="shared" si="40"/>
        <v>0</v>
      </c>
      <c r="L177" s="28">
        <f t="shared" si="50"/>
        <v>0</v>
      </c>
      <c r="M177" s="31"/>
      <c r="N177" s="35">
        <f t="shared" si="42"/>
        <v>0</v>
      </c>
      <c r="O177" s="35">
        <f t="shared" si="51"/>
        <v>0</v>
      </c>
      <c r="P177" s="20" t="str">
        <f t="shared" si="44"/>
        <v>.</v>
      </c>
      <c r="Q177" s="9"/>
      <c r="R177" s="9"/>
      <c r="S177" s="38"/>
      <c r="T177" s="202"/>
      <c r="U177" s="203">
        <f t="shared" si="52"/>
        <v>0</v>
      </c>
      <c r="V177" s="203">
        <f t="shared" si="53"/>
        <v>0</v>
      </c>
      <c r="W177" s="207">
        <f t="shared" si="54"/>
        <v>0</v>
      </c>
      <c r="X177" s="9"/>
    </row>
    <row r="178" spans="3:24">
      <c r="C178" s="55">
        <v>32</v>
      </c>
      <c r="D178" s="131">
        <v>0</v>
      </c>
      <c r="E178" s="132">
        <v>0</v>
      </c>
      <c r="F178" s="133">
        <v>1</v>
      </c>
      <c r="G178" s="30">
        <f t="shared" si="47"/>
        <v>0</v>
      </c>
      <c r="H178" s="31">
        <f t="shared" si="48"/>
        <v>0</v>
      </c>
      <c r="I178" s="31"/>
      <c r="J178" s="27">
        <f t="shared" si="49"/>
        <v>0</v>
      </c>
      <c r="K178" s="27">
        <f t="shared" si="40"/>
        <v>0</v>
      </c>
      <c r="L178" s="28">
        <f t="shared" si="50"/>
        <v>0</v>
      </c>
      <c r="M178" s="31"/>
      <c r="N178" s="35">
        <f t="shared" si="42"/>
        <v>0</v>
      </c>
      <c r="O178" s="35">
        <f t="shared" si="51"/>
        <v>0</v>
      </c>
      <c r="P178" s="20" t="str">
        <f t="shared" si="44"/>
        <v>.</v>
      </c>
      <c r="Q178" s="9"/>
      <c r="R178" s="9"/>
      <c r="S178" s="38"/>
      <c r="T178" s="202"/>
      <c r="U178" s="203">
        <f t="shared" si="52"/>
        <v>0</v>
      </c>
      <c r="V178" s="203">
        <f t="shared" si="53"/>
        <v>0</v>
      </c>
      <c r="W178" s="207">
        <f t="shared" si="54"/>
        <v>0</v>
      </c>
      <c r="X178" s="9"/>
    </row>
    <row r="179" spans="3:24">
      <c r="C179" s="55">
        <v>33</v>
      </c>
      <c r="D179" s="131">
        <v>0</v>
      </c>
      <c r="E179" s="132">
        <v>0</v>
      </c>
      <c r="F179" s="133">
        <v>1</v>
      </c>
      <c r="G179" s="30">
        <f t="shared" si="47"/>
        <v>0</v>
      </c>
      <c r="H179" s="31">
        <f t="shared" si="48"/>
        <v>0</v>
      </c>
      <c r="I179" s="31"/>
      <c r="J179" s="27">
        <f t="shared" si="49"/>
        <v>0</v>
      </c>
      <c r="K179" s="27">
        <f t="shared" si="40"/>
        <v>0</v>
      </c>
      <c r="L179" s="28">
        <f t="shared" si="50"/>
        <v>0</v>
      </c>
      <c r="M179" s="31"/>
      <c r="N179" s="35">
        <f t="shared" si="42"/>
        <v>0</v>
      </c>
      <c r="O179" s="35">
        <f t="shared" si="51"/>
        <v>0</v>
      </c>
      <c r="P179" s="20" t="str">
        <f t="shared" si="44"/>
        <v>.</v>
      </c>
      <c r="Q179" s="9"/>
      <c r="R179" s="9"/>
      <c r="S179" s="38"/>
      <c r="T179" s="202"/>
      <c r="U179" s="203">
        <f t="shared" si="52"/>
        <v>0</v>
      </c>
      <c r="V179" s="203">
        <f t="shared" si="53"/>
        <v>0</v>
      </c>
      <c r="W179" s="207">
        <f t="shared" si="54"/>
        <v>0</v>
      </c>
      <c r="X179" s="9"/>
    </row>
    <row r="180" spans="3:24">
      <c r="C180" s="55">
        <v>34</v>
      </c>
      <c r="D180" s="131">
        <v>0</v>
      </c>
      <c r="E180" s="132">
        <v>0</v>
      </c>
      <c r="F180" s="133">
        <v>1</v>
      </c>
      <c r="G180" s="30">
        <f t="shared" si="47"/>
        <v>0</v>
      </c>
      <c r="H180" s="31">
        <f t="shared" si="48"/>
        <v>0</v>
      </c>
      <c r="I180" s="31"/>
      <c r="J180" s="27">
        <f t="shared" si="49"/>
        <v>0</v>
      </c>
      <c r="K180" s="27">
        <f t="shared" si="40"/>
        <v>0</v>
      </c>
      <c r="L180" s="28">
        <f t="shared" si="50"/>
        <v>0</v>
      </c>
      <c r="M180" s="31"/>
      <c r="N180" s="35">
        <f t="shared" si="42"/>
        <v>0</v>
      </c>
      <c r="O180" s="35">
        <f t="shared" si="51"/>
        <v>0</v>
      </c>
      <c r="P180" s="20" t="str">
        <f t="shared" si="44"/>
        <v>.</v>
      </c>
      <c r="Q180" s="9"/>
      <c r="R180" s="9"/>
      <c r="S180" s="38"/>
      <c r="T180" s="202"/>
      <c r="U180" s="203">
        <f t="shared" si="52"/>
        <v>0</v>
      </c>
      <c r="V180" s="203">
        <f t="shared" si="53"/>
        <v>0</v>
      </c>
      <c r="W180" s="207">
        <f t="shared" si="54"/>
        <v>0</v>
      </c>
      <c r="X180" s="9"/>
    </row>
    <row r="181" spans="3:24">
      <c r="C181" s="55">
        <v>35</v>
      </c>
      <c r="D181" s="131">
        <v>0</v>
      </c>
      <c r="E181" s="132">
        <v>0</v>
      </c>
      <c r="F181" s="133">
        <v>1</v>
      </c>
      <c r="G181" s="30">
        <f t="shared" si="47"/>
        <v>0</v>
      </c>
      <c r="H181" s="31">
        <f t="shared" si="48"/>
        <v>0</v>
      </c>
      <c r="I181" s="31"/>
      <c r="J181" s="27">
        <f t="shared" si="49"/>
        <v>0</v>
      </c>
      <c r="K181" s="27">
        <f t="shared" si="40"/>
        <v>0</v>
      </c>
      <c r="L181" s="28">
        <f t="shared" si="50"/>
        <v>0</v>
      </c>
      <c r="M181" s="31"/>
      <c r="N181" s="35">
        <f t="shared" si="42"/>
        <v>0</v>
      </c>
      <c r="O181" s="35">
        <f t="shared" si="51"/>
        <v>0</v>
      </c>
      <c r="P181" s="20" t="str">
        <f t="shared" si="44"/>
        <v>.</v>
      </c>
      <c r="Q181" s="9"/>
      <c r="R181" s="9"/>
      <c r="S181" s="38"/>
      <c r="T181" s="202"/>
      <c r="U181" s="203">
        <f t="shared" si="52"/>
        <v>0</v>
      </c>
      <c r="V181" s="203">
        <f t="shared" si="53"/>
        <v>0</v>
      </c>
      <c r="W181" s="207">
        <f t="shared" si="54"/>
        <v>0</v>
      </c>
      <c r="X181" s="9"/>
    </row>
    <row r="182" spans="3:24">
      <c r="C182" s="55">
        <v>36</v>
      </c>
      <c r="D182" s="131">
        <v>0</v>
      </c>
      <c r="E182" s="132">
        <v>0</v>
      </c>
      <c r="F182" s="133">
        <v>1</v>
      </c>
      <c r="G182" s="30">
        <f t="shared" si="47"/>
        <v>0</v>
      </c>
      <c r="H182" s="31">
        <f t="shared" si="48"/>
        <v>0</v>
      </c>
      <c r="I182" s="31"/>
      <c r="J182" s="27">
        <f t="shared" si="49"/>
        <v>0</v>
      </c>
      <c r="K182" s="27">
        <f t="shared" si="40"/>
        <v>0</v>
      </c>
      <c r="L182" s="28">
        <f t="shared" si="50"/>
        <v>0</v>
      </c>
      <c r="M182" s="31"/>
      <c r="N182" s="35">
        <f t="shared" si="42"/>
        <v>0</v>
      </c>
      <c r="O182" s="35">
        <f t="shared" si="51"/>
        <v>0</v>
      </c>
      <c r="P182" s="20" t="str">
        <f t="shared" si="44"/>
        <v>.</v>
      </c>
      <c r="Q182" s="9"/>
      <c r="R182" s="9"/>
      <c r="S182" s="38"/>
      <c r="T182" s="202"/>
      <c r="U182" s="203">
        <f t="shared" si="52"/>
        <v>0</v>
      </c>
      <c r="V182" s="203">
        <f t="shared" si="53"/>
        <v>0</v>
      </c>
      <c r="W182" s="207">
        <f t="shared" si="54"/>
        <v>0</v>
      </c>
      <c r="X182" s="9"/>
    </row>
    <row r="183" spans="3:24">
      <c r="C183" s="55">
        <v>37</v>
      </c>
      <c r="D183" s="131">
        <v>0</v>
      </c>
      <c r="E183" s="132">
        <v>0</v>
      </c>
      <c r="F183" s="133">
        <v>1</v>
      </c>
      <c r="G183" s="30">
        <f t="shared" si="47"/>
        <v>0</v>
      </c>
      <c r="H183" s="31">
        <f t="shared" si="48"/>
        <v>0</v>
      </c>
      <c r="I183" s="31"/>
      <c r="J183" s="27">
        <f t="shared" si="49"/>
        <v>0</v>
      </c>
      <c r="K183" s="27">
        <f t="shared" si="40"/>
        <v>0</v>
      </c>
      <c r="L183" s="28">
        <f t="shared" si="50"/>
        <v>0</v>
      </c>
      <c r="M183" s="31"/>
      <c r="N183" s="35">
        <f t="shared" si="42"/>
        <v>0</v>
      </c>
      <c r="O183" s="35">
        <f t="shared" si="51"/>
        <v>0</v>
      </c>
      <c r="P183" s="20" t="str">
        <f t="shared" si="44"/>
        <v>.</v>
      </c>
      <c r="Q183" s="9"/>
      <c r="R183" s="9"/>
      <c r="S183" s="38"/>
      <c r="T183" s="202"/>
      <c r="U183" s="203">
        <f t="shared" si="52"/>
        <v>0</v>
      </c>
      <c r="V183" s="203">
        <f t="shared" si="53"/>
        <v>0</v>
      </c>
      <c r="W183" s="207">
        <f t="shared" si="54"/>
        <v>0</v>
      </c>
      <c r="X183" s="9"/>
    </row>
    <row r="184" spans="3:24">
      <c r="C184" s="55">
        <v>38</v>
      </c>
      <c r="D184" s="131">
        <v>0</v>
      </c>
      <c r="E184" s="132">
        <v>0</v>
      </c>
      <c r="F184" s="133">
        <v>1</v>
      </c>
      <c r="G184" s="30">
        <f t="shared" si="47"/>
        <v>0</v>
      </c>
      <c r="H184" s="31">
        <f t="shared" si="48"/>
        <v>0</v>
      </c>
      <c r="I184" s="31"/>
      <c r="J184" s="27">
        <f t="shared" si="49"/>
        <v>0</v>
      </c>
      <c r="K184" s="27">
        <f t="shared" si="40"/>
        <v>0</v>
      </c>
      <c r="L184" s="28">
        <f t="shared" si="50"/>
        <v>0</v>
      </c>
      <c r="M184" s="31"/>
      <c r="N184" s="35">
        <f t="shared" si="42"/>
        <v>0</v>
      </c>
      <c r="O184" s="35">
        <f t="shared" si="51"/>
        <v>0</v>
      </c>
      <c r="P184" s="20" t="str">
        <f t="shared" si="44"/>
        <v>.</v>
      </c>
      <c r="Q184" s="9"/>
      <c r="R184" s="9"/>
      <c r="S184" s="38"/>
      <c r="T184" s="202"/>
      <c r="U184" s="203">
        <f t="shared" si="52"/>
        <v>0</v>
      </c>
      <c r="V184" s="203">
        <f t="shared" si="53"/>
        <v>0</v>
      </c>
      <c r="W184" s="207">
        <f t="shared" si="54"/>
        <v>0</v>
      </c>
      <c r="X184" s="9"/>
    </row>
    <row r="185" spans="3:24">
      <c r="C185" s="55">
        <v>39</v>
      </c>
      <c r="D185" s="131">
        <v>0</v>
      </c>
      <c r="E185" s="132">
        <v>0</v>
      </c>
      <c r="F185" s="133">
        <v>1</v>
      </c>
      <c r="G185" s="30">
        <f t="shared" si="47"/>
        <v>0</v>
      </c>
      <c r="H185" s="31">
        <f t="shared" si="48"/>
        <v>0</v>
      </c>
      <c r="I185" s="31"/>
      <c r="J185" s="27">
        <f t="shared" si="49"/>
        <v>0</v>
      </c>
      <c r="K185" s="27">
        <f t="shared" si="40"/>
        <v>0</v>
      </c>
      <c r="L185" s="28">
        <f t="shared" si="50"/>
        <v>0</v>
      </c>
      <c r="M185" s="31"/>
      <c r="N185" s="35">
        <f t="shared" si="42"/>
        <v>0</v>
      </c>
      <c r="O185" s="35">
        <f t="shared" si="51"/>
        <v>0</v>
      </c>
      <c r="P185" s="20" t="str">
        <f t="shared" si="44"/>
        <v>.</v>
      </c>
      <c r="Q185" s="9"/>
      <c r="R185" s="9"/>
      <c r="S185" s="38"/>
      <c r="T185" s="202"/>
      <c r="U185" s="203">
        <f t="shared" si="52"/>
        <v>0</v>
      </c>
      <c r="V185" s="203">
        <f t="shared" si="53"/>
        <v>0</v>
      </c>
      <c r="W185" s="207">
        <f t="shared" si="54"/>
        <v>0</v>
      </c>
      <c r="X185" s="9"/>
    </row>
    <row r="186" spans="3:24">
      <c r="C186" s="55">
        <v>40</v>
      </c>
      <c r="D186" s="131">
        <v>0</v>
      </c>
      <c r="E186" s="132">
        <v>0</v>
      </c>
      <c r="F186" s="133">
        <v>1</v>
      </c>
      <c r="G186" s="30">
        <f t="shared" si="47"/>
        <v>0</v>
      </c>
      <c r="H186" s="31">
        <f t="shared" si="48"/>
        <v>0</v>
      </c>
      <c r="I186" s="31"/>
      <c r="J186" s="27">
        <f t="shared" si="49"/>
        <v>0</v>
      </c>
      <c r="K186" s="27">
        <f t="shared" si="40"/>
        <v>0</v>
      </c>
      <c r="L186" s="28">
        <f t="shared" si="50"/>
        <v>0</v>
      </c>
      <c r="M186" s="31"/>
      <c r="N186" s="35">
        <f t="shared" si="42"/>
        <v>0</v>
      </c>
      <c r="O186" s="35">
        <f t="shared" si="51"/>
        <v>0</v>
      </c>
      <c r="P186" s="20" t="str">
        <f t="shared" si="44"/>
        <v>.</v>
      </c>
      <c r="Q186" s="9"/>
      <c r="R186" s="9"/>
      <c r="S186" s="38"/>
      <c r="T186" s="202"/>
      <c r="U186" s="203">
        <f t="shared" si="52"/>
        <v>0</v>
      </c>
      <c r="V186" s="203">
        <f t="shared" si="53"/>
        <v>0</v>
      </c>
      <c r="W186" s="207">
        <f t="shared" si="54"/>
        <v>0</v>
      </c>
      <c r="X186" s="9"/>
    </row>
    <row r="187" spans="3:24">
      <c r="C187" s="55">
        <v>41</v>
      </c>
      <c r="D187" s="131">
        <v>0</v>
      </c>
      <c r="E187" s="132">
        <v>0</v>
      </c>
      <c r="F187" s="133">
        <v>1</v>
      </c>
      <c r="G187" s="30">
        <f t="shared" si="47"/>
        <v>0</v>
      </c>
      <c r="H187" s="31">
        <f t="shared" si="48"/>
        <v>0</v>
      </c>
      <c r="I187" s="31"/>
      <c r="J187" s="27">
        <f t="shared" si="49"/>
        <v>0</v>
      </c>
      <c r="K187" s="27">
        <f>ROUND((IF(H187-$R$149&lt;0,0,(H187-$R$149))*3.5%)*F187,2)</f>
        <v>0</v>
      </c>
      <c r="L187" s="28">
        <f t="shared" si="50"/>
        <v>0</v>
      </c>
      <c r="M187" s="31"/>
      <c r="N187" s="35">
        <f t="shared" si="42"/>
        <v>0</v>
      </c>
      <c r="O187" s="35">
        <f t="shared" si="51"/>
        <v>0</v>
      </c>
      <c r="P187" s="20" t="str">
        <f t="shared" si="44"/>
        <v>.</v>
      </c>
      <c r="Q187" s="9"/>
      <c r="R187" s="9"/>
      <c r="S187" s="38"/>
      <c r="T187" s="202"/>
      <c r="U187" s="203">
        <f t="shared" si="52"/>
        <v>0</v>
      </c>
      <c r="V187" s="203">
        <f t="shared" si="53"/>
        <v>0</v>
      </c>
      <c r="W187" s="207">
        <f t="shared" si="54"/>
        <v>0</v>
      </c>
      <c r="X187" s="9"/>
    </row>
    <row r="188" spans="3:24">
      <c r="C188" s="55">
        <v>42</v>
      </c>
      <c r="D188" s="131">
        <v>0</v>
      </c>
      <c r="E188" s="132">
        <v>0</v>
      </c>
      <c r="F188" s="133">
        <v>1</v>
      </c>
      <c r="G188" s="30">
        <f t="shared" si="47"/>
        <v>0</v>
      </c>
      <c r="H188" s="31">
        <f t="shared" si="48"/>
        <v>0</v>
      </c>
      <c r="I188" s="31"/>
      <c r="J188" s="27">
        <f t="shared" si="49"/>
        <v>0</v>
      </c>
      <c r="K188" s="27">
        <f t="shared" si="40"/>
        <v>0</v>
      </c>
      <c r="L188" s="28">
        <f t="shared" si="50"/>
        <v>0</v>
      </c>
      <c r="M188" s="31"/>
      <c r="N188" s="35">
        <f t="shared" si="42"/>
        <v>0</v>
      </c>
      <c r="O188" s="35">
        <f t="shared" si="51"/>
        <v>0</v>
      </c>
      <c r="P188" s="20" t="str">
        <f t="shared" si="44"/>
        <v>.</v>
      </c>
      <c r="Q188" s="9"/>
      <c r="R188" s="9"/>
      <c r="S188" s="38"/>
      <c r="T188" s="202"/>
      <c r="U188" s="203">
        <f t="shared" si="52"/>
        <v>0</v>
      </c>
      <c r="V188" s="203">
        <f t="shared" si="53"/>
        <v>0</v>
      </c>
      <c r="W188" s="207">
        <f t="shared" si="54"/>
        <v>0</v>
      </c>
      <c r="X188" s="9"/>
    </row>
    <row r="189" spans="3:24">
      <c r="C189" s="55">
        <v>43</v>
      </c>
      <c r="D189" s="131">
        <v>0</v>
      </c>
      <c r="E189" s="132">
        <v>0</v>
      </c>
      <c r="F189" s="133">
        <v>1</v>
      </c>
      <c r="G189" s="30">
        <f t="shared" si="47"/>
        <v>0</v>
      </c>
      <c r="H189" s="31">
        <f t="shared" si="48"/>
        <v>0</v>
      </c>
      <c r="I189" s="31"/>
      <c r="J189" s="27">
        <f t="shared" si="49"/>
        <v>0</v>
      </c>
      <c r="K189" s="27">
        <f t="shared" si="40"/>
        <v>0</v>
      </c>
      <c r="L189" s="28">
        <f t="shared" si="50"/>
        <v>0</v>
      </c>
      <c r="M189" s="31"/>
      <c r="N189" s="35">
        <f t="shared" si="42"/>
        <v>0</v>
      </c>
      <c r="O189" s="35">
        <f t="shared" si="51"/>
        <v>0</v>
      </c>
      <c r="P189" s="20" t="str">
        <f t="shared" si="44"/>
        <v>.</v>
      </c>
      <c r="Q189" s="9"/>
      <c r="R189" s="9"/>
      <c r="S189" s="38"/>
      <c r="T189" s="202"/>
      <c r="U189" s="203">
        <f t="shared" si="52"/>
        <v>0</v>
      </c>
      <c r="V189" s="203">
        <f t="shared" si="53"/>
        <v>0</v>
      </c>
      <c r="W189" s="207">
        <f t="shared" si="54"/>
        <v>0</v>
      </c>
      <c r="X189" s="9"/>
    </row>
    <row r="190" spans="3:24">
      <c r="C190" s="55">
        <v>44</v>
      </c>
      <c r="D190" s="131">
        <v>0</v>
      </c>
      <c r="E190" s="132">
        <v>0</v>
      </c>
      <c r="F190" s="133">
        <v>1</v>
      </c>
      <c r="G190" s="30">
        <f t="shared" si="47"/>
        <v>0</v>
      </c>
      <c r="H190" s="31">
        <f t="shared" si="48"/>
        <v>0</v>
      </c>
      <c r="I190" s="31"/>
      <c r="J190" s="27">
        <f t="shared" si="49"/>
        <v>0</v>
      </c>
      <c r="K190" s="27">
        <f t="shared" si="40"/>
        <v>0</v>
      </c>
      <c r="L190" s="28">
        <f t="shared" si="50"/>
        <v>0</v>
      </c>
      <c r="M190" s="31"/>
      <c r="N190" s="35">
        <f t="shared" si="42"/>
        <v>0</v>
      </c>
      <c r="O190" s="35">
        <f t="shared" si="51"/>
        <v>0</v>
      </c>
      <c r="P190" s="20" t="str">
        <f t="shared" si="44"/>
        <v>.</v>
      </c>
      <c r="Q190" s="9"/>
      <c r="R190" s="9"/>
      <c r="S190" s="38"/>
      <c r="T190" s="202"/>
      <c r="U190" s="203">
        <f t="shared" si="52"/>
        <v>0</v>
      </c>
      <c r="V190" s="203">
        <f t="shared" si="53"/>
        <v>0</v>
      </c>
      <c r="W190" s="207">
        <f t="shared" si="54"/>
        <v>0</v>
      </c>
      <c r="X190" s="9"/>
    </row>
    <row r="191" spans="3:24">
      <c r="C191" s="55">
        <v>45</v>
      </c>
      <c r="D191" s="131">
        <v>0</v>
      </c>
      <c r="E191" s="132">
        <v>0</v>
      </c>
      <c r="F191" s="133">
        <v>1</v>
      </c>
      <c r="G191" s="30">
        <f t="shared" si="47"/>
        <v>0</v>
      </c>
      <c r="H191" s="31">
        <f t="shared" si="48"/>
        <v>0</v>
      </c>
      <c r="I191" s="31"/>
      <c r="J191" s="27">
        <f t="shared" si="49"/>
        <v>0</v>
      </c>
      <c r="K191" s="27">
        <f t="shared" si="40"/>
        <v>0</v>
      </c>
      <c r="L191" s="28">
        <f t="shared" si="50"/>
        <v>0</v>
      </c>
      <c r="M191" s="31"/>
      <c r="N191" s="35">
        <f t="shared" si="42"/>
        <v>0</v>
      </c>
      <c r="O191" s="35">
        <f t="shared" si="51"/>
        <v>0</v>
      </c>
      <c r="P191" s="20" t="str">
        <f t="shared" si="44"/>
        <v>.</v>
      </c>
      <c r="Q191" s="9"/>
      <c r="R191" s="9"/>
      <c r="S191" s="38"/>
      <c r="T191" s="202"/>
      <c r="U191" s="203">
        <f t="shared" si="52"/>
        <v>0</v>
      </c>
      <c r="V191" s="203">
        <f t="shared" si="53"/>
        <v>0</v>
      </c>
      <c r="W191" s="207">
        <f t="shared" si="54"/>
        <v>0</v>
      </c>
      <c r="X191" s="9"/>
    </row>
    <row r="192" spans="3:24">
      <c r="C192" s="55">
        <v>46</v>
      </c>
      <c r="D192" s="131">
        <v>0</v>
      </c>
      <c r="E192" s="132">
        <v>0</v>
      </c>
      <c r="F192" s="133">
        <v>1</v>
      </c>
      <c r="G192" s="30">
        <f t="shared" si="47"/>
        <v>0</v>
      </c>
      <c r="H192" s="31">
        <f t="shared" si="48"/>
        <v>0</v>
      </c>
      <c r="I192" s="31"/>
      <c r="J192" s="27">
        <f t="shared" si="49"/>
        <v>0</v>
      </c>
      <c r="K192" s="27">
        <f t="shared" si="40"/>
        <v>0</v>
      </c>
      <c r="L192" s="28">
        <f t="shared" si="50"/>
        <v>0</v>
      </c>
      <c r="M192" s="31"/>
      <c r="N192" s="35">
        <f t="shared" si="42"/>
        <v>0</v>
      </c>
      <c r="O192" s="35">
        <f t="shared" si="51"/>
        <v>0</v>
      </c>
      <c r="P192" s="20" t="str">
        <f t="shared" si="44"/>
        <v>.</v>
      </c>
      <c r="Q192" s="9"/>
      <c r="R192" s="9"/>
      <c r="S192" s="38"/>
      <c r="T192" s="202"/>
      <c r="U192" s="203">
        <f t="shared" si="52"/>
        <v>0</v>
      </c>
      <c r="V192" s="203">
        <f t="shared" si="53"/>
        <v>0</v>
      </c>
      <c r="W192" s="207">
        <f t="shared" si="54"/>
        <v>0</v>
      </c>
      <c r="X192" s="9"/>
    </row>
    <row r="193" spans="3:24">
      <c r="C193" s="55">
        <v>47</v>
      </c>
      <c r="D193" s="131">
        <v>0</v>
      </c>
      <c r="E193" s="132">
        <v>0</v>
      </c>
      <c r="F193" s="133">
        <v>1</v>
      </c>
      <c r="G193" s="30">
        <f t="shared" si="47"/>
        <v>0</v>
      </c>
      <c r="H193" s="31">
        <f t="shared" si="48"/>
        <v>0</v>
      </c>
      <c r="I193" s="31"/>
      <c r="J193" s="27">
        <f t="shared" si="49"/>
        <v>0</v>
      </c>
      <c r="K193" s="27">
        <f t="shared" si="40"/>
        <v>0</v>
      </c>
      <c r="L193" s="28">
        <f t="shared" si="50"/>
        <v>0</v>
      </c>
      <c r="M193" s="31"/>
      <c r="N193" s="35">
        <f t="shared" si="42"/>
        <v>0</v>
      </c>
      <c r="O193" s="35">
        <f t="shared" si="51"/>
        <v>0</v>
      </c>
      <c r="P193" s="20" t="str">
        <f t="shared" si="44"/>
        <v>.</v>
      </c>
      <c r="Q193" s="9"/>
      <c r="R193" s="9"/>
      <c r="S193" s="38"/>
      <c r="T193" s="202"/>
      <c r="U193" s="203">
        <f t="shared" si="52"/>
        <v>0</v>
      </c>
      <c r="V193" s="203">
        <f t="shared" si="53"/>
        <v>0</v>
      </c>
      <c r="W193" s="207">
        <f t="shared" si="54"/>
        <v>0</v>
      </c>
      <c r="X193" s="9"/>
    </row>
    <row r="194" spans="3:24">
      <c r="C194" s="55">
        <v>48</v>
      </c>
      <c r="D194" s="131">
        <v>0</v>
      </c>
      <c r="E194" s="132">
        <v>0</v>
      </c>
      <c r="F194" s="133">
        <v>1</v>
      </c>
      <c r="G194" s="30">
        <f t="shared" si="47"/>
        <v>0</v>
      </c>
      <c r="H194" s="31">
        <f t="shared" si="48"/>
        <v>0</v>
      </c>
      <c r="I194" s="31"/>
      <c r="J194" s="27">
        <f t="shared" si="49"/>
        <v>0</v>
      </c>
      <c r="K194" s="27">
        <f t="shared" si="40"/>
        <v>0</v>
      </c>
      <c r="L194" s="28">
        <f t="shared" si="50"/>
        <v>0</v>
      </c>
      <c r="M194" s="31"/>
      <c r="N194" s="35">
        <f t="shared" si="42"/>
        <v>0</v>
      </c>
      <c r="O194" s="35">
        <f t="shared" si="51"/>
        <v>0</v>
      </c>
      <c r="P194" s="20" t="str">
        <f t="shared" si="44"/>
        <v>.</v>
      </c>
      <c r="Q194" s="9"/>
      <c r="R194" s="9"/>
      <c r="S194" s="38"/>
      <c r="T194" s="202"/>
      <c r="U194" s="203">
        <f t="shared" si="52"/>
        <v>0</v>
      </c>
      <c r="V194" s="203">
        <f t="shared" si="53"/>
        <v>0</v>
      </c>
      <c r="W194" s="207">
        <f t="shared" si="54"/>
        <v>0</v>
      </c>
      <c r="X194" s="9"/>
    </row>
    <row r="195" spans="3:24">
      <c r="C195" s="55">
        <v>49</v>
      </c>
      <c r="D195" s="131">
        <v>0</v>
      </c>
      <c r="E195" s="132">
        <v>0</v>
      </c>
      <c r="F195" s="133">
        <v>1</v>
      </c>
      <c r="G195" s="30">
        <f t="shared" si="47"/>
        <v>0</v>
      </c>
      <c r="H195" s="31">
        <f t="shared" si="48"/>
        <v>0</v>
      </c>
      <c r="I195" s="31"/>
      <c r="J195" s="27">
        <f t="shared" si="49"/>
        <v>0</v>
      </c>
      <c r="K195" s="27">
        <f t="shared" si="40"/>
        <v>0</v>
      </c>
      <c r="L195" s="28">
        <f t="shared" si="50"/>
        <v>0</v>
      </c>
      <c r="M195" s="31"/>
      <c r="N195" s="35">
        <f t="shared" si="42"/>
        <v>0</v>
      </c>
      <c r="O195" s="35">
        <f t="shared" si="51"/>
        <v>0</v>
      </c>
      <c r="P195" s="20" t="str">
        <f t="shared" si="44"/>
        <v>.</v>
      </c>
      <c r="Q195" s="9"/>
      <c r="R195" s="9"/>
      <c r="S195" s="38"/>
      <c r="T195" s="202"/>
      <c r="U195" s="203">
        <f t="shared" si="52"/>
        <v>0</v>
      </c>
      <c r="V195" s="203">
        <f t="shared" si="53"/>
        <v>0</v>
      </c>
      <c r="W195" s="207">
        <f t="shared" si="54"/>
        <v>0</v>
      </c>
      <c r="X195" s="9"/>
    </row>
    <row r="196" spans="3:24">
      <c r="C196" s="55">
        <v>50</v>
      </c>
      <c r="D196" s="131">
        <v>0</v>
      </c>
      <c r="E196" s="132">
        <v>0</v>
      </c>
      <c r="F196" s="133">
        <v>1</v>
      </c>
      <c r="G196" s="30">
        <f t="shared" si="37"/>
        <v>0</v>
      </c>
      <c r="H196" s="31">
        <f t="shared" si="38"/>
        <v>0</v>
      </c>
      <c r="I196" s="31"/>
      <c r="J196" s="27">
        <f t="shared" si="39"/>
        <v>0</v>
      </c>
      <c r="K196" s="27">
        <f t="shared" si="40"/>
        <v>0</v>
      </c>
      <c r="L196" s="28">
        <f t="shared" si="41"/>
        <v>0</v>
      </c>
      <c r="M196" s="31"/>
      <c r="N196" s="35">
        <f t="shared" si="42"/>
        <v>0</v>
      </c>
      <c r="O196" s="35">
        <f t="shared" si="43"/>
        <v>0</v>
      </c>
      <c r="P196" s="20" t="str">
        <f t="shared" si="44"/>
        <v>.</v>
      </c>
      <c r="Q196" s="9"/>
      <c r="R196" s="9"/>
      <c r="S196" s="38"/>
      <c r="T196" s="202"/>
      <c r="U196" s="203">
        <f>((MIN(H196,$R$150)*0.58%))*F196</f>
        <v>0</v>
      </c>
      <c r="V196" s="203">
        <f>(IF(H196&gt;$R$150,(H196-$R$150)*1.25%,0))*F196</f>
        <v>0</v>
      </c>
      <c r="W196" s="207">
        <f t="shared" si="36"/>
        <v>0</v>
      </c>
      <c r="X196" s="9"/>
    </row>
    <row r="197" spans="3:24">
      <c r="C197" s="55">
        <v>51</v>
      </c>
      <c r="D197" s="131">
        <v>0</v>
      </c>
      <c r="E197" s="132">
        <v>0</v>
      </c>
      <c r="F197" s="133">
        <v>1</v>
      </c>
      <c r="G197" s="30">
        <f t="shared" si="37"/>
        <v>0</v>
      </c>
      <c r="H197" s="31">
        <f t="shared" si="38"/>
        <v>0</v>
      </c>
      <c r="I197" s="31"/>
      <c r="J197" s="27">
        <f t="shared" si="39"/>
        <v>0</v>
      </c>
      <c r="K197" s="27">
        <f t="shared" si="40"/>
        <v>0</v>
      </c>
      <c r="L197" s="28">
        <f t="shared" si="41"/>
        <v>0</v>
      </c>
      <c r="M197" s="31"/>
      <c r="N197" s="35">
        <f t="shared" si="42"/>
        <v>0</v>
      </c>
      <c r="O197" s="35">
        <f t="shared" si="43"/>
        <v>0</v>
      </c>
      <c r="P197" s="20" t="str">
        <f t="shared" si="44"/>
        <v>.</v>
      </c>
      <c r="Q197" s="9"/>
      <c r="R197" s="9"/>
      <c r="S197" s="38"/>
      <c r="T197" s="202"/>
      <c r="U197" s="203">
        <f>((MIN(H197,$R$150)*0.58%))*F197</f>
        <v>0</v>
      </c>
      <c r="V197" s="203">
        <f>(IF(H197&gt;$R$150,(H197-$R$150)*1.25%,0))*F197</f>
        <v>0</v>
      </c>
      <c r="W197" s="207">
        <f t="shared" si="36"/>
        <v>0</v>
      </c>
      <c r="X197" s="9"/>
    </row>
    <row r="198" spans="3:24">
      <c r="C198" s="55">
        <v>52</v>
      </c>
      <c r="D198" s="131">
        <v>0</v>
      </c>
      <c r="E198" s="132">
        <v>0</v>
      </c>
      <c r="F198" s="133">
        <v>1</v>
      </c>
      <c r="G198" s="30">
        <f t="shared" si="37"/>
        <v>0</v>
      </c>
      <c r="H198" s="31">
        <f t="shared" si="38"/>
        <v>0</v>
      </c>
      <c r="I198" s="31"/>
      <c r="J198" s="27">
        <f t="shared" si="39"/>
        <v>0</v>
      </c>
      <c r="K198" s="27">
        <f t="shared" si="40"/>
        <v>0</v>
      </c>
      <c r="L198" s="28">
        <f t="shared" si="41"/>
        <v>0</v>
      </c>
      <c r="M198" s="31"/>
      <c r="N198" s="35">
        <f t="shared" si="42"/>
        <v>0</v>
      </c>
      <c r="O198" s="35">
        <f t="shared" si="43"/>
        <v>0</v>
      </c>
      <c r="P198" s="20" t="str">
        <f t="shared" si="44"/>
        <v>.</v>
      </c>
      <c r="Q198" s="9"/>
      <c r="R198" s="9"/>
      <c r="S198" s="38"/>
      <c r="T198" s="202"/>
      <c r="U198" s="203">
        <f>((MIN(H198,$R$150)*0.58%))*F198</f>
        <v>0</v>
      </c>
      <c r="V198" s="203">
        <f>(IF(H198&gt;$R$150,(H198-$R$150)*1.25%,0))*F198</f>
        <v>0</v>
      </c>
      <c r="W198" s="207">
        <f t="shared" si="36"/>
        <v>0</v>
      </c>
      <c r="X198" s="9"/>
    </row>
    <row r="199" spans="3:24">
      <c r="C199" s="57"/>
      <c r="D199" s="32"/>
      <c r="E199" s="32"/>
      <c r="F199" s="150" t="s">
        <v>51</v>
      </c>
      <c r="G199" s="31">
        <f>SUM(G147:G198)</f>
        <v>0</v>
      </c>
      <c r="H199" s="31">
        <f>SUM(H147:H198)</f>
        <v>0</v>
      </c>
      <c r="I199" s="31"/>
      <c r="J199" s="27">
        <f>SUM(J147:J198)</f>
        <v>0</v>
      </c>
      <c r="K199" s="27">
        <f>SUM(K147:K198)</f>
        <v>0</v>
      </c>
      <c r="L199" s="28">
        <f>SUM(L147:L198)</f>
        <v>0</v>
      </c>
      <c r="M199" s="31"/>
      <c r="N199" s="29">
        <f>SUM(N147:N198)</f>
        <v>0</v>
      </c>
      <c r="O199" s="29">
        <f>SUM(O147:O198)</f>
        <v>0</v>
      </c>
      <c r="P199" s="20" t="str">
        <f t="shared" si="44"/>
        <v>.</v>
      </c>
      <c r="Q199" s="9"/>
      <c r="R199" s="9"/>
      <c r="S199" s="38"/>
      <c r="T199" s="202"/>
      <c r="U199" s="228">
        <f>SUM(U147:U198)</f>
        <v>0</v>
      </c>
      <c r="V199" s="228">
        <f>SUM(V147:V198)</f>
        <v>0</v>
      </c>
      <c r="W199" s="229">
        <f>SUM(W147:W198)</f>
        <v>0</v>
      </c>
      <c r="X199" s="9"/>
    </row>
    <row r="200" spans="3:24" ht="13.2" thickBot="1">
      <c r="C200" s="52"/>
      <c r="D200" s="9"/>
      <c r="E200" s="9"/>
      <c r="F200" s="9"/>
      <c r="G200" s="9"/>
      <c r="H200" s="9"/>
      <c r="I200" s="9"/>
      <c r="J200" s="9"/>
      <c r="K200" s="9"/>
      <c r="L200" s="9"/>
      <c r="M200" s="9"/>
      <c r="N200" s="9"/>
      <c r="O200" s="9"/>
      <c r="P200" s="20"/>
      <c r="Q200" s="9"/>
      <c r="R200" s="9"/>
      <c r="S200" s="38"/>
      <c r="T200" s="202"/>
      <c r="U200" s="202"/>
      <c r="V200" s="202"/>
      <c r="W200" s="206"/>
      <c r="X200" s="9"/>
    </row>
    <row r="201" spans="3:24" ht="57" customHeight="1">
      <c r="C201" s="52"/>
      <c r="D201" s="9"/>
      <c r="E201" s="9"/>
      <c r="F201" s="9"/>
      <c r="G201" s="9"/>
      <c r="H201" s="9"/>
      <c r="I201" s="9"/>
      <c r="J201" s="9"/>
      <c r="K201" s="359" t="s">
        <v>152</v>
      </c>
      <c r="L201" s="360"/>
      <c r="M201" s="11" t="s">
        <v>16</v>
      </c>
      <c r="N201" s="12" t="s">
        <v>8</v>
      </c>
      <c r="O201" s="13" t="s">
        <v>9</v>
      </c>
      <c r="P201" s="20"/>
      <c r="Q201" s="9"/>
      <c r="R201" s="9"/>
      <c r="S201" s="38"/>
      <c r="T201" s="202"/>
      <c r="U201" s="202"/>
      <c r="V201" s="202"/>
      <c r="W201" s="206"/>
      <c r="X201" s="9"/>
    </row>
    <row r="202" spans="3:24">
      <c r="C202" s="58"/>
      <c r="D202" s="38"/>
      <c r="E202" s="38"/>
      <c r="F202" s="38"/>
      <c r="G202" s="38"/>
      <c r="H202" s="38"/>
      <c r="I202" s="38"/>
      <c r="J202" s="9"/>
      <c r="K202" s="113" t="s">
        <v>15</v>
      </c>
      <c r="L202" s="48"/>
      <c r="M202" s="43">
        <v>0</v>
      </c>
      <c r="N202" s="31">
        <f>ROUND(N199*(1+M202),2)</f>
        <v>0</v>
      </c>
      <c r="O202" s="114">
        <f>ROUND(O199*(1+M202),2)</f>
        <v>0</v>
      </c>
      <c r="P202" s="59"/>
      <c r="Q202" s="38"/>
      <c r="R202" s="38"/>
      <c r="S202" s="38"/>
      <c r="T202" s="202"/>
      <c r="U202" s="202"/>
      <c r="V202" s="202"/>
      <c r="W202" s="206"/>
      <c r="X202" s="9"/>
    </row>
    <row r="203" spans="3:24">
      <c r="C203" s="58"/>
      <c r="D203" s="38"/>
      <c r="E203" s="38"/>
      <c r="F203" s="38"/>
      <c r="G203" s="38"/>
      <c r="H203" s="38"/>
      <c r="I203" s="38"/>
      <c r="J203" s="38"/>
      <c r="K203" s="113" t="s">
        <v>75</v>
      </c>
      <c r="L203" s="48"/>
      <c r="M203" s="43">
        <v>4.0000000000000001E-3</v>
      </c>
      <c r="N203" s="31">
        <f t="shared" ref="N203:N208" si="55">ROUND(N202*(1+M203),2)</f>
        <v>0</v>
      </c>
      <c r="O203" s="114">
        <f t="shared" ref="O203:O208" si="56">ROUND(O202*(1+M203),2)</f>
        <v>0</v>
      </c>
      <c r="P203" s="59"/>
      <c r="Q203" s="38"/>
      <c r="R203" s="38"/>
      <c r="S203" s="38"/>
      <c r="T203" s="202"/>
      <c r="U203" s="202"/>
      <c r="V203" s="202"/>
      <c r="W203" s="206"/>
      <c r="X203" s="9"/>
    </row>
    <row r="204" spans="3:24">
      <c r="C204" s="58"/>
      <c r="D204" s="38"/>
      <c r="E204" s="38"/>
      <c r="F204" s="38"/>
      <c r="G204" s="38"/>
      <c r="H204" s="38"/>
      <c r="I204" s="38"/>
      <c r="J204" s="38"/>
      <c r="K204" s="188" t="s">
        <v>96</v>
      </c>
      <c r="L204" s="187"/>
      <c r="M204" s="41">
        <v>7.0000000000000001E-3</v>
      </c>
      <c r="N204" s="42">
        <f t="shared" si="55"/>
        <v>0</v>
      </c>
      <c r="O204" s="45">
        <f t="shared" si="56"/>
        <v>0</v>
      </c>
      <c r="P204" s="59"/>
      <c r="Q204" s="38"/>
      <c r="R204" s="38"/>
      <c r="S204" s="38"/>
      <c r="T204" s="202"/>
      <c r="U204" s="202"/>
      <c r="V204" s="202"/>
      <c r="W204" s="206"/>
      <c r="X204" s="9"/>
    </row>
    <row r="205" spans="3:24">
      <c r="C205" s="58"/>
      <c r="D205" s="38"/>
      <c r="E205" s="38"/>
      <c r="F205" s="38"/>
      <c r="G205" s="38"/>
      <c r="H205" s="38"/>
      <c r="I205" s="38"/>
      <c r="J205" s="38"/>
      <c r="K205" s="188" t="s">
        <v>99</v>
      </c>
      <c r="L205" s="187"/>
      <c r="M205" s="41">
        <v>1.2999999999999999E-2</v>
      </c>
      <c r="N205" s="42">
        <f t="shared" si="55"/>
        <v>0</v>
      </c>
      <c r="O205" s="45">
        <f t="shared" si="56"/>
        <v>0</v>
      </c>
      <c r="P205" s="59"/>
      <c r="Q205" s="38"/>
      <c r="R205" s="38"/>
      <c r="S205" s="38"/>
      <c r="T205" s="202"/>
      <c r="U205" s="202"/>
      <c r="V205" s="202"/>
      <c r="W205" s="206"/>
      <c r="X205" s="9"/>
    </row>
    <row r="206" spans="3:24">
      <c r="C206" s="58"/>
      <c r="D206" s="38"/>
      <c r="E206" s="38"/>
      <c r="F206" s="38"/>
      <c r="G206" s="38"/>
      <c r="H206" s="38"/>
      <c r="I206" s="38"/>
      <c r="J206" s="38"/>
      <c r="K206" s="188" t="s">
        <v>112</v>
      </c>
      <c r="L206" s="187"/>
      <c r="M206" s="41">
        <v>0</v>
      </c>
      <c r="N206" s="42">
        <f t="shared" si="55"/>
        <v>0</v>
      </c>
      <c r="O206" s="45">
        <f t="shared" si="56"/>
        <v>0</v>
      </c>
      <c r="P206" s="59"/>
      <c r="Q206" s="38"/>
      <c r="R206" s="38"/>
      <c r="S206" s="38"/>
      <c r="T206" s="202"/>
      <c r="U206" s="202"/>
      <c r="V206" s="202"/>
      <c r="W206" s="206"/>
      <c r="X206" s="9"/>
    </row>
    <row r="207" spans="3:24" ht="13.2" thickBot="1">
      <c r="C207" s="58"/>
      <c r="D207" s="38"/>
      <c r="E207" s="38"/>
      <c r="F207" s="38"/>
      <c r="G207" s="38"/>
      <c r="H207" s="38"/>
      <c r="I207" s="38"/>
      <c r="J207" s="38"/>
      <c r="K207" s="183" t="s">
        <v>117</v>
      </c>
      <c r="L207" s="184"/>
      <c r="M207" s="185">
        <v>5.5E-2</v>
      </c>
      <c r="N207" s="280">
        <f t="shared" si="55"/>
        <v>0</v>
      </c>
      <c r="O207" s="281">
        <f t="shared" si="56"/>
        <v>0</v>
      </c>
      <c r="P207" s="59"/>
      <c r="Q207" s="38"/>
      <c r="R207" s="38"/>
      <c r="S207" s="38"/>
      <c r="T207" s="202"/>
      <c r="U207" s="202"/>
      <c r="V207" s="202"/>
      <c r="W207" s="206"/>
      <c r="X207" s="9"/>
    </row>
    <row r="208" spans="3:24" ht="13.2" thickBot="1">
      <c r="C208" s="58"/>
      <c r="D208" s="38"/>
      <c r="E208" s="38"/>
      <c r="F208" s="38"/>
      <c r="G208" s="38"/>
      <c r="H208" s="38"/>
      <c r="I208" s="38"/>
      <c r="J208" s="38"/>
      <c r="K208" s="282" t="s">
        <v>140</v>
      </c>
      <c r="L208" s="283"/>
      <c r="M208" s="284">
        <v>8.2000000000000003E-2</v>
      </c>
      <c r="N208" s="285">
        <f t="shared" si="55"/>
        <v>0</v>
      </c>
      <c r="O208" s="286">
        <f t="shared" si="56"/>
        <v>0</v>
      </c>
      <c r="P208" s="59"/>
      <c r="Q208" s="38"/>
      <c r="R208" s="38"/>
      <c r="S208" s="38"/>
      <c r="T208" s="202"/>
      <c r="U208" s="202"/>
      <c r="V208" s="202"/>
      <c r="W208" s="206"/>
      <c r="X208" s="9"/>
    </row>
    <row r="209" spans="3:24" ht="13.2" thickBot="1">
      <c r="C209" s="60"/>
      <c r="D209" s="39"/>
      <c r="E209" s="39"/>
      <c r="F209" s="39"/>
      <c r="G209" s="39"/>
      <c r="H209" s="39"/>
      <c r="I209" s="39"/>
      <c r="J209" s="39"/>
      <c r="K209" s="39"/>
      <c r="L209" s="39"/>
      <c r="M209" s="39"/>
      <c r="N209" s="39"/>
      <c r="O209" s="39"/>
      <c r="P209" s="103"/>
      <c r="Q209" s="72"/>
      <c r="R209" s="72"/>
      <c r="S209" s="72"/>
      <c r="T209" s="208"/>
      <c r="U209" s="208"/>
      <c r="V209" s="208"/>
      <c r="W209" s="209"/>
      <c r="X209" s="9"/>
    </row>
    <row r="210" spans="3:24" ht="13.8">
      <c r="C210" s="236">
        <v>2016</v>
      </c>
      <c r="D210" s="50"/>
      <c r="E210" s="50"/>
      <c r="F210" s="50"/>
      <c r="G210" s="50"/>
      <c r="H210" s="50"/>
      <c r="I210" s="50"/>
      <c r="J210" s="50"/>
      <c r="K210" s="50"/>
      <c r="L210" s="50"/>
      <c r="M210" s="50"/>
      <c r="N210" s="50"/>
      <c r="O210" s="50"/>
      <c r="P210" s="51"/>
      <c r="Q210" s="50"/>
      <c r="R210" s="50"/>
      <c r="S210" s="71"/>
      <c r="T210" s="204"/>
      <c r="U210" s="204"/>
      <c r="V210" s="204"/>
      <c r="W210" s="205"/>
      <c r="X210" s="9"/>
    </row>
    <row r="211" spans="3:24" ht="13.2" thickBot="1">
      <c r="C211" s="52"/>
      <c r="D211" s="9"/>
      <c r="E211" s="9"/>
      <c r="F211" s="9"/>
      <c r="G211" s="9"/>
      <c r="H211" s="9"/>
      <c r="I211" s="9"/>
      <c r="J211" s="9"/>
      <c r="K211" s="9"/>
      <c r="L211" s="9"/>
      <c r="M211" s="9"/>
      <c r="N211" s="9"/>
      <c r="O211" s="9"/>
      <c r="P211" s="20"/>
      <c r="Q211" s="9"/>
      <c r="R211" s="9"/>
      <c r="S211" s="38"/>
      <c r="T211" s="202"/>
      <c r="U211" s="202"/>
      <c r="V211" s="202"/>
      <c r="W211" s="206"/>
      <c r="X211" s="9"/>
    </row>
    <row r="212" spans="3:24">
      <c r="C212" s="53"/>
      <c r="D212" s="373" t="s">
        <v>1</v>
      </c>
      <c r="E212" s="374"/>
      <c r="F212" s="375"/>
      <c r="G212" s="5"/>
      <c r="H212" s="6"/>
      <c r="I212" s="6"/>
      <c r="J212" s="376" t="s">
        <v>2</v>
      </c>
      <c r="K212" s="377"/>
      <c r="L212" s="377"/>
      <c r="M212" s="7"/>
      <c r="N212" s="383" t="s">
        <v>3</v>
      </c>
      <c r="O212" s="383"/>
      <c r="P212" s="20"/>
      <c r="Q212" s="9"/>
      <c r="R212" s="9"/>
      <c r="S212" s="38"/>
      <c r="T212" s="202"/>
      <c r="U212" s="202"/>
      <c r="V212" s="202"/>
      <c r="W212" s="206"/>
      <c r="X212" s="9"/>
    </row>
    <row r="213" spans="3:24" ht="51" thickBot="1">
      <c r="C213" s="54" t="s">
        <v>4</v>
      </c>
      <c r="D213" s="134" t="s">
        <v>65</v>
      </c>
      <c r="E213" s="135" t="s">
        <v>66</v>
      </c>
      <c r="F213" s="127" t="s">
        <v>28</v>
      </c>
      <c r="G213" s="14" t="s">
        <v>67</v>
      </c>
      <c r="H213" s="15" t="s">
        <v>68</v>
      </c>
      <c r="I213" s="15"/>
      <c r="J213" s="16" t="s">
        <v>5</v>
      </c>
      <c r="K213" s="16" t="s">
        <v>6</v>
      </c>
      <c r="L213" s="17" t="s">
        <v>7</v>
      </c>
      <c r="M213" s="15"/>
      <c r="N213" s="18" t="s">
        <v>8</v>
      </c>
      <c r="O213" s="18" t="s">
        <v>9</v>
      </c>
      <c r="P213" s="20"/>
      <c r="Q213" s="9"/>
      <c r="R213" s="9"/>
      <c r="S213" s="38"/>
      <c r="T213" s="202"/>
      <c r="U213" s="235" t="s">
        <v>103</v>
      </c>
      <c r="V213" s="235" t="s">
        <v>104</v>
      </c>
      <c r="W213" s="240" t="s">
        <v>18</v>
      </c>
      <c r="X213" s="9"/>
    </row>
    <row r="214" spans="3:24">
      <c r="C214" s="55">
        <v>1</v>
      </c>
      <c r="D214" s="131">
        <v>0</v>
      </c>
      <c r="E214" s="132">
        <v>0</v>
      </c>
      <c r="F214" s="133">
        <v>1</v>
      </c>
      <c r="G214" s="30">
        <f>D214+E214</f>
        <v>0</v>
      </c>
      <c r="H214" s="31">
        <f>ROUND((G214/F214),2)</f>
        <v>0</v>
      </c>
      <c r="I214" s="31"/>
      <c r="J214" s="27">
        <f>ROUND((H214*3%)*F214,2)</f>
        <v>0</v>
      </c>
      <c r="K214" s="27">
        <f>ROUND((IF(H214-$R$216&lt;0,0,(H214-$R$216))*3.5%)*F214,2)</f>
        <v>0</v>
      </c>
      <c r="L214" s="28">
        <f t="shared" ref="L214:L265" si="57">J214+K214</f>
        <v>0</v>
      </c>
      <c r="M214" s="31"/>
      <c r="N214" s="35">
        <f>((MIN(H214,$R$217)*0.58%)+IF(H214&gt;$R$217,(H214-$R$217)*1.25%,0))*F214</f>
        <v>0</v>
      </c>
      <c r="O214" s="35">
        <f t="shared" ref="O214:O265" si="58">(H214*3.75%)*F214</f>
        <v>0</v>
      </c>
      <c r="P214" s="20" t="str">
        <f>IF(W214&lt;&gt;0, "Error - review!",".")</f>
        <v>.</v>
      </c>
      <c r="Q214" s="381" t="s">
        <v>21</v>
      </c>
      <c r="R214" s="382"/>
      <c r="S214" s="38"/>
      <c r="T214" s="202"/>
      <c r="U214" s="203">
        <f>((MIN(H214,$R$217)*0.58%))*F214</f>
        <v>0</v>
      </c>
      <c r="V214" s="203">
        <f>(IF(H214&gt;$R$217,(H214-$R$217)*1.25%,0))*F214</f>
        <v>0</v>
      </c>
      <c r="W214" s="207">
        <f t="shared" ref="W214:W265" si="59">(U214+V214)-N214</f>
        <v>0</v>
      </c>
      <c r="X214" s="9"/>
    </row>
    <row r="215" spans="3:24">
      <c r="C215" s="55">
        <v>2</v>
      </c>
      <c r="D215" s="131">
        <v>0</v>
      </c>
      <c r="E215" s="132">
        <v>0</v>
      </c>
      <c r="F215" s="133">
        <v>1</v>
      </c>
      <c r="G215" s="30">
        <f t="shared" ref="G215:G265" si="60">D215+E215</f>
        <v>0</v>
      </c>
      <c r="H215" s="31">
        <f t="shared" ref="H215:H265" si="61">ROUND((G215/F215),2)</f>
        <v>0</v>
      </c>
      <c r="I215" s="31"/>
      <c r="J215" s="27">
        <f t="shared" ref="J215:J265" si="62">ROUND((H215*3%)*F215,2)</f>
        <v>0</v>
      </c>
      <c r="K215" s="27">
        <f t="shared" ref="K215:K265" si="63">ROUND((IF(H215-$R$216&lt;0,0,(H215-$R$216))*3.5%)*F215,2)</f>
        <v>0</v>
      </c>
      <c r="L215" s="28">
        <f t="shared" si="57"/>
        <v>0</v>
      </c>
      <c r="M215" s="31"/>
      <c r="N215" s="35">
        <f t="shared" ref="N215:N265" si="64">((MIN(H215,$R$217)*0.58%)+IF(H215&gt;$R$217,(H215-$R$217)*1.25%,0))*F215</f>
        <v>0</v>
      </c>
      <c r="O215" s="35">
        <f t="shared" si="58"/>
        <v>0</v>
      </c>
      <c r="P215" s="20" t="str">
        <f t="shared" ref="P215:P266" si="65">IF(W215&lt;&gt;0, "Error - review!",".")</f>
        <v>.</v>
      </c>
      <c r="Q215" s="77" t="s">
        <v>11</v>
      </c>
      <c r="R215" s="76">
        <v>233.3</v>
      </c>
      <c r="S215" s="34"/>
      <c r="T215" s="202"/>
      <c r="U215" s="203">
        <f>((MIN(H215,$R$217)*0.58%))*F215</f>
        <v>0</v>
      </c>
      <c r="V215" s="203">
        <f>(IF(H215&gt;$R$217,(H215-$R$217)*1.25%,0))*F215</f>
        <v>0</v>
      </c>
      <c r="W215" s="207">
        <f t="shared" si="59"/>
        <v>0</v>
      </c>
      <c r="X215" s="9"/>
    </row>
    <row r="216" spans="3:24">
      <c r="C216" s="55">
        <v>3</v>
      </c>
      <c r="D216" s="131">
        <v>0</v>
      </c>
      <c r="E216" s="132">
        <v>0</v>
      </c>
      <c r="F216" s="133">
        <v>1</v>
      </c>
      <c r="G216" s="30">
        <f t="shared" si="60"/>
        <v>0</v>
      </c>
      <c r="H216" s="31">
        <f t="shared" si="61"/>
        <v>0</v>
      </c>
      <c r="I216" s="31"/>
      <c r="J216" s="27">
        <f t="shared" si="62"/>
        <v>0</v>
      </c>
      <c r="K216" s="27">
        <f t="shared" si="63"/>
        <v>0</v>
      </c>
      <c r="L216" s="28">
        <f t="shared" si="57"/>
        <v>0</v>
      </c>
      <c r="M216" s="31"/>
      <c r="N216" s="35">
        <f t="shared" si="64"/>
        <v>0</v>
      </c>
      <c r="O216" s="35">
        <f t="shared" si="58"/>
        <v>0</v>
      </c>
      <c r="P216" s="20" t="str">
        <f t="shared" si="65"/>
        <v>.</v>
      </c>
      <c r="Q216" s="77" t="s">
        <v>38</v>
      </c>
      <c r="R216" s="111">
        <f>ROUND($R$215*2,2)</f>
        <v>466.6</v>
      </c>
      <c r="S216" s="34"/>
      <c r="T216" s="202"/>
      <c r="U216" s="203">
        <f>((MIN(H216,$R$217)*0.58%))*F216</f>
        <v>0</v>
      </c>
      <c r="V216" s="203">
        <f>(IF(H216&gt;$R$217,(H216-$R$217)*1.25%,0))*F216</f>
        <v>0</v>
      </c>
      <c r="W216" s="207">
        <f t="shared" si="59"/>
        <v>0</v>
      </c>
      <c r="X216" s="9"/>
    </row>
    <row r="217" spans="3:24" ht="13.2" thickBot="1">
      <c r="C217" s="55">
        <v>4</v>
      </c>
      <c r="D217" s="131">
        <v>0</v>
      </c>
      <c r="E217" s="132">
        <v>0</v>
      </c>
      <c r="F217" s="133">
        <v>1</v>
      </c>
      <c r="G217" s="30">
        <f t="shared" si="60"/>
        <v>0</v>
      </c>
      <c r="H217" s="31">
        <f t="shared" si="61"/>
        <v>0</v>
      </c>
      <c r="I217" s="31"/>
      <c r="J217" s="27">
        <f t="shared" si="62"/>
        <v>0</v>
      </c>
      <c r="K217" s="27">
        <f t="shared" si="63"/>
        <v>0</v>
      </c>
      <c r="L217" s="28">
        <f t="shared" si="57"/>
        <v>0</v>
      </c>
      <c r="M217" s="31"/>
      <c r="N217" s="35">
        <f t="shared" si="64"/>
        <v>0</v>
      </c>
      <c r="O217" s="35">
        <f t="shared" si="58"/>
        <v>0</v>
      </c>
      <c r="P217" s="20" t="str">
        <f t="shared" si="65"/>
        <v>.</v>
      </c>
      <c r="Q217" s="78" t="s">
        <v>12</v>
      </c>
      <c r="R217" s="79">
        <f>ROUND(($R$215*3.74),2)</f>
        <v>872.54</v>
      </c>
      <c r="S217" s="34"/>
      <c r="T217" s="202"/>
      <c r="U217" s="203">
        <f>((MIN(H217,$R$217)*0.58%))*F217</f>
        <v>0</v>
      </c>
      <c r="V217" s="203">
        <f>(IF(H217&gt;$R$217,(H217-$R$217)*1.25%,0))*F217</f>
        <v>0</v>
      </c>
      <c r="W217" s="207">
        <f t="shared" si="59"/>
        <v>0</v>
      </c>
      <c r="X217" s="9"/>
    </row>
    <row r="218" spans="3:24">
      <c r="C218" s="55">
        <v>5</v>
      </c>
      <c r="D218" s="131">
        <v>0</v>
      </c>
      <c r="E218" s="132">
        <v>0</v>
      </c>
      <c r="F218" s="133">
        <v>1</v>
      </c>
      <c r="G218" s="30">
        <f t="shared" si="60"/>
        <v>0</v>
      </c>
      <c r="H218" s="31">
        <f t="shared" si="61"/>
        <v>0</v>
      </c>
      <c r="I218" s="31"/>
      <c r="J218" s="27">
        <f t="shared" si="62"/>
        <v>0</v>
      </c>
      <c r="K218" s="27">
        <f t="shared" si="63"/>
        <v>0</v>
      </c>
      <c r="L218" s="28">
        <f t="shared" si="57"/>
        <v>0</v>
      </c>
      <c r="M218" s="31"/>
      <c r="N218" s="35">
        <f t="shared" si="64"/>
        <v>0</v>
      </c>
      <c r="O218" s="35">
        <f t="shared" si="58"/>
        <v>0</v>
      </c>
      <c r="P218" s="20" t="str">
        <f t="shared" si="65"/>
        <v>.</v>
      </c>
      <c r="Q218" s="9"/>
      <c r="R218" s="9"/>
      <c r="S218" s="38"/>
      <c r="T218" s="202"/>
      <c r="U218" s="203">
        <f>((MIN(H218,$R$217)*0.58%))*F218</f>
        <v>0</v>
      </c>
      <c r="V218" s="203">
        <f>(IF(H218&gt;$R$217,(H218-$R$217)*1.25%,0))*F218</f>
        <v>0</v>
      </c>
      <c r="W218" s="207">
        <f t="shared" si="59"/>
        <v>0</v>
      </c>
      <c r="X218" s="9"/>
    </row>
    <row r="219" spans="3:24">
      <c r="C219" s="55">
        <v>6</v>
      </c>
      <c r="D219" s="131">
        <v>0</v>
      </c>
      <c r="E219" s="132">
        <v>0</v>
      </c>
      <c r="F219" s="133">
        <v>1</v>
      </c>
      <c r="G219" s="30">
        <f t="shared" ref="G219:G258" si="66">D219+E219</f>
        <v>0</v>
      </c>
      <c r="H219" s="31">
        <f t="shared" ref="H219:H258" si="67">ROUND((G219/F219),2)</f>
        <v>0</v>
      </c>
      <c r="I219" s="31"/>
      <c r="J219" s="27">
        <f t="shared" ref="J219:J258" si="68">ROUND((H219*3%)*F219,2)</f>
        <v>0</v>
      </c>
      <c r="K219" s="27">
        <f t="shared" si="63"/>
        <v>0</v>
      </c>
      <c r="L219" s="28">
        <f t="shared" ref="L219:L258" si="69">J219+K219</f>
        <v>0</v>
      </c>
      <c r="M219" s="31"/>
      <c r="N219" s="35">
        <f t="shared" si="64"/>
        <v>0</v>
      </c>
      <c r="O219" s="35">
        <f t="shared" ref="O219:O258" si="70">(H219*3.75%)*F219</f>
        <v>0</v>
      </c>
      <c r="P219" s="20" t="str">
        <f t="shared" si="65"/>
        <v>.</v>
      </c>
      <c r="Q219" s="9"/>
      <c r="R219" s="9"/>
      <c r="S219" s="38"/>
      <c r="T219" s="202"/>
      <c r="U219" s="203">
        <f t="shared" ref="U219:U258" si="71">((MIN(H219,$R$217)*0.58%))*F219</f>
        <v>0</v>
      </c>
      <c r="V219" s="203">
        <f t="shared" ref="V219:V258" si="72">(IF(H219&gt;$R$217,(H219-$R$217)*1.25%,0))*F219</f>
        <v>0</v>
      </c>
      <c r="W219" s="207">
        <f t="shared" ref="W219:W258" si="73">(U219+V219)-N219</f>
        <v>0</v>
      </c>
      <c r="X219" s="9"/>
    </row>
    <row r="220" spans="3:24">
      <c r="C220" s="55">
        <v>7</v>
      </c>
      <c r="D220" s="131">
        <v>0</v>
      </c>
      <c r="E220" s="132">
        <v>0</v>
      </c>
      <c r="F220" s="133">
        <v>1</v>
      </c>
      <c r="G220" s="30">
        <f t="shared" si="66"/>
        <v>0</v>
      </c>
      <c r="H220" s="31">
        <f t="shared" si="67"/>
        <v>0</v>
      </c>
      <c r="I220" s="31"/>
      <c r="J220" s="27">
        <f t="shared" si="68"/>
        <v>0</v>
      </c>
      <c r="K220" s="27">
        <f t="shared" si="63"/>
        <v>0</v>
      </c>
      <c r="L220" s="28">
        <f t="shared" si="69"/>
        <v>0</v>
      </c>
      <c r="M220" s="31"/>
      <c r="N220" s="35">
        <f t="shared" si="64"/>
        <v>0</v>
      </c>
      <c r="O220" s="35">
        <f t="shared" si="70"/>
        <v>0</v>
      </c>
      <c r="P220" s="20" t="str">
        <f t="shared" si="65"/>
        <v>.</v>
      </c>
      <c r="Q220" s="9"/>
      <c r="R220" s="9"/>
      <c r="S220" s="38"/>
      <c r="T220" s="202"/>
      <c r="U220" s="203">
        <f t="shared" si="71"/>
        <v>0</v>
      </c>
      <c r="V220" s="203">
        <f t="shared" si="72"/>
        <v>0</v>
      </c>
      <c r="W220" s="207">
        <f t="shared" si="73"/>
        <v>0</v>
      </c>
      <c r="X220" s="9"/>
    </row>
    <row r="221" spans="3:24">
      <c r="C221" s="55">
        <v>8</v>
      </c>
      <c r="D221" s="131">
        <v>0</v>
      </c>
      <c r="E221" s="132">
        <v>0</v>
      </c>
      <c r="F221" s="133">
        <v>1</v>
      </c>
      <c r="G221" s="30">
        <f t="shared" si="66"/>
        <v>0</v>
      </c>
      <c r="H221" s="31">
        <f t="shared" si="67"/>
        <v>0</v>
      </c>
      <c r="I221" s="31"/>
      <c r="J221" s="27">
        <f t="shared" si="68"/>
        <v>0</v>
      </c>
      <c r="K221" s="27">
        <f t="shared" si="63"/>
        <v>0</v>
      </c>
      <c r="L221" s="28">
        <f t="shared" si="69"/>
        <v>0</v>
      </c>
      <c r="M221" s="31"/>
      <c r="N221" s="35">
        <f t="shared" si="64"/>
        <v>0</v>
      </c>
      <c r="O221" s="35">
        <f t="shared" si="70"/>
        <v>0</v>
      </c>
      <c r="P221" s="20" t="str">
        <f t="shared" si="65"/>
        <v>.</v>
      </c>
      <c r="Q221" s="9"/>
      <c r="R221" s="9"/>
      <c r="S221" s="38"/>
      <c r="T221" s="202"/>
      <c r="U221" s="203">
        <f t="shared" si="71"/>
        <v>0</v>
      </c>
      <c r="V221" s="203">
        <f t="shared" si="72"/>
        <v>0</v>
      </c>
      <c r="W221" s="207">
        <f t="shared" si="73"/>
        <v>0</v>
      </c>
      <c r="X221" s="9"/>
    </row>
    <row r="222" spans="3:24">
      <c r="C222" s="55">
        <v>9</v>
      </c>
      <c r="D222" s="131">
        <v>0</v>
      </c>
      <c r="E222" s="132">
        <v>0</v>
      </c>
      <c r="F222" s="133">
        <v>1</v>
      </c>
      <c r="G222" s="30">
        <f t="shared" si="66"/>
        <v>0</v>
      </c>
      <c r="H222" s="31">
        <f t="shared" si="67"/>
        <v>0</v>
      </c>
      <c r="I222" s="31"/>
      <c r="J222" s="27">
        <f t="shared" si="68"/>
        <v>0</v>
      </c>
      <c r="K222" s="27">
        <f t="shared" si="63"/>
        <v>0</v>
      </c>
      <c r="L222" s="28">
        <f t="shared" si="69"/>
        <v>0</v>
      </c>
      <c r="M222" s="31"/>
      <c r="N222" s="35">
        <f t="shared" si="64"/>
        <v>0</v>
      </c>
      <c r="O222" s="35">
        <f t="shared" si="70"/>
        <v>0</v>
      </c>
      <c r="P222" s="20" t="str">
        <f t="shared" si="65"/>
        <v>.</v>
      </c>
      <c r="Q222" s="9"/>
      <c r="R222" s="9"/>
      <c r="S222" s="38"/>
      <c r="T222" s="202"/>
      <c r="U222" s="203">
        <f t="shared" si="71"/>
        <v>0</v>
      </c>
      <c r="V222" s="203">
        <f t="shared" si="72"/>
        <v>0</v>
      </c>
      <c r="W222" s="207">
        <f t="shared" si="73"/>
        <v>0</v>
      </c>
      <c r="X222" s="9"/>
    </row>
    <row r="223" spans="3:24">
      <c r="C223" s="55">
        <v>10</v>
      </c>
      <c r="D223" s="131">
        <v>0</v>
      </c>
      <c r="E223" s="132">
        <v>0</v>
      </c>
      <c r="F223" s="133">
        <v>1</v>
      </c>
      <c r="G223" s="30">
        <f t="shared" si="66"/>
        <v>0</v>
      </c>
      <c r="H223" s="31">
        <f t="shared" si="67"/>
        <v>0</v>
      </c>
      <c r="I223" s="31"/>
      <c r="J223" s="27">
        <f t="shared" si="68"/>
        <v>0</v>
      </c>
      <c r="K223" s="27">
        <f t="shared" si="63"/>
        <v>0</v>
      </c>
      <c r="L223" s="28">
        <f t="shared" si="69"/>
        <v>0</v>
      </c>
      <c r="M223" s="31"/>
      <c r="N223" s="35">
        <f t="shared" si="64"/>
        <v>0</v>
      </c>
      <c r="O223" s="35">
        <f t="shared" si="70"/>
        <v>0</v>
      </c>
      <c r="P223" s="20" t="str">
        <f t="shared" si="65"/>
        <v>.</v>
      </c>
      <c r="Q223" s="9"/>
      <c r="R223" s="9"/>
      <c r="S223" s="38"/>
      <c r="T223" s="202"/>
      <c r="U223" s="203">
        <f t="shared" si="71"/>
        <v>0</v>
      </c>
      <c r="V223" s="203">
        <f t="shared" si="72"/>
        <v>0</v>
      </c>
      <c r="W223" s="207">
        <f t="shared" si="73"/>
        <v>0</v>
      </c>
      <c r="X223" s="9"/>
    </row>
    <row r="224" spans="3:24">
      <c r="C224" s="55">
        <v>11</v>
      </c>
      <c r="D224" s="131">
        <v>0</v>
      </c>
      <c r="E224" s="132">
        <v>0</v>
      </c>
      <c r="F224" s="133">
        <v>1</v>
      </c>
      <c r="G224" s="30">
        <f t="shared" si="66"/>
        <v>0</v>
      </c>
      <c r="H224" s="31">
        <f t="shared" si="67"/>
        <v>0</v>
      </c>
      <c r="I224" s="31"/>
      <c r="J224" s="27">
        <f t="shared" si="68"/>
        <v>0</v>
      </c>
      <c r="K224" s="27">
        <f t="shared" si="63"/>
        <v>0</v>
      </c>
      <c r="L224" s="28">
        <f t="shared" si="69"/>
        <v>0</v>
      </c>
      <c r="M224" s="31"/>
      <c r="N224" s="35">
        <f t="shared" si="64"/>
        <v>0</v>
      </c>
      <c r="O224" s="35">
        <f t="shared" si="70"/>
        <v>0</v>
      </c>
      <c r="P224" s="20" t="str">
        <f t="shared" si="65"/>
        <v>.</v>
      </c>
      <c r="Q224" s="9"/>
      <c r="R224" s="9"/>
      <c r="S224" s="38"/>
      <c r="T224" s="202"/>
      <c r="U224" s="203">
        <f t="shared" si="71"/>
        <v>0</v>
      </c>
      <c r="V224" s="203">
        <f t="shared" si="72"/>
        <v>0</v>
      </c>
      <c r="W224" s="207">
        <f t="shared" si="73"/>
        <v>0</v>
      </c>
      <c r="X224" s="9"/>
    </row>
    <row r="225" spans="3:24">
      <c r="C225" s="55">
        <v>12</v>
      </c>
      <c r="D225" s="131">
        <v>0</v>
      </c>
      <c r="E225" s="132">
        <v>0</v>
      </c>
      <c r="F225" s="133">
        <v>1</v>
      </c>
      <c r="G225" s="30">
        <f t="shared" si="66"/>
        <v>0</v>
      </c>
      <c r="H225" s="31">
        <f t="shared" si="67"/>
        <v>0</v>
      </c>
      <c r="I225" s="31"/>
      <c r="J225" s="27">
        <f t="shared" si="68"/>
        <v>0</v>
      </c>
      <c r="K225" s="27">
        <f t="shared" si="63"/>
        <v>0</v>
      </c>
      <c r="L225" s="28">
        <f t="shared" si="69"/>
        <v>0</v>
      </c>
      <c r="M225" s="31"/>
      <c r="N225" s="35">
        <f t="shared" si="64"/>
        <v>0</v>
      </c>
      <c r="O225" s="35">
        <f t="shared" si="70"/>
        <v>0</v>
      </c>
      <c r="P225" s="20" t="str">
        <f t="shared" si="65"/>
        <v>.</v>
      </c>
      <c r="Q225" s="9"/>
      <c r="R225" s="9"/>
      <c r="S225" s="38"/>
      <c r="T225" s="202"/>
      <c r="U225" s="203">
        <f t="shared" si="71"/>
        <v>0</v>
      </c>
      <c r="V225" s="203">
        <f t="shared" si="72"/>
        <v>0</v>
      </c>
      <c r="W225" s="207">
        <f t="shared" si="73"/>
        <v>0</v>
      </c>
      <c r="X225" s="9"/>
    </row>
    <row r="226" spans="3:24">
      <c r="C226" s="55">
        <v>13</v>
      </c>
      <c r="D226" s="131">
        <v>0</v>
      </c>
      <c r="E226" s="132">
        <v>0</v>
      </c>
      <c r="F226" s="133">
        <v>1</v>
      </c>
      <c r="G226" s="30">
        <f t="shared" si="66"/>
        <v>0</v>
      </c>
      <c r="H226" s="31">
        <f t="shared" si="67"/>
        <v>0</v>
      </c>
      <c r="I226" s="31"/>
      <c r="J226" s="27">
        <f t="shared" si="68"/>
        <v>0</v>
      </c>
      <c r="K226" s="27">
        <f t="shared" si="63"/>
        <v>0</v>
      </c>
      <c r="L226" s="28">
        <f t="shared" si="69"/>
        <v>0</v>
      </c>
      <c r="M226" s="31"/>
      <c r="N226" s="35">
        <f t="shared" si="64"/>
        <v>0</v>
      </c>
      <c r="O226" s="35">
        <f t="shared" si="70"/>
        <v>0</v>
      </c>
      <c r="P226" s="20" t="str">
        <f t="shared" si="65"/>
        <v>.</v>
      </c>
      <c r="Q226" s="9"/>
      <c r="R226" s="9"/>
      <c r="S226" s="38"/>
      <c r="T226" s="202"/>
      <c r="U226" s="203">
        <f t="shared" si="71"/>
        <v>0</v>
      </c>
      <c r="V226" s="203">
        <f t="shared" si="72"/>
        <v>0</v>
      </c>
      <c r="W226" s="207">
        <f t="shared" si="73"/>
        <v>0</v>
      </c>
      <c r="X226" s="9"/>
    </row>
    <row r="227" spans="3:24">
      <c r="C227" s="55">
        <v>14</v>
      </c>
      <c r="D227" s="131">
        <v>0</v>
      </c>
      <c r="E227" s="132">
        <v>0</v>
      </c>
      <c r="F227" s="133">
        <v>1</v>
      </c>
      <c r="G227" s="30">
        <f t="shared" si="66"/>
        <v>0</v>
      </c>
      <c r="H227" s="31">
        <f t="shared" si="67"/>
        <v>0</v>
      </c>
      <c r="I227" s="31"/>
      <c r="J227" s="27">
        <f t="shared" si="68"/>
        <v>0</v>
      </c>
      <c r="K227" s="27">
        <f t="shared" si="63"/>
        <v>0</v>
      </c>
      <c r="L227" s="28">
        <f t="shared" si="69"/>
        <v>0</v>
      </c>
      <c r="M227" s="31"/>
      <c r="N227" s="35">
        <f t="shared" si="64"/>
        <v>0</v>
      </c>
      <c r="O227" s="35">
        <f t="shared" si="70"/>
        <v>0</v>
      </c>
      <c r="P227" s="20" t="str">
        <f t="shared" si="65"/>
        <v>.</v>
      </c>
      <c r="Q227" s="9"/>
      <c r="R227" s="9"/>
      <c r="S227" s="38"/>
      <c r="T227" s="202"/>
      <c r="U227" s="203">
        <f t="shared" si="71"/>
        <v>0</v>
      </c>
      <c r="V227" s="203">
        <f t="shared" si="72"/>
        <v>0</v>
      </c>
      <c r="W227" s="207">
        <f t="shared" si="73"/>
        <v>0</v>
      </c>
      <c r="X227" s="9"/>
    </row>
    <row r="228" spans="3:24">
      <c r="C228" s="55">
        <v>15</v>
      </c>
      <c r="D228" s="131">
        <v>0</v>
      </c>
      <c r="E228" s="132">
        <v>0</v>
      </c>
      <c r="F228" s="133">
        <v>1</v>
      </c>
      <c r="G228" s="30">
        <f t="shared" si="66"/>
        <v>0</v>
      </c>
      <c r="H228" s="31">
        <f t="shared" si="67"/>
        <v>0</v>
      </c>
      <c r="I228" s="31"/>
      <c r="J228" s="27">
        <f t="shared" si="68"/>
        <v>0</v>
      </c>
      <c r="K228" s="27">
        <f t="shared" si="63"/>
        <v>0</v>
      </c>
      <c r="L228" s="28">
        <f t="shared" si="69"/>
        <v>0</v>
      </c>
      <c r="M228" s="31"/>
      <c r="N228" s="35">
        <f t="shared" si="64"/>
        <v>0</v>
      </c>
      <c r="O228" s="35">
        <f t="shared" si="70"/>
        <v>0</v>
      </c>
      <c r="P228" s="20" t="str">
        <f t="shared" si="65"/>
        <v>.</v>
      </c>
      <c r="Q228" s="9"/>
      <c r="R228" s="9"/>
      <c r="S228" s="38"/>
      <c r="T228" s="202"/>
      <c r="U228" s="203">
        <f t="shared" si="71"/>
        <v>0</v>
      </c>
      <c r="V228" s="203">
        <f t="shared" si="72"/>
        <v>0</v>
      </c>
      <c r="W228" s="207">
        <f t="shared" si="73"/>
        <v>0</v>
      </c>
      <c r="X228" s="9"/>
    </row>
    <row r="229" spans="3:24">
      <c r="C229" s="55">
        <v>16</v>
      </c>
      <c r="D229" s="131">
        <v>0</v>
      </c>
      <c r="E229" s="132">
        <v>0</v>
      </c>
      <c r="F229" s="133">
        <v>1</v>
      </c>
      <c r="G229" s="30">
        <f t="shared" si="66"/>
        <v>0</v>
      </c>
      <c r="H229" s="31">
        <f t="shared" si="67"/>
        <v>0</v>
      </c>
      <c r="I229" s="31"/>
      <c r="J229" s="27">
        <f t="shared" si="68"/>
        <v>0</v>
      </c>
      <c r="K229" s="27">
        <f t="shared" si="63"/>
        <v>0</v>
      </c>
      <c r="L229" s="28">
        <f t="shared" si="69"/>
        <v>0</v>
      </c>
      <c r="M229" s="31"/>
      <c r="N229" s="35">
        <f t="shared" si="64"/>
        <v>0</v>
      </c>
      <c r="O229" s="35">
        <f t="shared" si="70"/>
        <v>0</v>
      </c>
      <c r="P229" s="20" t="str">
        <f t="shared" si="65"/>
        <v>.</v>
      </c>
      <c r="Q229" s="9"/>
      <c r="R229" s="9"/>
      <c r="S229" s="38"/>
      <c r="T229" s="202"/>
      <c r="U229" s="203">
        <f t="shared" si="71"/>
        <v>0</v>
      </c>
      <c r="V229" s="203">
        <f t="shared" si="72"/>
        <v>0</v>
      </c>
      <c r="W229" s="207">
        <f t="shared" si="73"/>
        <v>0</v>
      </c>
      <c r="X229" s="9"/>
    </row>
    <row r="230" spans="3:24">
      <c r="C230" s="55">
        <v>17</v>
      </c>
      <c r="D230" s="131">
        <v>0</v>
      </c>
      <c r="E230" s="132">
        <v>0</v>
      </c>
      <c r="F230" s="133">
        <v>1</v>
      </c>
      <c r="G230" s="30">
        <f t="shared" si="66"/>
        <v>0</v>
      </c>
      <c r="H230" s="31">
        <f t="shared" si="67"/>
        <v>0</v>
      </c>
      <c r="I230" s="31"/>
      <c r="J230" s="27">
        <f t="shared" si="68"/>
        <v>0</v>
      </c>
      <c r="K230" s="27">
        <f t="shared" si="63"/>
        <v>0</v>
      </c>
      <c r="L230" s="28">
        <f t="shared" si="69"/>
        <v>0</v>
      </c>
      <c r="M230" s="31"/>
      <c r="N230" s="35">
        <f t="shared" si="64"/>
        <v>0</v>
      </c>
      <c r="O230" s="35">
        <f t="shared" si="70"/>
        <v>0</v>
      </c>
      <c r="P230" s="20" t="str">
        <f t="shared" si="65"/>
        <v>.</v>
      </c>
      <c r="Q230" s="9"/>
      <c r="R230" s="9"/>
      <c r="S230" s="38"/>
      <c r="T230" s="202"/>
      <c r="U230" s="203">
        <f t="shared" si="71"/>
        <v>0</v>
      </c>
      <c r="V230" s="203">
        <f t="shared" si="72"/>
        <v>0</v>
      </c>
      <c r="W230" s="207">
        <f t="shared" si="73"/>
        <v>0</v>
      </c>
      <c r="X230" s="9"/>
    </row>
    <row r="231" spans="3:24">
      <c r="C231" s="55">
        <v>18</v>
      </c>
      <c r="D231" s="131">
        <v>0</v>
      </c>
      <c r="E231" s="132">
        <v>0</v>
      </c>
      <c r="F231" s="133">
        <v>1</v>
      </c>
      <c r="G231" s="30">
        <f t="shared" si="66"/>
        <v>0</v>
      </c>
      <c r="H231" s="31">
        <f t="shared" si="67"/>
        <v>0</v>
      </c>
      <c r="I231" s="31"/>
      <c r="J231" s="27">
        <f t="shared" si="68"/>
        <v>0</v>
      </c>
      <c r="K231" s="27">
        <f t="shared" si="63"/>
        <v>0</v>
      </c>
      <c r="L231" s="28">
        <f t="shared" si="69"/>
        <v>0</v>
      </c>
      <c r="M231" s="31"/>
      <c r="N231" s="35">
        <f t="shared" si="64"/>
        <v>0</v>
      </c>
      <c r="O231" s="35">
        <f t="shared" si="70"/>
        <v>0</v>
      </c>
      <c r="P231" s="20" t="str">
        <f t="shared" si="65"/>
        <v>.</v>
      </c>
      <c r="Q231" s="9"/>
      <c r="R231" s="9"/>
      <c r="S231" s="38"/>
      <c r="T231" s="202"/>
      <c r="U231" s="203">
        <f t="shared" si="71"/>
        <v>0</v>
      </c>
      <c r="V231" s="203">
        <f t="shared" si="72"/>
        <v>0</v>
      </c>
      <c r="W231" s="207">
        <f t="shared" si="73"/>
        <v>0</v>
      </c>
      <c r="X231" s="9"/>
    </row>
    <row r="232" spans="3:24">
      <c r="C232" s="55">
        <v>19</v>
      </c>
      <c r="D232" s="131">
        <v>0</v>
      </c>
      <c r="E232" s="132">
        <v>0</v>
      </c>
      <c r="F232" s="133">
        <v>1</v>
      </c>
      <c r="G232" s="30">
        <f t="shared" si="66"/>
        <v>0</v>
      </c>
      <c r="H232" s="31">
        <f t="shared" si="67"/>
        <v>0</v>
      </c>
      <c r="I232" s="31"/>
      <c r="J232" s="27">
        <f t="shared" si="68"/>
        <v>0</v>
      </c>
      <c r="K232" s="27">
        <f t="shared" si="63"/>
        <v>0</v>
      </c>
      <c r="L232" s="28">
        <f t="shared" si="69"/>
        <v>0</v>
      </c>
      <c r="M232" s="31"/>
      <c r="N232" s="35">
        <f t="shared" si="64"/>
        <v>0</v>
      </c>
      <c r="O232" s="35">
        <f t="shared" si="70"/>
        <v>0</v>
      </c>
      <c r="P232" s="20" t="str">
        <f t="shared" si="65"/>
        <v>.</v>
      </c>
      <c r="Q232" s="9"/>
      <c r="R232" s="9"/>
      <c r="S232" s="38"/>
      <c r="T232" s="202"/>
      <c r="U232" s="203">
        <f t="shared" si="71"/>
        <v>0</v>
      </c>
      <c r="V232" s="203">
        <f t="shared" si="72"/>
        <v>0</v>
      </c>
      <c r="W232" s="207">
        <f t="shared" si="73"/>
        <v>0</v>
      </c>
      <c r="X232" s="9"/>
    </row>
    <row r="233" spans="3:24">
      <c r="C233" s="55">
        <v>20</v>
      </c>
      <c r="D233" s="131">
        <v>0</v>
      </c>
      <c r="E233" s="132">
        <v>0</v>
      </c>
      <c r="F233" s="133">
        <v>1</v>
      </c>
      <c r="G233" s="30">
        <f t="shared" si="66"/>
        <v>0</v>
      </c>
      <c r="H233" s="31">
        <f t="shared" si="67"/>
        <v>0</v>
      </c>
      <c r="I233" s="31"/>
      <c r="J233" s="27">
        <f t="shared" si="68"/>
        <v>0</v>
      </c>
      <c r="K233" s="27">
        <f t="shared" si="63"/>
        <v>0</v>
      </c>
      <c r="L233" s="28">
        <f t="shared" si="69"/>
        <v>0</v>
      </c>
      <c r="M233" s="31"/>
      <c r="N233" s="35">
        <f t="shared" si="64"/>
        <v>0</v>
      </c>
      <c r="O233" s="35">
        <f t="shared" si="70"/>
        <v>0</v>
      </c>
      <c r="P233" s="20" t="str">
        <f t="shared" si="65"/>
        <v>.</v>
      </c>
      <c r="Q233" s="9"/>
      <c r="R233" s="9"/>
      <c r="S233" s="38"/>
      <c r="T233" s="202"/>
      <c r="U233" s="203">
        <f t="shared" si="71"/>
        <v>0</v>
      </c>
      <c r="V233" s="203">
        <f t="shared" si="72"/>
        <v>0</v>
      </c>
      <c r="W233" s="207">
        <f t="shared" si="73"/>
        <v>0</v>
      </c>
      <c r="X233" s="9"/>
    </row>
    <row r="234" spans="3:24">
      <c r="C234" s="55">
        <v>21</v>
      </c>
      <c r="D234" s="131">
        <v>0</v>
      </c>
      <c r="E234" s="132">
        <v>0</v>
      </c>
      <c r="F234" s="133">
        <v>1</v>
      </c>
      <c r="G234" s="30">
        <f t="shared" si="66"/>
        <v>0</v>
      </c>
      <c r="H234" s="31">
        <f t="shared" si="67"/>
        <v>0</v>
      </c>
      <c r="I234" s="31"/>
      <c r="J234" s="27">
        <f t="shared" si="68"/>
        <v>0</v>
      </c>
      <c r="K234" s="27">
        <f t="shared" si="63"/>
        <v>0</v>
      </c>
      <c r="L234" s="28">
        <f t="shared" si="69"/>
        <v>0</v>
      </c>
      <c r="M234" s="31"/>
      <c r="N234" s="35">
        <f t="shared" si="64"/>
        <v>0</v>
      </c>
      <c r="O234" s="35">
        <f t="shared" si="70"/>
        <v>0</v>
      </c>
      <c r="P234" s="20" t="str">
        <f t="shared" si="65"/>
        <v>.</v>
      </c>
      <c r="Q234" s="9"/>
      <c r="R234" s="9"/>
      <c r="S234" s="38"/>
      <c r="T234" s="202"/>
      <c r="U234" s="203">
        <f t="shared" si="71"/>
        <v>0</v>
      </c>
      <c r="V234" s="203">
        <f t="shared" si="72"/>
        <v>0</v>
      </c>
      <c r="W234" s="207">
        <f t="shared" si="73"/>
        <v>0</v>
      </c>
      <c r="X234" s="9"/>
    </row>
    <row r="235" spans="3:24">
      <c r="C235" s="55">
        <v>22</v>
      </c>
      <c r="D235" s="131">
        <v>0</v>
      </c>
      <c r="E235" s="132">
        <v>0</v>
      </c>
      <c r="F235" s="133">
        <v>1</v>
      </c>
      <c r="G235" s="30">
        <f t="shared" si="66"/>
        <v>0</v>
      </c>
      <c r="H235" s="31">
        <f t="shared" si="67"/>
        <v>0</v>
      </c>
      <c r="I235" s="31"/>
      <c r="J235" s="27">
        <f t="shared" si="68"/>
        <v>0</v>
      </c>
      <c r="K235" s="27">
        <f t="shared" si="63"/>
        <v>0</v>
      </c>
      <c r="L235" s="28">
        <f t="shared" si="69"/>
        <v>0</v>
      </c>
      <c r="M235" s="31"/>
      <c r="N235" s="35">
        <f t="shared" si="64"/>
        <v>0</v>
      </c>
      <c r="O235" s="35">
        <f t="shared" si="70"/>
        <v>0</v>
      </c>
      <c r="P235" s="20" t="str">
        <f t="shared" si="65"/>
        <v>.</v>
      </c>
      <c r="Q235" s="9"/>
      <c r="R235" s="9"/>
      <c r="S235" s="38"/>
      <c r="T235" s="202"/>
      <c r="U235" s="203">
        <f t="shared" si="71"/>
        <v>0</v>
      </c>
      <c r="V235" s="203">
        <f t="shared" si="72"/>
        <v>0</v>
      </c>
      <c r="W235" s="207">
        <f t="shared" si="73"/>
        <v>0</v>
      </c>
      <c r="X235" s="9"/>
    </row>
    <row r="236" spans="3:24">
      <c r="C236" s="55">
        <v>23</v>
      </c>
      <c r="D236" s="131">
        <v>0</v>
      </c>
      <c r="E236" s="132">
        <v>0</v>
      </c>
      <c r="F236" s="133">
        <v>1</v>
      </c>
      <c r="G236" s="30">
        <f t="shared" si="66"/>
        <v>0</v>
      </c>
      <c r="H236" s="31">
        <f t="shared" si="67"/>
        <v>0</v>
      </c>
      <c r="I236" s="31"/>
      <c r="J236" s="27">
        <f t="shared" si="68"/>
        <v>0</v>
      </c>
      <c r="K236" s="27">
        <f t="shared" si="63"/>
        <v>0</v>
      </c>
      <c r="L236" s="28">
        <f t="shared" si="69"/>
        <v>0</v>
      </c>
      <c r="M236" s="31"/>
      <c r="N236" s="35">
        <f t="shared" si="64"/>
        <v>0</v>
      </c>
      <c r="O236" s="35">
        <f t="shared" si="70"/>
        <v>0</v>
      </c>
      <c r="P236" s="20" t="str">
        <f t="shared" si="65"/>
        <v>.</v>
      </c>
      <c r="Q236" s="9"/>
      <c r="R236" s="9"/>
      <c r="S236" s="38"/>
      <c r="T236" s="202"/>
      <c r="U236" s="203">
        <f t="shared" si="71"/>
        <v>0</v>
      </c>
      <c r="V236" s="203">
        <f t="shared" si="72"/>
        <v>0</v>
      </c>
      <c r="W236" s="207">
        <f t="shared" si="73"/>
        <v>0</v>
      </c>
      <c r="X236" s="9"/>
    </row>
    <row r="237" spans="3:24">
      <c r="C237" s="55">
        <v>24</v>
      </c>
      <c r="D237" s="131">
        <v>0</v>
      </c>
      <c r="E237" s="132">
        <v>0</v>
      </c>
      <c r="F237" s="133">
        <v>1</v>
      </c>
      <c r="G237" s="30">
        <f t="shared" si="66"/>
        <v>0</v>
      </c>
      <c r="H237" s="31">
        <f t="shared" si="67"/>
        <v>0</v>
      </c>
      <c r="I237" s="31"/>
      <c r="J237" s="27">
        <f t="shared" si="68"/>
        <v>0</v>
      </c>
      <c r="K237" s="27">
        <f t="shared" si="63"/>
        <v>0</v>
      </c>
      <c r="L237" s="28">
        <f t="shared" si="69"/>
        <v>0</v>
      </c>
      <c r="M237" s="31"/>
      <c r="N237" s="35">
        <f t="shared" si="64"/>
        <v>0</v>
      </c>
      <c r="O237" s="35">
        <f t="shared" si="70"/>
        <v>0</v>
      </c>
      <c r="P237" s="20" t="str">
        <f t="shared" si="65"/>
        <v>.</v>
      </c>
      <c r="Q237" s="9"/>
      <c r="R237" s="9"/>
      <c r="S237" s="38"/>
      <c r="T237" s="202"/>
      <c r="U237" s="203">
        <f t="shared" si="71"/>
        <v>0</v>
      </c>
      <c r="V237" s="203">
        <f t="shared" si="72"/>
        <v>0</v>
      </c>
      <c r="W237" s="207">
        <f t="shared" si="73"/>
        <v>0</v>
      </c>
      <c r="X237" s="9"/>
    </row>
    <row r="238" spans="3:24">
      <c r="C238" s="55">
        <v>25</v>
      </c>
      <c r="D238" s="131">
        <v>0</v>
      </c>
      <c r="E238" s="132">
        <v>0</v>
      </c>
      <c r="F238" s="133">
        <v>1</v>
      </c>
      <c r="G238" s="30">
        <f t="shared" si="66"/>
        <v>0</v>
      </c>
      <c r="H238" s="31">
        <f t="shared" si="67"/>
        <v>0</v>
      </c>
      <c r="I238" s="31"/>
      <c r="J238" s="27">
        <f t="shared" si="68"/>
        <v>0</v>
      </c>
      <c r="K238" s="27">
        <f t="shared" si="63"/>
        <v>0</v>
      </c>
      <c r="L238" s="28">
        <f t="shared" si="69"/>
        <v>0</v>
      </c>
      <c r="M238" s="31"/>
      <c r="N238" s="35">
        <f t="shared" si="64"/>
        <v>0</v>
      </c>
      <c r="O238" s="35">
        <f t="shared" si="70"/>
        <v>0</v>
      </c>
      <c r="P238" s="20" t="str">
        <f t="shared" si="65"/>
        <v>.</v>
      </c>
      <c r="Q238" s="9"/>
      <c r="R238" s="9"/>
      <c r="S238" s="38"/>
      <c r="T238" s="202"/>
      <c r="U238" s="203">
        <f t="shared" si="71"/>
        <v>0</v>
      </c>
      <c r="V238" s="203">
        <f t="shared" si="72"/>
        <v>0</v>
      </c>
      <c r="W238" s="207">
        <f t="shared" si="73"/>
        <v>0</v>
      </c>
      <c r="X238" s="9"/>
    </row>
    <row r="239" spans="3:24">
      <c r="C239" s="55">
        <v>26</v>
      </c>
      <c r="D239" s="131">
        <v>0</v>
      </c>
      <c r="E239" s="132">
        <v>0</v>
      </c>
      <c r="F239" s="133">
        <v>1</v>
      </c>
      <c r="G239" s="30">
        <f t="shared" si="66"/>
        <v>0</v>
      </c>
      <c r="H239" s="31">
        <f t="shared" si="67"/>
        <v>0</v>
      </c>
      <c r="I239" s="31"/>
      <c r="J239" s="27">
        <f t="shared" si="68"/>
        <v>0</v>
      </c>
      <c r="K239" s="27">
        <f t="shared" si="63"/>
        <v>0</v>
      </c>
      <c r="L239" s="28">
        <f t="shared" si="69"/>
        <v>0</v>
      </c>
      <c r="M239" s="31"/>
      <c r="N239" s="35">
        <f t="shared" si="64"/>
        <v>0</v>
      </c>
      <c r="O239" s="35">
        <f t="shared" si="70"/>
        <v>0</v>
      </c>
      <c r="P239" s="20" t="str">
        <f t="shared" si="65"/>
        <v>.</v>
      </c>
      <c r="Q239" s="9"/>
      <c r="R239" s="9"/>
      <c r="S239" s="38"/>
      <c r="T239" s="202"/>
      <c r="U239" s="203">
        <f t="shared" si="71"/>
        <v>0</v>
      </c>
      <c r="V239" s="203">
        <f t="shared" si="72"/>
        <v>0</v>
      </c>
      <c r="W239" s="207">
        <f t="shared" si="73"/>
        <v>0</v>
      </c>
      <c r="X239" s="9"/>
    </row>
    <row r="240" spans="3:24">
      <c r="C240" s="55">
        <v>27</v>
      </c>
      <c r="D240" s="131">
        <v>0</v>
      </c>
      <c r="E240" s="132">
        <v>0</v>
      </c>
      <c r="F240" s="133">
        <v>1</v>
      </c>
      <c r="G240" s="30">
        <f t="shared" si="66"/>
        <v>0</v>
      </c>
      <c r="H240" s="31">
        <f t="shared" si="67"/>
        <v>0</v>
      </c>
      <c r="I240" s="31"/>
      <c r="J240" s="27">
        <f t="shared" si="68"/>
        <v>0</v>
      </c>
      <c r="K240" s="27">
        <f t="shared" si="63"/>
        <v>0</v>
      </c>
      <c r="L240" s="28">
        <f t="shared" si="69"/>
        <v>0</v>
      </c>
      <c r="M240" s="31"/>
      <c r="N240" s="35">
        <f t="shared" si="64"/>
        <v>0</v>
      </c>
      <c r="O240" s="35">
        <f t="shared" si="70"/>
        <v>0</v>
      </c>
      <c r="P240" s="20" t="str">
        <f t="shared" si="65"/>
        <v>.</v>
      </c>
      <c r="Q240" s="9"/>
      <c r="R240" s="9"/>
      <c r="S240" s="38"/>
      <c r="T240" s="202"/>
      <c r="U240" s="203">
        <f t="shared" si="71"/>
        <v>0</v>
      </c>
      <c r="V240" s="203">
        <f t="shared" si="72"/>
        <v>0</v>
      </c>
      <c r="W240" s="207">
        <f t="shared" si="73"/>
        <v>0</v>
      </c>
      <c r="X240" s="9"/>
    </row>
    <row r="241" spans="3:24">
      <c r="C241" s="55">
        <v>28</v>
      </c>
      <c r="D241" s="131">
        <v>0</v>
      </c>
      <c r="E241" s="132">
        <v>0</v>
      </c>
      <c r="F241" s="133">
        <v>1</v>
      </c>
      <c r="G241" s="30">
        <f t="shared" si="66"/>
        <v>0</v>
      </c>
      <c r="H241" s="31">
        <f t="shared" si="67"/>
        <v>0</v>
      </c>
      <c r="I241" s="31"/>
      <c r="J241" s="27">
        <f t="shared" si="68"/>
        <v>0</v>
      </c>
      <c r="K241" s="27">
        <f t="shared" si="63"/>
        <v>0</v>
      </c>
      <c r="L241" s="28">
        <f t="shared" si="69"/>
        <v>0</v>
      </c>
      <c r="M241" s="31"/>
      <c r="N241" s="35">
        <f t="shared" si="64"/>
        <v>0</v>
      </c>
      <c r="O241" s="35">
        <f t="shared" si="70"/>
        <v>0</v>
      </c>
      <c r="P241" s="20" t="str">
        <f t="shared" si="65"/>
        <v>.</v>
      </c>
      <c r="Q241" s="9"/>
      <c r="R241" s="9"/>
      <c r="S241" s="38"/>
      <c r="T241" s="202"/>
      <c r="U241" s="203">
        <f t="shared" si="71"/>
        <v>0</v>
      </c>
      <c r="V241" s="203">
        <f t="shared" si="72"/>
        <v>0</v>
      </c>
      <c r="W241" s="207">
        <f t="shared" si="73"/>
        <v>0</v>
      </c>
      <c r="X241" s="9"/>
    </row>
    <row r="242" spans="3:24">
      <c r="C242" s="55">
        <v>29</v>
      </c>
      <c r="D242" s="131">
        <v>0</v>
      </c>
      <c r="E242" s="132">
        <v>0</v>
      </c>
      <c r="F242" s="133">
        <v>1</v>
      </c>
      <c r="G242" s="30">
        <f t="shared" si="66"/>
        <v>0</v>
      </c>
      <c r="H242" s="31">
        <f t="shared" si="67"/>
        <v>0</v>
      </c>
      <c r="I242" s="31"/>
      <c r="J242" s="27">
        <f t="shared" si="68"/>
        <v>0</v>
      </c>
      <c r="K242" s="27">
        <f t="shared" si="63"/>
        <v>0</v>
      </c>
      <c r="L242" s="28">
        <f t="shared" si="69"/>
        <v>0</v>
      </c>
      <c r="M242" s="31"/>
      <c r="N242" s="35">
        <f t="shared" si="64"/>
        <v>0</v>
      </c>
      <c r="O242" s="35">
        <f t="shared" si="70"/>
        <v>0</v>
      </c>
      <c r="P242" s="20" t="str">
        <f t="shared" si="65"/>
        <v>.</v>
      </c>
      <c r="Q242" s="9"/>
      <c r="R242" s="9"/>
      <c r="S242" s="38"/>
      <c r="T242" s="202"/>
      <c r="U242" s="203">
        <f t="shared" si="71"/>
        <v>0</v>
      </c>
      <c r="V242" s="203">
        <f t="shared" si="72"/>
        <v>0</v>
      </c>
      <c r="W242" s="207">
        <f t="shared" si="73"/>
        <v>0</v>
      </c>
      <c r="X242" s="9"/>
    </row>
    <row r="243" spans="3:24">
      <c r="C243" s="55">
        <v>30</v>
      </c>
      <c r="D243" s="131">
        <v>0</v>
      </c>
      <c r="E243" s="132">
        <v>0</v>
      </c>
      <c r="F243" s="133">
        <v>1</v>
      </c>
      <c r="G243" s="30">
        <f t="shared" si="66"/>
        <v>0</v>
      </c>
      <c r="H243" s="31">
        <f t="shared" si="67"/>
        <v>0</v>
      </c>
      <c r="I243" s="31"/>
      <c r="J243" s="27">
        <f t="shared" si="68"/>
        <v>0</v>
      </c>
      <c r="K243" s="27">
        <f t="shared" si="63"/>
        <v>0</v>
      </c>
      <c r="L243" s="28">
        <f t="shared" si="69"/>
        <v>0</v>
      </c>
      <c r="M243" s="31"/>
      <c r="N243" s="35">
        <f t="shared" si="64"/>
        <v>0</v>
      </c>
      <c r="O243" s="35">
        <f t="shared" si="70"/>
        <v>0</v>
      </c>
      <c r="P243" s="20" t="str">
        <f t="shared" si="65"/>
        <v>.</v>
      </c>
      <c r="Q243" s="9"/>
      <c r="R243" s="9"/>
      <c r="S243" s="38"/>
      <c r="T243" s="202"/>
      <c r="U243" s="203">
        <f t="shared" si="71"/>
        <v>0</v>
      </c>
      <c r="V243" s="203">
        <f t="shared" si="72"/>
        <v>0</v>
      </c>
      <c r="W243" s="207">
        <f t="shared" si="73"/>
        <v>0</v>
      </c>
      <c r="X243" s="9"/>
    </row>
    <row r="244" spans="3:24">
      <c r="C244" s="55">
        <v>31</v>
      </c>
      <c r="D244" s="131">
        <v>0</v>
      </c>
      <c r="E244" s="132">
        <v>0</v>
      </c>
      <c r="F244" s="133">
        <v>1</v>
      </c>
      <c r="G244" s="30">
        <f t="shared" si="66"/>
        <v>0</v>
      </c>
      <c r="H244" s="31">
        <f t="shared" si="67"/>
        <v>0</v>
      </c>
      <c r="I244" s="31"/>
      <c r="J244" s="27">
        <f t="shared" si="68"/>
        <v>0</v>
      </c>
      <c r="K244" s="27">
        <f t="shared" si="63"/>
        <v>0</v>
      </c>
      <c r="L244" s="28">
        <f t="shared" si="69"/>
        <v>0</v>
      </c>
      <c r="M244" s="31"/>
      <c r="N244" s="35">
        <f t="shared" si="64"/>
        <v>0</v>
      </c>
      <c r="O244" s="35">
        <f t="shared" si="70"/>
        <v>0</v>
      </c>
      <c r="P244" s="20" t="str">
        <f t="shared" si="65"/>
        <v>.</v>
      </c>
      <c r="Q244" s="9"/>
      <c r="R244" s="9"/>
      <c r="S244" s="38"/>
      <c r="T244" s="202"/>
      <c r="U244" s="203">
        <f t="shared" si="71"/>
        <v>0</v>
      </c>
      <c r="V244" s="203">
        <f t="shared" si="72"/>
        <v>0</v>
      </c>
      <c r="W244" s="207">
        <f t="shared" si="73"/>
        <v>0</v>
      </c>
      <c r="X244" s="9"/>
    </row>
    <row r="245" spans="3:24">
      <c r="C245" s="55">
        <v>32</v>
      </c>
      <c r="D245" s="131">
        <v>0</v>
      </c>
      <c r="E245" s="132">
        <v>0</v>
      </c>
      <c r="F245" s="133">
        <v>1</v>
      </c>
      <c r="G245" s="30">
        <f t="shared" si="66"/>
        <v>0</v>
      </c>
      <c r="H245" s="31">
        <f t="shared" si="67"/>
        <v>0</v>
      </c>
      <c r="I245" s="31"/>
      <c r="J245" s="27">
        <f t="shared" si="68"/>
        <v>0</v>
      </c>
      <c r="K245" s="27">
        <f t="shared" si="63"/>
        <v>0</v>
      </c>
      <c r="L245" s="28">
        <f t="shared" si="69"/>
        <v>0</v>
      </c>
      <c r="M245" s="31"/>
      <c r="N245" s="35">
        <f t="shared" si="64"/>
        <v>0</v>
      </c>
      <c r="O245" s="35">
        <f t="shared" si="70"/>
        <v>0</v>
      </c>
      <c r="P245" s="20" t="str">
        <f t="shared" si="65"/>
        <v>.</v>
      </c>
      <c r="Q245" s="9"/>
      <c r="R245" s="9"/>
      <c r="S245" s="38"/>
      <c r="T245" s="202"/>
      <c r="U245" s="203">
        <f t="shared" si="71"/>
        <v>0</v>
      </c>
      <c r="V245" s="203">
        <f t="shared" si="72"/>
        <v>0</v>
      </c>
      <c r="W245" s="207">
        <f t="shared" si="73"/>
        <v>0</v>
      </c>
      <c r="X245" s="9"/>
    </row>
    <row r="246" spans="3:24">
      <c r="C246" s="55">
        <v>33</v>
      </c>
      <c r="D246" s="131">
        <v>0</v>
      </c>
      <c r="E246" s="132">
        <v>0</v>
      </c>
      <c r="F246" s="133">
        <v>1</v>
      </c>
      <c r="G246" s="30">
        <f t="shared" si="66"/>
        <v>0</v>
      </c>
      <c r="H246" s="31">
        <f t="shared" si="67"/>
        <v>0</v>
      </c>
      <c r="I246" s="31"/>
      <c r="J246" s="27">
        <f t="shared" si="68"/>
        <v>0</v>
      </c>
      <c r="K246" s="27">
        <f t="shared" si="63"/>
        <v>0</v>
      </c>
      <c r="L246" s="28">
        <f t="shared" si="69"/>
        <v>0</v>
      </c>
      <c r="M246" s="31"/>
      <c r="N246" s="35">
        <f t="shared" si="64"/>
        <v>0</v>
      </c>
      <c r="O246" s="35">
        <f t="shared" si="70"/>
        <v>0</v>
      </c>
      <c r="P246" s="20" t="str">
        <f t="shared" si="65"/>
        <v>.</v>
      </c>
      <c r="Q246" s="9"/>
      <c r="R246" s="9"/>
      <c r="S246" s="38"/>
      <c r="T246" s="202"/>
      <c r="U246" s="203">
        <f t="shared" si="71"/>
        <v>0</v>
      </c>
      <c r="V246" s="203">
        <f t="shared" si="72"/>
        <v>0</v>
      </c>
      <c r="W246" s="207">
        <f t="shared" si="73"/>
        <v>0</v>
      </c>
      <c r="X246" s="9"/>
    </row>
    <row r="247" spans="3:24">
      <c r="C247" s="55">
        <v>34</v>
      </c>
      <c r="D247" s="131">
        <v>0</v>
      </c>
      <c r="E247" s="132">
        <v>0</v>
      </c>
      <c r="F247" s="133">
        <v>1</v>
      </c>
      <c r="G247" s="30">
        <f t="shared" si="66"/>
        <v>0</v>
      </c>
      <c r="H247" s="31">
        <f t="shared" si="67"/>
        <v>0</v>
      </c>
      <c r="I247" s="31"/>
      <c r="J247" s="27">
        <f t="shared" si="68"/>
        <v>0</v>
      </c>
      <c r="K247" s="27">
        <f t="shared" si="63"/>
        <v>0</v>
      </c>
      <c r="L247" s="28">
        <f t="shared" si="69"/>
        <v>0</v>
      </c>
      <c r="M247" s="31"/>
      <c r="N247" s="35">
        <f t="shared" si="64"/>
        <v>0</v>
      </c>
      <c r="O247" s="35">
        <f t="shared" si="70"/>
        <v>0</v>
      </c>
      <c r="P247" s="20" t="str">
        <f t="shared" si="65"/>
        <v>.</v>
      </c>
      <c r="Q247" s="9"/>
      <c r="R247" s="9"/>
      <c r="S247" s="38"/>
      <c r="T247" s="202"/>
      <c r="U247" s="203">
        <f t="shared" si="71"/>
        <v>0</v>
      </c>
      <c r="V247" s="203">
        <f t="shared" si="72"/>
        <v>0</v>
      </c>
      <c r="W247" s="207">
        <f t="shared" si="73"/>
        <v>0</v>
      </c>
      <c r="X247" s="9"/>
    </row>
    <row r="248" spans="3:24">
      <c r="C248" s="55">
        <v>35</v>
      </c>
      <c r="D248" s="131">
        <v>0</v>
      </c>
      <c r="E248" s="132">
        <v>0</v>
      </c>
      <c r="F248" s="133">
        <v>1</v>
      </c>
      <c r="G248" s="30">
        <f t="shared" si="66"/>
        <v>0</v>
      </c>
      <c r="H248" s="31">
        <f t="shared" si="67"/>
        <v>0</v>
      </c>
      <c r="I248" s="31"/>
      <c r="J248" s="27">
        <f t="shared" si="68"/>
        <v>0</v>
      </c>
      <c r="K248" s="27">
        <f t="shared" si="63"/>
        <v>0</v>
      </c>
      <c r="L248" s="28">
        <f t="shared" si="69"/>
        <v>0</v>
      </c>
      <c r="M248" s="31"/>
      <c r="N248" s="35">
        <f t="shared" si="64"/>
        <v>0</v>
      </c>
      <c r="O248" s="35">
        <f t="shared" si="70"/>
        <v>0</v>
      </c>
      <c r="P248" s="20" t="str">
        <f t="shared" si="65"/>
        <v>.</v>
      </c>
      <c r="Q248" s="9"/>
      <c r="R248" s="9"/>
      <c r="S248" s="38"/>
      <c r="T248" s="202"/>
      <c r="U248" s="203">
        <f t="shared" si="71"/>
        <v>0</v>
      </c>
      <c r="V248" s="203">
        <f t="shared" si="72"/>
        <v>0</v>
      </c>
      <c r="W248" s="207">
        <f t="shared" si="73"/>
        <v>0</v>
      </c>
      <c r="X248" s="9"/>
    </row>
    <row r="249" spans="3:24">
      <c r="C249" s="55">
        <v>36</v>
      </c>
      <c r="D249" s="131">
        <v>0</v>
      </c>
      <c r="E249" s="132">
        <v>0</v>
      </c>
      <c r="F249" s="133">
        <v>1</v>
      </c>
      <c r="G249" s="30">
        <f t="shared" si="66"/>
        <v>0</v>
      </c>
      <c r="H249" s="31">
        <f t="shared" si="67"/>
        <v>0</v>
      </c>
      <c r="I249" s="31"/>
      <c r="J249" s="27">
        <f t="shared" si="68"/>
        <v>0</v>
      </c>
      <c r="K249" s="27">
        <f t="shared" si="63"/>
        <v>0</v>
      </c>
      <c r="L249" s="28">
        <f t="shared" si="69"/>
        <v>0</v>
      </c>
      <c r="M249" s="31"/>
      <c r="N249" s="35">
        <f t="shared" si="64"/>
        <v>0</v>
      </c>
      <c r="O249" s="35">
        <f t="shared" si="70"/>
        <v>0</v>
      </c>
      <c r="P249" s="20" t="str">
        <f t="shared" si="65"/>
        <v>.</v>
      </c>
      <c r="Q249" s="9"/>
      <c r="R249" s="9"/>
      <c r="S249" s="38"/>
      <c r="T249" s="202"/>
      <c r="U249" s="203">
        <f t="shared" si="71"/>
        <v>0</v>
      </c>
      <c r="V249" s="203">
        <f t="shared" si="72"/>
        <v>0</v>
      </c>
      <c r="W249" s="207">
        <f t="shared" si="73"/>
        <v>0</v>
      </c>
      <c r="X249" s="9"/>
    </row>
    <row r="250" spans="3:24">
      <c r="C250" s="55">
        <v>37</v>
      </c>
      <c r="D250" s="131">
        <v>0</v>
      </c>
      <c r="E250" s="132">
        <v>0</v>
      </c>
      <c r="F250" s="133">
        <v>1</v>
      </c>
      <c r="G250" s="30">
        <f t="shared" si="66"/>
        <v>0</v>
      </c>
      <c r="H250" s="31">
        <f t="shared" si="67"/>
        <v>0</v>
      </c>
      <c r="I250" s="31"/>
      <c r="J250" s="27">
        <f t="shared" si="68"/>
        <v>0</v>
      </c>
      <c r="K250" s="27">
        <f t="shared" si="63"/>
        <v>0</v>
      </c>
      <c r="L250" s="28">
        <f t="shared" si="69"/>
        <v>0</v>
      </c>
      <c r="M250" s="31"/>
      <c r="N250" s="35">
        <f t="shared" si="64"/>
        <v>0</v>
      </c>
      <c r="O250" s="35">
        <f t="shared" si="70"/>
        <v>0</v>
      </c>
      <c r="P250" s="20" t="str">
        <f t="shared" si="65"/>
        <v>.</v>
      </c>
      <c r="Q250" s="9"/>
      <c r="R250" s="9"/>
      <c r="S250" s="38"/>
      <c r="T250" s="202"/>
      <c r="U250" s="203">
        <f t="shared" si="71"/>
        <v>0</v>
      </c>
      <c r="V250" s="203">
        <f t="shared" si="72"/>
        <v>0</v>
      </c>
      <c r="W250" s="207">
        <f t="shared" si="73"/>
        <v>0</v>
      </c>
      <c r="X250" s="9"/>
    </row>
    <row r="251" spans="3:24">
      <c r="C251" s="55">
        <v>38</v>
      </c>
      <c r="D251" s="131">
        <v>0</v>
      </c>
      <c r="E251" s="132">
        <v>0</v>
      </c>
      <c r="F251" s="133">
        <v>1</v>
      </c>
      <c r="G251" s="30">
        <f t="shared" si="66"/>
        <v>0</v>
      </c>
      <c r="H251" s="31">
        <f t="shared" si="67"/>
        <v>0</v>
      </c>
      <c r="I251" s="31"/>
      <c r="J251" s="27">
        <f t="shared" si="68"/>
        <v>0</v>
      </c>
      <c r="K251" s="27">
        <f t="shared" si="63"/>
        <v>0</v>
      </c>
      <c r="L251" s="28">
        <f t="shared" si="69"/>
        <v>0</v>
      </c>
      <c r="M251" s="31"/>
      <c r="N251" s="35">
        <f t="shared" si="64"/>
        <v>0</v>
      </c>
      <c r="O251" s="35">
        <f t="shared" si="70"/>
        <v>0</v>
      </c>
      <c r="P251" s="20" t="str">
        <f t="shared" si="65"/>
        <v>.</v>
      </c>
      <c r="Q251" s="9"/>
      <c r="R251" s="9"/>
      <c r="S251" s="38"/>
      <c r="T251" s="202"/>
      <c r="U251" s="203">
        <f t="shared" si="71"/>
        <v>0</v>
      </c>
      <c r="V251" s="203">
        <f t="shared" si="72"/>
        <v>0</v>
      </c>
      <c r="W251" s="207">
        <f t="shared" si="73"/>
        <v>0</v>
      </c>
      <c r="X251" s="9"/>
    </row>
    <row r="252" spans="3:24">
      <c r="C252" s="55">
        <v>39</v>
      </c>
      <c r="D252" s="131">
        <v>0</v>
      </c>
      <c r="E252" s="132">
        <v>0</v>
      </c>
      <c r="F252" s="133">
        <v>1</v>
      </c>
      <c r="G252" s="30">
        <f t="shared" si="66"/>
        <v>0</v>
      </c>
      <c r="H252" s="31">
        <f t="shared" si="67"/>
        <v>0</v>
      </c>
      <c r="I252" s="31"/>
      <c r="J252" s="27">
        <f t="shared" si="68"/>
        <v>0</v>
      </c>
      <c r="K252" s="27">
        <f t="shared" si="63"/>
        <v>0</v>
      </c>
      <c r="L252" s="28">
        <f t="shared" si="69"/>
        <v>0</v>
      </c>
      <c r="M252" s="31"/>
      <c r="N252" s="35">
        <f t="shared" si="64"/>
        <v>0</v>
      </c>
      <c r="O252" s="35">
        <f t="shared" si="70"/>
        <v>0</v>
      </c>
      <c r="P252" s="20" t="str">
        <f t="shared" si="65"/>
        <v>.</v>
      </c>
      <c r="Q252" s="9"/>
      <c r="R252" s="9"/>
      <c r="S252" s="38"/>
      <c r="T252" s="202"/>
      <c r="U252" s="203">
        <f t="shared" si="71"/>
        <v>0</v>
      </c>
      <c r="V252" s="203">
        <f t="shared" si="72"/>
        <v>0</v>
      </c>
      <c r="W252" s="207">
        <f t="shared" si="73"/>
        <v>0</v>
      </c>
      <c r="X252" s="9"/>
    </row>
    <row r="253" spans="3:24">
      <c r="C253" s="55">
        <v>40</v>
      </c>
      <c r="D253" s="131">
        <v>0</v>
      </c>
      <c r="E253" s="132">
        <v>0</v>
      </c>
      <c r="F253" s="133">
        <v>1</v>
      </c>
      <c r="G253" s="30">
        <f t="shared" si="66"/>
        <v>0</v>
      </c>
      <c r="H253" s="31">
        <f t="shared" si="67"/>
        <v>0</v>
      </c>
      <c r="I253" s="31"/>
      <c r="J253" s="27">
        <f t="shared" si="68"/>
        <v>0</v>
      </c>
      <c r="K253" s="27">
        <f t="shared" si="63"/>
        <v>0</v>
      </c>
      <c r="L253" s="28">
        <f t="shared" si="69"/>
        <v>0</v>
      </c>
      <c r="M253" s="31"/>
      <c r="N253" s="35">
        <f t="shared" si="64"/>
        <v>0</v>
      </c>
      <c r="O253" s="35">
        <f t="shared" si="70"/>
        <v>0</v>
      </c>
      <c r="P253" s="20" t="str">
        <f t="shared" si="65"/>
        <v>.</v>
      </c>
      <c r="Q253" s="9"/>
      <c r="R253" s="9"/>
      <c r="S253" s="38"/>
      <c r="T253" s="202"/>
      <c r="U253" s="203">
        <f t="shared" si="71"/>
        <v>0</v>
      </c>
      <c r="V253" s="203">
        <f t="shared" si="72"/>
        <v>0</v>
      </c>
      <c r="W253" s="207">
        <f t="shared" si="73"/>
        <v>0</v>
      </c>
      <c r="X253" s="9"/>
    </row>
    <row r="254" spans="3:24">
      <c r="C254" s="55">
        <v>41</v>
      </c>
      <c r="D254" s="131">
        <v>0</v>
      </c>
      <c r="E254" s="132">
        <v>0</v>
      </c>
      <c r="F254" s="133">
        <v>1</v>
      </c>
      <c r="G254" s="30">
        <f t="shared" si="66"/>
        <v>0</v>
      </c>
      <c r="H254" s="31">
        <f t="shared" si="67"/>
        <v>0</v>
      </c>
      <c r="I254" s="31"/>
      <c r="J254" s="27">
        <f t="shared" si="68"/>
        <v>0</v>
      </c>
      <c r="K254" s="27">
        <f t="shared" si="63"/>
        <v>0</v>
      </c>
      <c r="L254" s="28">
        <f t="shared" si="69"/>
        <v>0</v>
      </c>
      <c r="M254" s="31"/>
      <c r="N254" s="35">
        <f t="shared" si="64"/>
        <v>0</v>
      </c>
      <c r="O254" s="35">
        <f t="shared" si="70"/>
        <v>0</v>
      </c>
      <c r="P254" s="20" t="str">
        <f t="shared" si="65"/>
        <v>.</v>
      </c>
      <c r="Q254" s="9"/>
      <c r="R254" s="9"/>
      <c r="S254" s="38"/>
      <c r="T254" s="202"/>
      <c r="U254" s="203">
        <f t="shared" si="71"/>
        <v>0</v>
      </c>
      <c r="V254" s="203">
        <f t="shared" si="72"/>
        <v>0</v>
      </c>
      <c r="W254" s="207">
        <f t="shared" si="73"/>
        <v>0</v>
      </c>
      <c r="X254" s="9"/>
    </row>
    <row r="255" spans="3:24">
      <c r="C255" s="55">
        <v>42</v>
      </c>
      <c r="D255" s="131">
        <v>0</v>
      </c>
      <c r="E255" s="132">
        <v>0</v>
      </c>
      <c r="F255" s="133">
        <v>1</v>
      </c>
      <c r="G255" s="30">
        <f t="shared" si="66"/>
        <v>0</v>
      </c>
      <c r="H255" s="31">
        <f t="shared" si="67"/>
        <v>0</v>
      </c>
      <c r="I255" s="31"/>
      <c r="J255" s="27">
        <f t="shared" si="68"/>
        <v>0</v>
      </c>
      <c r="K255" s="27">
        <f>ROUND((IF(H255-$R$216&lt;0,0,(H255-$R$216))*3.5%)*F255,2)</f>
        <v>0</v>
      </c>
      <c r="L255" s="28">
        <f t="shared" si="69"/>
        <v>0</v>
      </c>
      <c r="M255" s="31"/>
      <c r="N255" s="35">
        <f t="shared" si="64"/>
        <v>0</v>
      </c>
      <c r="O255" s="35">
        <f t="shared" si="70"/>
        <v>0</v>
      </c>
      <c r="P255" s="20" t="str">
        <f t="shared" si="65"/>
        <v>.</v>
      </c>
      <c r="Q255" s="9"/>
      <c r="R255" s="9"/>
      <c r="S255" s="38"/>
      <c r="T255" s="202"/>
      <c r="U255" s="203">
        <f t="shared" si="71"/>
        <v>0</v>
      </c>
      <c r="V255" s="203">
        <f t="shared" si="72"/>
        <v>0</v>
      </c>
      <c r="W255" s="207">
        <f t="shared" si="73"/>
        <v>0</v>
      </c>
      <c r="X255" s="9"/>
    </row>
    <row r="256" spans="3:24">
      <c r="C256" s="55">
        <v>43</v>
      </c>
      <c r="D256" s="131">
        <v>0</v>
      </c>
      <c r="E256" s="132">
        <v>0</v>
      </c>
      <c r="F256" s="133">
        <v>1</v>
      </c>
      <c r="G256" s="30">
        <f t="shared" si="66"/>
        <v>0</v>
      </c>
      <c r="H256" s="31">
        <f t="shared" si="67"/>
        <v>0</v>
      </c>
      <c r="I256" s="31"/>
      <c r="J256" s="27">
        <f t="shared" si="68"/>
        <v>0</v>
      </c>
      <c r="K256" s="27">
        <f t="shared" si="63"/>
        <v>0</v>
      </c>
      <c r="L256" s="28">
        <f t="shared" si="69"/>
        <v>0</v>
      </c>
      <c r="M256" s="31"/>
      <c r="N256" s="35">
        <f t="shared" si="64"/>
        <v>0</v>
      </c>
      <c r="O256" s="35">
        <f t="shared" si="70"/>
        <v>0</v>
      </c>
      <c r="P256" s="20" t="str">
        <f t="shared" si="65"/>
        <v>.</v>
      </c>
      <c r="Q256" s="9"/>
      <c r="R256" s="9"/>
      <c r="S256" s="38"/>
      <c r="T256" s="202"/>
      <c r="U256" s="203">
        <f t="shared" si="71"/>
        <v>0</v>
      </c>
      <c r="V256" s="203">
        <f t="shared" si="72"/>
        <v>0</v>
      </c>
      <c r="W256" s="207">
        <f t="shared" si="73"/>
        <v>0</v>
      </c>
      <c r="X256" s="9"/>
    </row>
    <row r="257" spans="3:24">
      <c r="C257" s="55">
        <v>44</v>
      </c>
      <c r="D257" s="131">
        <v>0</v>
      </c>
      <c r="E257" s="132">
        <v>0</v>
      </c>
      <c r="F257" s="133">
        <v>1</v>
      </c>
      <c r="G257" s="30">
        <f t="shared" si="66"/>
        <v>0</v>
      </c>
      <c r="H257" s="31">
        <f t="shared" si="67"/>
        <v>0</v>
      </c>
      <c r="I257" s="31"/>
      <c r="J257" s="27">
        <f t="shared" si="68"/>
        <v>0</v>
      </c>
      <c r="K257" s="27">
        <f t="shared" si="63"/>
        <v>0</v>
      </c>
      <c r="L257" s="28">
        <f t="shared" si="69"/>
        <v>0</v>
      </c>
      <c r="M257" s="31"/>
      <c r="N257" s="35">
        <f t="shared" si="64"/>
        <v>0</v>
      </c>
      <c r="O257" s="35">
        <f t="shared" si="70"/>
        <v>0</v>
      </c>
      <c r="P257" s="20" t="str">
        <f t="shared" si="65"/>
        <v>.</v>
      </c>
      <c r="Q257" s="121"/>
      <c r="R257" s="9"/>
      <c r="S257" s="38"/>
      <c r="T257" s="202"/>
      <c r="U257" s="203">
        <f t="shared" si="71"/>
        <v>0</v>
      </c>
      <c r="V257" s="203">
        <f t="shared" si="72"/>
        <v>0</v>
      </c>
      <c r="W257" s="207">
        <f t="shared" si="73"/>
        <v>0</v>
      </c>
      <c r="X257" s="9"/>
    </row>
    <row r="258" spans="3:24">
      <c r="C258" s="55">
        <v>45</v>
      </c>
      <c r="D258" s="131">
        <v>0</v>
      </c>
      <c r="E258" s="132">
        <v>0</v>
      </c>
      <c r="F258" s="133">
        <v>1</v>
      </c>
      <c r="G258" s="30">
        <f t="shared" si="66"/>
        <v>0</v>
      </c>
      <c r="H258" s="31">
        <f t="shared" si="67"/>
        <v>0</v>
      </c>
      <c r="I258" s="31"/>
      <c r="J258" s="27">
        <f t="shared" si="68"/>
        <v>0</v>
      </c>
      <c r="K258" s="27">
        <f t="shared" si="63"/>
        <v>0</v>
      </c>
      <c r="L258" s="28">
        <f t="shared" si="69"/>
        <v>0</v>
      </c>
      <c r="M258" s="31"/>
      <c r="N258" s="35">
        <f t="shared" si="64"/>
        <v>0</v>
      </c>
      <c r="O258" s="35">
        <f t="shared" si="70"/>
        <v>0</v>
      </c>
      <c r="P258" s="20" t="str">
        <f t="shared" si="65"/>
        <v>.</v>
      </c>
      <c r="Q258" s="9"/>
      <c r="R258" s="9"/>
      <c r="S258" s="38"/>
      <c r="T258" s="202"/>
      <c r="U258" s="203">
        <f t="shared" si="71"/>
        <v>0</v>
      </c>
      <c r="V258" s="203">
        <f t="shared" si="72"/>
        <v>0</v>
      </c>
      <c r="W258" s="207">
        <f t="shared" si="73"/>
        <v>0</v>
      </c>
      <c r="X258" s="9"/>
    </row>
    <row r="259" spans="3:24">
      <c r="C259" s="55">
        <v>46</v>
      </c>
      <c r="D259" s="131">
        <v>0</v>
      </c>
      <c r="E259" s="132">
        <v>0</v>
      </c>
      <c r="F259" s="133">
        <v>1</v>
      </c>
      <c r="G259" s="30">
        <f t="shared" si="60"/>
        <v>0</v>
      </c>
      <c r="H259" s="31">
        <f t="shared" si="61"/>
        <v>0</v>
      </c>
      <c r="I259" s="31"/>
      <c r="J259" s="27">
        <f t="shared" si="62"/>
        <v>0</v>
      </c>
      <c r="K259" s="27">
        <f t="shared" si="63"/>
        <v>0</v>
      </c>
      <c r="L259" s="28">
        <f t="shared" si="57"/>
        <v>0</v>
      </c>
      <c r="M259" s="31"/>
      <c r="N259" s="35">
        <f t="shared" si="64"/>
        <v>0</v>
      </c>
      <c r="O259" s="35">
        <f t="shared" si="58"/>
        <v>0</v>
      </c>
      <c r="P259" s="20" t="str">
        <f t="shared" si="65"/>
        <v>.</v>
      </c>
      <c r="Q259" s="9"/>
      <c r="R259" s="9"/>
      <c r="S259" s="38"/>
      <c r="T259" s="202"/>
      <c r="U259" s="203">
        <f t="shared" ref="U259:U265" si="74">((MIN(H259,$R$217)*0.58%))*F259</f>
        <v>0</v>
      </c>
      <c r="V259" s="203">
        <f t="shared" ref="V259:V265" si="75">(IF(H259&gt;$R$217,(H259-$R$217)*1.25%,0))*F259</f>
        <v>0</v>
      </c>
      <c r="W259" s="207">
        <f t="shared" si="59"/>
        <v>0</v>
      </c>
      <c r="X259" s="9"/>
    </row>
    <row r="260" spans="3:24">
      <c r="C260" s="55">
        <v>47</v>
      </c>
      <c r="D260" s="131">
        <v>0</v>
      </c>
      <c r="E260" s="132">
        <v>0</v>
      </c>
      <c r="F260" s="133">
        <v>1</v>
      </c>
      <c r="G260" s="30">
        <f t="shared" si="60"/>
        <v>0</v>
      </c>
      <c r="H260" s="31">
        <f t="shared" si="61"/>
        <v>0</v>
      </c>
      <c r="I260" s="31"/>
      <c r="J260" s="27">
        <f t="shared" si="62"/>
        <v>0</v>
      </c>
      <c r="K260" s="27">
        <f t="shared" si="63"/>
        <v>0</v>
      </c>
      <c r="L260" s="28">
        <f t="shared" si="57"/>
        <v>0</v>
      </c>
      <c r="M260" s="31"/>
      <c r="N260" s="35">
        <f t="shared" si="64"/>
        <v>0</v>
      </c>
      <c r="O260" s="35">
        <f t="shared" si="58"/>
        <v>0</v>
      </c>
      <c r="P260" s="20" t="str">
        <f t="shared" si="65"/>
        <v>.</v>
      </c>
      <c r="Q260" s="9"/>
      <c r="R260" s="9"/>
      <c r="S260" s="38"/>
      <c r="T260" s="202"/>
      <c r="U260" s="203">
        <f t="shared" si="74"/>
        <v>0</v>
      </c>
      <c r="V260" s="203">
        <f t="shared" si="75"/>
        <v>0</v>
      </c>
      <c r="W260" s="207">
        <f t="shared" si="59"/>
        <v>0</v>
      </c>
      <c r="X260" s="9"/>
    </row>
    <row r="261" spans="3:24">
      <c r="C261" s="55">
        <v>48</v>
      </c>
      <c r="D261" s="131">
        <v>0</v>
      </c>
      <c r="E261" s="132">
        <v>0</v>
      </c>
      <c r="F261" s="133">
        <v>1</v>
      </c>
      <c r="G261" s="30">
        <f t="shared" si="60"/>
        <v>0</v>
      </c>
      <c r="H261" s="31">
        <f t="shared" si="61"/>
        <v>0</v>
      </c>
      <c r="I261" s="31"/>
      <c r="J261" s="27">
        <f t="shared" si="62"/>
        <v>0</v>
      </c>
      <c r="K261" s="27">
        <f t="shared" si="63"/>
        <v>0</v>
      </c>
      <c r="L261" s="28">
        <f t="shared" si="57"/>
        <v>0</v>
      </c>
      <c r="M261" s="31"/>
      <c r="N261" s="35">
        <f t="shared" si="64"/>
        <v>0</v>
      </c>
      <c r="O261" s="35">
        <f t="shared" si="58"/>
        <v>0</v>
      </c>
      <c r="P261" s="20" t="str">
        <f t="shared" si="65"/>
        <v>.</v>
      </c>
      <c r="Q261" s="9"/>
      <c r="R261" s="9"/>
      <c r="S261" s="38"/>
      <c r="T261" s="202"/>
      <c r="U261" s="203">
        <f t="shared" si="74"/>
        <v>0</v>
      </c>
      <c r="V261" s="203">
        <f t="shared" si="75"/>
        <v>0</v>
      </c>
      <c r="W261" s="207">
        <f t="shared" si="59"/>
        <v>0</v>
      </c>
      <c r="X261" s="9"/>
    </row>
    <row r="262" spans="3:24">
      <c r="C262" s="55">
        <v>49</v>
      </c>
      <c r="D262" s="131">
        <v>0</v>
      </c>
      <c r="E262" s="132">
        <v>0</v>
      </c>
      <c r="F262" s="133">
        <v>1</v>
      </c>
      <c r="G262" s="30">
        <f t="shared" si="60"/>
        <v>0</v>
      </c>
      <c r="H262" s="31">
        <f t="shared" si="61"/>
        <v>0</v>
      </c>
      <c r="I262" s="31"/>
      <c r="J262" s="27">
        <f t="shared" si="62"/>
        <v>0</v>
      </c>
      <c r="K262" s="27">
        <f t="shared" si="63"/>
        <v>0</v>
      </c>
      <c r="L262" s="28">
        <f t="shared" si="57"/>
        <v>0</v>
      </c>
      <c r="M262" s="31"/>
      <c r="N262" s="35">
        <f t="shared" si="64"/>
        <v>0</v>
      </c>
      <c r="O262" s="35">
        <f t="shared" si="58"/>
        <v>0</v>
      </c>
      <c r="P262" s="20" t="str">
        <f t="shared" si="65"/>
        <v>.</v>
      </c>
      <c r="Q262" s="9"/>
      <c r="R262" s="9"/>
      <c r="S262" s="38"/>
      <c r="T262" s="202"/>
      <c r="U262" s="203">
        <f t="shared" si="74"/>
        <v>0</v>
      </c>
      <c r="V262" s="203">
        <f t="shared" si="75"/>
        <v>0</v>
      </c>
      <c r="W262" s="207">
        <f t="shared" si="59"/>
        <v>0</v>
      </c>
      <c r="X262" s="9"/>
    </row>
    <row r="263" spans="3:24">
      <c r="C263" s="55">
        <v>50</v>
      </c>
      <c r="D263" s="131">
        <v>0</v>
      </c>
      <c r="E263" s="132">
        <v>0</v>
      </c>
      <c r="F263" s="133">
        <v>1</v>
      </c>
      <c r="G263" s="30">
        <f t="shared" si="60"/>
        <v>0</v>
      </c>
      <c r="H263" s="31">
        <f t="shared" si="61"/>
        <v>0</v>
      </c>
      <c r="I263" s="31"/>
      <c r="J263" s="27">
        <f t="shared" si="62"/>
        <v>0</v>
      </c>
      <c r="K263" s="27">
        <f t="shared" si="63"/>
        <v>0</v>
      </c>
      <c r="L263" s="28">
        <f t="shared" si="57"/>
        <v>0</v>
      </c>
      <c r="M263" s="31"/>
      <c r="N263" s="35">
        <f t="shared" si="64"/>
        <v>0</v>
      </c>
      <c r="O263" s="35">
        <f t="shared" si="58"/>
        <v>0</v>
      </c>
      <c r="P263" s="20" t="str">
        <f t="shared" si="65"/>
        <v>.</v>
      </c>
      <c r="Q263" s="9"/>
      <c r="R263" s="9"/>
      <c r="S263" s="38"/>
      <c r="T263" s="202"/>
      <c r="U263" s="203">
        <f t="shared" si="74"/>
        <v>0</v>
      </c>
      <c r="V263" s="203">
        <f t="shared" si="75"/>
        <v>0</v>
      </c>
      <c r="W263" s="207">
        <f t="shared" si="59"/>
        <v>0</v>
      </c>
      <c r="X263" s="9"/>
    </row>
    <row r="264" spans="3:24">
      <c r="C264" s="55">
        <v>51</v>
      </c>
      <c r="D264" s="131">
        <v>0</v>
      </c>
      <c r="E264" s="132">
        <v>0</v>
      </c>
      <c r="F264" s="133">
        <v>1</v>
      </c>
      <c r="G264" s="30">
        <f t="shared" si="60"/>
        <v>0</v>
      </c>
      <c r="H264" s="31">
        <f t="shared" si="61"/>
        <v>0</v>
      </c>
      <c r="I264" s="31"/>
      <c r="J264" s="27">
        <f t="shared" si="62"/>
        <v>0</v>
      </c>
      <c r="K264" s="27">
        <f t="shared" si="63"/>
        <v>0</v>
      </c>
      <c r="L264" s="28">
        <f t="shared" si="57"/>
        <v>0</v>
      </c>
      <c r="M264" s="31"/>
      <c r="N264" s="35">
        <f t="shared" si="64"/>
        <v>0</v>
      </c>
      <c r="O264" s="35">
        <f t="shared" si="58"/>
        <v>0</v>
      </c>
      <c r="P264" s="20" t="str">
        <f t="shared" si="65"/>
        <v>.</v>
      </c>
      <c r="Q264" s="9"/>
      <c r="R264" s="9"/>
      <c r="S264" s="38"/>
      <c r="T264" s="202"/>
      <c r="U264" s="203">
        <f t="shared" si="74"/>
        <v>0</v>
      </c>
      <c r="V264" s="203">
        <f t="shared" si="75"/>
        <v>0</v>
      </c>
      <c r="W264" s="207">
        <f t="shared" si="59"/>
        <v>0</v>
      </c>
      <c r="X264" s="9"/>
    </row>
    <row r="265" spans="3:24">
      <c r="C265" s="55">
        <v>52</v>
      </c>
      <c r="D265" s="131">
        <v>0</v>
      </c>
      <c r="E265" s="132">
        <v>0</v>
      </c>
      <c r="F265" s="133">
        <v>1</v>
      </c>
      <c r="G265" s="30">
        <f t="shared" si="60"/>
        <v>0</v>
      </c>
      <c r="H265" s="31">
        <f t="shared" si="61"/>
        <v>0</v>
      </c>
      <c r="I265" s="31"/>
      <c r="J265" s="27">
        <f t="shared" si="62"/>
        <v>0</v>
      </c>
      <c r="K265" s="27">
        <f t="shared" si="63"/>
        <v>0</v>
      </c>
      <c r="L265" s="28">
        <f t="shared" si="57"/>
        <v>0</v>
      </c>
      <c r="M265" s="31"/>
      <c r="N265" s="35">
        <f t="shared" si="64"/>
        <v>0</v>
      </c>
      <c r="O265" s="35">
        <f t="shared" si="58"/>
        <v>0</v>
      </c>
      <c r="P265" s="20" t="str">
        <f t="shared" si="65"/>
        <v>.</v>
      </c>
      <c r="Q265" s="9"/>
      <c r="R265" s="9"/>
      <c r="S265" s="38"/>
      <c r="T265" s="202"/>
      <c r="U265" s="203">
        <f t="shared" si="74"/>
        <v>0</v>
      </c>
      <c r="V265" s="203">
        <f t="shared" si="75"/>
        <v>0</v>
      </c>
      <c r="W265" s="207">
        <f t="shared" si="59"/>
        <v>0</v>
      </c>
      <c r="X265" s="9"/>
    </row>
    <row r="266" spans="3:24">
      <c r="C266" s="57"/>
      <c r="D266" s="32"/>
      <c r="E266" s="32"/>
      <c r="F266" s="150" t="s">
        <v>51</v>
      </c>
      <c r="G266" s="31">
        <f>SUM(G214:G265)</f>
        <v>0</v>
      </c>
      <c r="H266" s="31">
        <f>SUM(H214:H265)</f>
        <v>0</v>
      </c>
      <c r="I266" s="31"/>
      <c r="J266" s="27">
        <f>SUM(J214:J265)</f>
        <v>0</v>
      </c>
      <c r="K266" s="27">
        <f>SUM(K214:K265)</f>
        <v>0</v>
      </c>
      <c r="L266" s="28">
        <f>SUM(L214:L265)</f>
        <v>0</v>
      </c>
      <c r="M266" s="31"/>
      <c r="N266" s="29">
        <f>SUM(N214:N265)</f>
        <v>0</v>
      </c>
      <c r="O266" s="29">
        <f>SUM(O214:O265)</f>
        <v>0</v>
      </c>
      <c r="P266" s="20" t="str">
        <f t="shared" si="65"/>
        <v>.</v>
      </c>
      <c r="Q266" s="9"/>
      <c r="R266" s="9"/>
      <c r="S266" s="38"/>
      <c r="T266" s="202"/>
      <c r="U266" s="228">
        <f>SUM(U214:U265)</f>
        <v>0</v>
      </c>
      <c r="V266" s="228">
        <f>SUM(V214:V265)</f>
        <v>0</v>
      </c>
      <c r="W266" s="229">
        <f>SUM(W214:W265)</f>
        <v>0</v>
      </c>
      <c r="X266" s="9"/>
    </row>
    <row r="267" spans="3:24" ht="13.2" thickBot="1">
      <c r="C267" s="52"/>
      <c r="D267" s="33"/>
      <c r="E267" s="33"/>
      <c r="F267" s="33"/>
      <c r="G267" s="33"/>
      <c r="H267" s="33"/>
      <c r="I267" s="33"/>
      <c r="J267" s="34"/>
      <c r="K267" s="34"/>
      <c r="L267" s="49"/>
      <c r="M267" s="34"/>
      <c r="N267" s="49"/>
      <c r="O267" s="49"/>
      <c r="P267" s="20"/>
      <c r="Q267" s="9"/>
      <c r="R267" s="9"/>
      <c r="S267" s="38"/>
      <c r="T267" s="202"/>
      <c r="U267" s="203"/>
      <c r="V267" s="203"/>
      <c r="W267" s="207"/>
      <c r="X267" s="9"/>
    </row>
    <row r="268" spans="3:24" ht="61.5" customHeight="1">
      <c r="C268" s="52"/>
      <c r="D268" s="33"/>
      <c r="E268" s="33"/>
      <c r="F268" s="33"/>
      <c r="G268" s="123"/>
      <c r="H268" s="123"/>
      <c r="I268" s="33"/>
      <c r="J268" s="9"/>
      <c r="K268" s="359" t="s">
        <v>153</v>
      </c>
      <c r="L268" s="360"/>
      <c r="M268" s="11" t="s">
        <v>16</v>
      </c>
      <c r="N268" s="12" t="s">
        <v>8</v>
      </c>
      <c r="O268" s="13" t="s">
        <v>9</v>
      </c>
      <c r="P268" s="20"/>
      <c r="Q268" s="9"/>
      <c r="R268" s="9"/>
      <c r="S268" s="38"/>
      <c r="T268" s="202"/>
      <c r="U268" s="203"/>
      <c r="V268" s="203"/>
      <c r="W268" s="207"/>
      <c r="X268" s="9"/>
    </row>
    <row r="269" spans="3:24">
      <c r="C269" s="52"/>
      <c r="D269" s="33"/>
      <c r="E269" s="33"/>
      <c r="F269" s="33"/>
      <c r="G269" s="120"/>
      <c r="H269" s="120"/>
      <c r="I269" s="33"/>
      <c r="J269" s="9"/>
      <c r="K269" s="113" t="s">
        <v>75</v>
      </c>
      <c r="L269" s="48"/>
      <c r="M269" s="43">
        <v>4.0000000000000001E-3</v>
      </c>
      <c r="N269" s="31">
        <f>ROUND(N266*(1+M269),2)</f>
        <v>0</v>
      </c>
      <c r="O269" s="114">
        <f>ROUND(O266*(1+M269),2)</f>
        <v>0</v>
      </c>
      <c r="P269" s="20"/>
      <c r="Q269" s="9"/>
      <c r="R269" s="9"/>
      <c r="S269" s="38"/>
      <c r="T269" s="202"/>
      <c r="U269" s="203"/>
      <c r="V269" s="203"/>
      <c r="W269" s="207"/>
      <c r="X269" s="9"/>
    </row>
    <row r="270" spans="3:24">
      <c r="C270" s="52"/>
      <c r="D270" s="33"/>
      <c r="E270" s="33"/>
      <c r="F270" s="33"/>
      <c r="G270" s="33"/>
      <c r="H270" s="33"/>
      <c r="I270" s="33"/>
      <c r="J270" s="9"/>
      <c r="K270" s="188" t="s">
        <v>96</v>
      </c>
      <c r="L270" s="187"/>
      <c r="M270" s="41">
        <v>7.0000000000000001E-3</v>
      </c>
      <c r="N270" s="42">
        <f>ROUND(N269*(1+M270),2)</f>
        <v>0</v>
      </c>
      <c r="O270" s="45">
        <f>ROUND(O269*(1+M270),2)</f>
        <v>0</v>
      </c>
      <c r="P270" s="20"/>
      <c r="Q270" s="9"/>
      <c r="R270" s="9"/>
      <c r="S270" s="38"/>
      <c r="T270" s="202"/>
      <c r="U270" s="203"/>
      <c r="V270" s="203"/>
      <c r="W270" s="207"/>
      <c r="X270" s="9"/>
    </row>
    <row r="271" spans="3:24">
      <c r="C271" s="52"/>
      <c r="D271" s="33"/>
      <c r="E271" s="33"/>
      <c r="F271" s="33"/>
      <c r="G271" s="33"/>
      <c r="H271" s="33"/>
      <c r="I271" s="33"/>
      <c r="J271" s="9"/>
      <c r="K271" s="188" t="s">
        <v>99</v>
      </c>
      <c r="L271" s="187"/>
      <c r="M271" s="41">
        <v>1.2999999999999999E-2</v>
      </c>
      <c r="N271" s="42">
        <f>ROUND(N270*(1+M271),2)</f>
        <v>0</v>
      </c>
      <c r="O271" s="45">
        <f>ROUND(O270*(1+M271),2)</f>
        <v>0</v>
      </c>
      <c r="P271" s="20"/>
      <c r="Q271" s="9"/>
      <c r="R271" s="9"/>
      <c r="S271" s="38"/>
      <c r="T271" s="202"/>
      <c r="U271" s="203"/>
      <c r="V271" s="203"/>
      <c r="W271" s="207"/>
      <c r="X271" s="9"/>
    </row>
    <row r="272" spans="3:24">
      <c r="C272" s="52"/>
      <c r="D272" s="33"/>
      <c r="E272" s="33"/>
      <c r="F272" s="33"/>
      <c r="G272" s="33"/>
      <c r="H272" s="33"/>
      <c r="I272" s="33"/>
      <c r="J272" s="9"/>
      <c r="K272" s="188" t="s">
        <v>112</v>
      </c>
      <c r="L272" s="187"/>
      <c r="M272" s="41">
        <v>0</v>
      </c>
      <c r="N272" s="42">
        <f>ROUND(N271*(1+M272),2)</f>
        <v>0</v>
      </c>
      <c r="O272" s="45">
        <f>ROUND(O271*(1+M272),2)</f>
        <v>0</v>
      </c>
      <c r="P272" s="20"/>
      <c r="Q272" s="9"/>
      <c r="R272" s="9"/>
      <c r="S272" s="38"/>
      <c r="T272" s="202"/>
      <c r="U272" s="203"/>
      <c r="V272" s="203"/>
      <c r="W272" s="207"/>
      <c r="X272" s="9"/>
    </row>
    <row r="273" spans="3:24" ht="13.2" thickBot="1">
      <c r="C273" s="52"/>
      <c r="D273" s="33"/>
      <c r="E273" s="33"/>
      <c r="F273" s="33"/>
      <c r="G273" s="33"/>
      <c r="H273" s="33"/>
      <c r="I273" s="33"/>
      <c r="J273" s="9"/>
      <c r="K273" s="183" t="s">
        <v>117</v>
      </c>
      <c r="L273" s="184"/>
      <c r="M273" s="185">
        <v>5.5E-2</v>
      </c>
      <c r="N273" s="280">
        <f>ROUND(N272*(1+M273),2)</f>
        <v>0</v>
      </c>
      <c r="O273" s="281">
        <f>ROUND(O272*(1+M273),2)</f>
        <v>0</v>
      </c>
      <c r="P273" s="20"/>
      <c r="Q273" s="9"/>
      <c r="R273" s="9"/>
      <c r="S273" s="38"/>
      <c r="T273" s="202"/>
      <c r="U273" s="203"/>
      <c r="V273" s="203"/>
      <c r="W273" s="207"/>
      <c r="X273" s="9"/>
    </row>
    <row r="274" spans="3:24" ht="13.2" thickBot="1">
      <c r="C274" s="52"/>
      <c r="D274" s="33"/>
      <c r="E274" s="33"/>
      <c r="F274" s="33"/>
      <c r="G274" s="33"/>
      <c r="H274" s="33"/>
      <c r="I274" s="33"/>
      <c r="J274" s="9"/>
      <c r="K274" s="282" t="s">
        <v>140</v>
      </c>
      <c r="L274" s="283"/>
      <c r="M274" s="284">
        <v>8.2000000000000003E-2</v>
      </c>
      <c r="N274" s="285">
        <f>ROUND(N273*(1+M274),2)</f>
        <v>0</v>
      </c>
      <c r="O274" s="286">
        <f>ROUND(O273*(1+M274),2)</f>
        <v>0</v>
      </c>
      <c r="P274" s="20"/>
      <c r="Q274" s="9"/>
      <c r="R274" s="9"/>
      <c r="S274" s="38"/>
      <c r="T274" s="202"/>
      <c r="U274" s="203"/>
      <c r="V274" s="203"/>
      <c r="W274" s="207"/>
      <c r="X274" s="9"/>
    </row>
    <row r="275" spans="3:24" ht="13.2" thickBot="1">
      <c r="C275" s="60"/>
      <c r="D275" s="242"/>
      <c r="E275" s="242"/>
      <c r="F275" s="242"/>
      <c r="G275" s="242"/>
      <c r="H275" s="242"/>
      <c r="I275" s="242"/>
      <c r="J275" s="39"/>
      <c r="K275" s="221"/>
      <c r="L275" s="221"/>
      <c r="M275" s="243"/>
      <c r="N275" s="223"/>
      <c r="O275" s="223"/>
      <c r="P275" s="61"/>
      <c r="Q275" s="39"/>
      <c r="R275" s="39"/>
      <c r="S275" s="72"/>
      <c r="T275" s="208"/>
      <c r="U275" s="210"/>
      <c r="V275" s="210"/>
      <c r="W275" s="211"/>
      <c r="X275" s="9"/>
    </row>
    <row r="276" spans="3:24" ht="13.8">
      <c r="C276" s="236">
        <v>2017</v>
      </c>
      <c r="D276" s="50"/>
      <c r="E276" s="50"/>
      <c r="F276" s="50"/>
      <c r="G276" s="50"/>
      <c r="H276" s="50"/>
      <c r="I276" s="50"/>
      <c r="J276" s="50"/>
      <c r="K276" s="50"/>
      <c r="L276" s="50"/>
      <c r="M276" s="50"/>
      <c r="N276" s="50"/>
      <c r="O276" s="50"/>
      <c r="P276" s="51"/>
      <c r="Q276" s="50"/>
      <c r="R276" s="50"/>
      <c r="S276" s="71"/>
      <c r="T276" s="204"/>
      <c r="U276" s="204"/>
      <c r="V276" s="204"/>
      <c r="W276" s="205"/>
      <c r="X276" s="9"/>
    </row>
    <row r="277" spans="3:24" ht="13.2" thickBot="1">
      <c r="C277" s="52"/>
      <c r="D277" s="9"/>
      <c r="E277" s="9"/>
      <c r="F277" s="9"/>
      <c r="G277" s="9"/>
      <c r="H277" s="9"/>
      <c r="I277" s="9"/>
      <c r="J277" s="9"/>
      <c r="K277" s="9"/>
      <c r="L277" s="9"/>
      <c r="M277" s="9"/>
      <c r="N277" s="9"/>
      <c r="O277" s="9"/>
      <c r="P277" s="20"/>
      <c r="Q277" s="9"/>
      <c r="R277" s="9"/>
      <c r="S277" s="38"/>
      <c r="T277" s="202"/>
      <c r="U277" s="202"/>
      <c r="V277" s="202"/>
      <c r="W277" s="206"/>
      <c r="X277" s="9"/>
    </row>
    <row r="278" spans="3:24" ht="13.2" thickBot="1">
      <c r="C278" s="53"/>
      <c r="D278" s="373" t="s">
        <v>1</v>
      </c>
      <c r="E278" s="374"/>
      <c r="F278" s="375"/>
      <c r="G278" s="5"/>
      <c r="H278" s="6"/>
      <c r="I278" s="6"/>
      <c r="J278" s="376" t="s">
        <v>2</v>
      </c>
      <c r="K278" s="377"/>
      <c r="L278" s="377"/>
      <c r="M278" s="7"/>
      <c r="N278" s="379" t="s">
        <v>3</v>
      </c>
      <c r="O278" s="380"/>
      <c r="P278" s="20"/>
      <c r="Q278" s="9"/>
      <c r="R278" s="9"/>
      <c r="S278" s="38"/>
      <c r="T278" s="202"/>
      <c r="U278" s="202"/>
      <c r="V278" s="202"/>
      <c r="W278" s="206"/>
      <c r="X278" s="9"/>
    </row>
    <row r="279" spans="3:24" ht="50.4">
      <c r="C279" s="54" t="s">
        <v>4</v>
      </c>
      <c r="D279" s="134" t="s">
        <v>65</v>
      </c>
      <c r="E279" s="135" t="s">
        <v>66</v>
      </c>
      <c r="F279" s="127" t="s">
        <v>28</v>
      </c>
      <c r="G279" s="14" t="s">
        <v>67</v>
      </c>
      <c r="H279" s="15" t="s">
        <v>68</v>
      </c>
      <c r="I279" s="15"/>
      <c r="J279" s="16" t="s">
        <v>5</v>
      </c>
      <c r="K279" s="16" t="s">
        <v>6</v>
      </c>
      <c r="L279" s="17" t="s">
        <v>7</v>
      </c>
      <c r="M279" s="15"/>
      <c r="N279" s="18" t="s">
        <v>8</v>
      </c>
      <c r="O279" s="18" t="s">
        <v>9</v>
      </c>
      <c r="P279" s="20"/>
      <c r="Q279" s="357" t="s">
        <v>47</v>
      </c>
      <c r="R279" s="358"/>
      <c r="S279" s="102"/>
      <c r="T279" s="202"/>
      <c r="U279" s="235" t="s">
        <v>103</v>
      </c>
      <c r="V279" s="235" t="s">
        <v>104</v>
      </c>
      <c r="W279" s="240" t="s">
        <v>18</v>
      </c>
      <c r="X279" s="9"/>
    </row>
    <row r="280" spans="3:24">
      <c r="C280" s="55">
        <v>1</v>
      </c>
      <c r="D280" s="131">
        <v>0</v>
      </c>
      <c r="E280" s="140">
        <v>0</v>
      </c>
      <c r="F280" s="141">
        <v>1</v>
      </c>
      <c r="G280" s="30">
        <f t="shared" ref="G280:G331" si="76">D280+E280</f>
        <v>0</v>
      </c>
      <c r="H280" s="31">
        <f t="shared" ref="H280:H331" si="77">ROUND((G280/F280),2)</f>
        <v>0</v>
      </c>
      <c r="I280" s="31"/>
      <c r="J280" s="27">
        <f t="shared" ref="J280:J331" si="78">ROUND((H280*3%)*F280,2)</f>
        <v>0</v>
      </c>
      <c r="K280" s="27">
        <f>ROUND((IF(H280-$R$282&lt;0,0,(H280-$R$282))*3.5%)*F280,2)</f>
        <v>0</v>
      </c>
      <c r="L280" s="28">
        <f t="shared" ref="L280:L331" si="79">J280+K280</f>
        <v>0</v>
      </c>
      <c r="M280" s="31"/>
      <c r="N280" s="35">
        <f>((MIN(H280,$R$283)*0.58%)+IF(H280&gt;$R$283,(H280-$R$283)*1.25%,0))*F280</f>
        <v>0</v>
      </c>
      <c r="O280" s="35">
        <f t="shared" ref="O280:O331" si="80">(H280*3.75%)*F280</f>
        <v>0</v>
      </c>
      <c r="P280" s="20" t="str">
        <f>IF(W280&lt;&gt;0, "Error - review!",".")</f>
        <v>.</v>
      </c>
      <c r="Q280" s="75" t="s">
        <v>50</v>
      </c>
      <c r="R280" s="76"/>
      <c r="S280" s="38"/>
      <c r="T280" s="202"/>
      <c r="U280" s="203">
        <f>((MIN(H280,$R$283)*0.58%))*F280</f>
        <v>0</v>
      </c>
      <c r="V280" s="203">
        <f>(IF(H280&gt;$R$283,(H280-$R$283)*1.25%,0))*F280</f>
        <v>0</v>
      </c>
      <c r="W280" s="207">
        <f t="shared" ref="W280:W331" si="81">(U280+V280)-N280</f>
        <v>0</v>
      </c>
      <c r="X280" s="9"/>
    </row>
    <row r="281" spans="3:24">
      <c r="C281" s="55">
        <v>2</v>
      </c>
      <c r="D281" s="131">
        <v>0</v>
      </c>
      <c r="E281" s="140">
        <v>0</v>
      </c>
      <c r="F281" s="141">
        <v>1</v>
      </c>
      <c r="G281" s="30">
        <f t="shared" si="76"/>
        <v>0</v>
      </c>
      <c r="H281" s="31">
        <f t="shared" si="77"/>
        <v>0</v>
      </c>
      <c r="I281" s="31"/>
      <c r="J281" s="27">
        <f t="shared" si="78"/>
        <v>0</v>
      </c>
      <c r="K281" s="27">
        <f t="shared" ref="K281:K288" si="82">ROUND((IF(H281-$R$282&lt;0,0,(H281-$R$282))*3.5%)*F281,2)</f>
        <v>0</v>
      </c>
      <c r="L281" s="28">
        <f t="shared" si="79"/>
        <v>0</v>
      </c>
      <c r="M281" s="31"/>
      <c r="N281" s="35">
        <f t="shared" ref="N281:N287" si="83">((MIN(H281,$R$283)*0.58%)+IF(H281&gt;$R$283,(H281-$R$283)*1.25%,0))*F281</f>
        <v>0</v>
      </c>
      <c r="O281" s="35">
        <f t="shared" si="80"/>
        <v>0</v>
      </c>
      <c r="P281" s="20" t="str">
        <f t="shared" ref="P281:P332" si="84">IF(W281&lt;&gt;0, "Error - review!",".")</f>
        <v>.</v>
      </c>
      <c r="Q281" s="77" t="s">
        <v>11</v>
      </c>
      <c r="R281" s="111">
        <v>233.3</v>
      </c>
      <c r="S281" s="38"/>
      <c r="T281" s="202"/>
      <c r="U281" s="203">
        <f t="shared" ref="U281:U288" si="85">((MIN(H281,$R$283)*0.58%))*F281</f>
        <v>0</v>
      </c>
      <c r="V281" s="203">
        <f t="shared" ref="V281:V288" si="86">(IF(H281&gt;$R$283,(H281-$R$283)*1.25%,0))*F281</f>
        <v>0</v>
      </c>
      <c r="W281" s="207">
        <f t="shared" si="81"/>
        <v>0</v>
      </c>
      <c r="X281" s="9"/>
    </row>
    <row r="282" spans="3:24">
      <c r="C282" s="55">
        <v>3</v>
      </c>
      <c r="D282" s="131">
        <v>0</v>
      </c>
      <c r="E282" s="140">
        <v>0</v>
      </c>
      <c r="F282" s="141">
        <v>1</v>
      </c>
      <c r="G282" s="30">
        <f t="shared" si="76"/>
        <v>0</v>
      </c>
      <c r="H282" s="31">
        <f t="shared" si="77"/>
        <v>0</v>
      </c>
      <c r="I282" s="31"/>
      <c r="J282" s="27">
        <f t="shared" si="78"/>
        <v>0</v>
      </c>
      <c r="K282" s="27">
        <f t="shared" si="82"/>
        <v>0</v>
      </c>
      <c r="L282" s="28">
        <f t="shared" si="79"/>
        <v>0</v>
      </c>
      <c r="M282" s="31"/>
      <c r="N282" s="35">
        <f t="shared" si="83"/>
        <v>0</v>
      </c>
      <c r="O282" s="35">
        <f t="shared" si="80"/>
        <v>0</v>
      </c>
      <c r="P282" s="20" t="str">
        <f t="shared" si="84"/>
        <v>.</v>
      </c>
      <c r="Q282" s="77" t="s">
        <v>38</v>
      </c>
      <c r="R282" s="111">
        <f>ROUND($R$281*2,2)</f>
        <v>466.6</v>
      </c>
      <c r="S282" s="38"/>
      <c r="T282" s="202"/>
      <c r="U282" s="203">
        <f t="shared" si="85"/>
        <v>0</v>
      </c>
      <c r="V282" s="203">
        <f t="shared" si="86"/>
        <v>0</v>
      </c>
      <c r="W282" s="207">
        <f t="shared" si="81"/>
        <v>0</v>
      </c>
      <c r="X282" s="9"/>
    </row>
    <row r="283" spans="3:24">
      <c r="C283" s="55">
        <v>4</v>
      </c>
      <c r="D283" s="131">
        <v>0</v>
      </c>
      <c r="E283" s="140">
        <v>0</v>
      </c>
      <c r="F283" s="141">
        <v>1</v>
      </c>
      <c r="G283" s="30">
        <f t="shared" si="76"/>
        <v>0</v>
      </c>
      <c r="H283" s="31">
        <f t="shared" si="77"/>
        <v>0</v>
      </c>
      <c r="I283" s="31"/>
      <c r="J283" s="27">
        <f t="shared" si="78"/>
        <v>0</v>
      </c>
      <c r="K283" s="27">
        <f t="shared" si="82"/>
        <v>0</v>
      </c>
      <c r="L283" s="28">
        <f t="shared" si="79"/>
        <v>0</v>
      </c>
      <c r="M283" s="31"/>
      <c r="N283" s="35">
        <f t="shared" si="83"/>
        <v>0</v>
      </c>
      <c r="O283" s="35">
        <f t="shared" si="80"/>
        <v>0</v>
      </c>
      <c r="P283" s="20" t="str">
        <f t="shared" si="84"/>
        <v>.</v>
      </c>
      <c r="Q283" s="77" t="s">
        <v>30</v>
      </c>
      <c r="R283" s="111">
        <f>ROUND(($R$281*3.74),2)</f>
        <v>872.54</v>
      </c>
      <c r="S283" s="38"/>
      <c r="T283" s="202"/>
      <c r="U283" s="203">
        <f t="shared" si="85"/>
        <v>0</v>
      </c>
      <c r="V283" s="203">
        <f t="shared" si="86"/>
        <v>0</v>
      </c>
      <c r="W283" s="207">
        <f t="shared" si="81"/>
        <v>0</v>
      </c>
      <c r="X283" s="9"/>
    </row>
    <row r="284" spans="3:24">
      <c r="C284" s="55">
        <v>5</v>
      </c>
      <c r="D284" s="131">
        <v>0</v>
      </c>
      <c r="E284" s="140">
        <v>0</v>
      </c>
      <c r="F284" s="141">
        <v>1</v>
      </c>
      <c r="G284" s="30">
        <f t="shared" si="76"/>
        <v>0</v>
      </c>
      <c r="H284" s="31">
        <f t="shared" si="77"/>
        <v>0</v>
      </c>
      <c r="I284" s="31"/>
      <c r="J284" s="27">
        <f t="shared" si="78"/>
        <v>0</v>
      </c>
      <c r="K284" s="27">
        <f t="shared" si="82"/>
        <v>0</v>
      </c>
      <c r="L284" s="28">
        <f t="shared" si="79"/>
        <v>0</v>
      </c>
      <c r="M284" s="31"/>
      <c r="N284" s="35">
        <f t="shared" si="83"/>
        <v>0</v>
      </c>
      <c r="O284" s="35">
        <f t="shared" si="80"/>
        <v>0</v>
      </c>
      <c r="P284" s="20" t="str">
        <f t="shared" si="84"/>
        <v>.</v>
      </c>
      <c r="Q284" s="75" t="s">
        <v>48</v>
      </c>
      <c r="R284" s="111"/>
      <c r="S284" s="38"/>
      <c r="T284" s="202"/>
      <c r="U284" s="203">
        <f t="shared" si="85"/>
        <v>0</v>
      </c>
      <c r="V284" s="203">
        <f t="shared" si="86"/>
        <v>0</v>
      </c>
      <c r="W284" s="207">
        <f t="shared" si="81"/>
        <v>0</v>
      </c>
      <c r="X284" s="9"/>
    </row>
    <row r="285" spans="3:24">
      <c r="C285" s="55">
        <v>6</v>
      </c>
      <c r="D285" s="131">
        <v>0</v>
      </c>
      <c r="E285" s="140">
        <v>0</v>
      </c>
      <c r="F285" s="141">
        <v>1</v>
      </c>
      <c r="G285" s="30">
        <f t="shared" si="76"/>
        <v>0</v>
      </c>
      <c r="H285" s="31">
        <f t="shared" si="77"/>
        <v>0</v>
      </c>
      <c r="I285" s="31"/>
      <c r="J285" s="27">
        <f t="shared" si="78"/>
        <v>0</v>
      </c>
      <c r="K285" s="27">
        <f t="shared" si="82"/>
        <v>0</v>
      </c>
      <c r="L285" s="28">
        <f t="shared" si="79"/>
        <v>0</v>
      </c>
      <c r="M285" s="31"/>
      <c r="N285" s="35">
        <f t="shared" si="83"/>
        <v>0</v>
      </c>
      <c r="O285" s="35">
        <f t="shared" si="80"/>
        <v>0</v>
      </c>
      <c r="P285" s="20" t="str">
        <f t="shared" si="84"/>
        <v>.</v>
      </c>
      <c r="Q285" s="77" t="s">
        <v>34</v>
      </c>
      <c r="R285" s="111">
        <v>238.3</v>
      </c>
      <c r="S285" s="38"/>
      <c r="T285" s="202"/>
      <c r="U285" s="203">
        <f t="shared" si="85"/>
        <v>0</v>
      </c>
      <c r="V285" s="203">
        <f t="shared" si="86"/>
        <v>0</v>
      </c>
      <c r="W285" s="207">
        <f t="shared" si="81"/>
        <v>0</v>
      </c>
      <c r="X285" s="9"/>
    </row>
    <row r="286" spans="3:24">
      <c r="C286" s="55">
        <v>7</v>
      </c>
      <c r="D286" s="131">
        <v>0</v>
      </c>
      <c r="E286" s="140">
        <v>0</v>
      </c>
      <c r="F286" s="141">
        <v>1</v>
      </c>
      <c r="G286" s="30">
        <f t="shared" si="76"/>
        <v>0</v>
      </c>
      <c r="H286" s="31">
        <f t="shared" si="77"/>
        <v>0</v>
      </c>
      <c r="I286" s="31"/>
      <c r="J286" s="27">
        <f t="shared" si="78"/>
        <v>0</v>
      </c>
      <c r="K286" s="27">
        <f t="shared" si="82"/>
        <v>0</v>
      </c>
      <c r="L286" s="28">
        <f t="shared" si="79"/>
        <v>0</v>
      </c>
      <c r="M286" s="31"/>
      <c r="N286" s="35">
        <f t="shared" si="83"/>
        <v>0</v>
      </c>
      <c r="O286" s="35">
        <f t="shared" si="80"/>
        <v>0</v>
      </c>
      <c r="P286" s="20" t="str">
        <f t="shared" si="84"/>
        <v>.</v>
      </c>
      <c r="Q286" s="77" t="s">
        <v>38</v>
      </c>
      <c r="R286" s="111">
        <f>ROUND($R$285*2,2)</f>
        <v>476.6</v>
      </c>
      <c r="S286" s="38"/>
      <c r="T286" s="202"/>
      <c r="U286" s="203">
        <f t="shared" si="85"/>
        <v>0</v>
      </c>
      <c r="V286" s="203">
        <f t="shared" si="86"/>
        <v>0</v>
      </c>
      <c r="W286" s="207">
        <f t="shared" si="81"/>
        <v>0</v>
      </c>
      <c r="X286" s="9"/>
    </row>
    <row r="287" spans="3:24" ht="13.2" thickBot="1">
      <c r="C287" s="55">
        <v>8</v>
      </c>
      <c r="D287" s="131">
        <v>0</v>
      </c>
      <c r="E287" s="140">
        <v>0</v>
      </c>
      <c r="F287" s="141">
        <v>1</v>
      </c>
      <c r="G287" s="30">
        <f t="shared" si="76"/>
        <v>0</v>
      </c>
      <c r="H287" s="31">
        <f t="shared" si="77"/>
        <v>0</v>
      </c>
      <c r="I287" s="31"/>
      <c r="J287" s="27">
        <f t="shared" si="78"/>
        <v>0</v>
      </c>
      <c r="K287" s="27">
        <f t="shared" si="82"/>
        <v>0</v>
      </c>
      <c r="L287" s="118">
        <f t="shared" si="79"/>
        <v>0</v>
      </c>
      <c r="M287" s="119"/>
      <c r="N287" s="35">
        <f t="shared" si="83"/>
        <v>0</v>
      </c>
      <c r="O287" s="35">
        <f t="shared" si="80"/>
        <v>0</v>
      </c>
      <c r="P287" s="20" t="str">
        <f t="shared" si="84"/>
        <v>.</v>
      </c>
      <c r="Q287" s="78" t="s">
        <v>26</v>
      </c>
      <c r="R287" s="112">
        <f>ROUND(($R$285*3.74),2)</f>
        <v>891.24</v>
      </c>
      <c r="S287" s="38"/>
      <c r="T287" s="202"/>
      <c r="U287" s="203">
        <f t="shared" si="85"/>
        <v>0</v>
      </c>
      <c r="V287" s="203">
        <f t="shared" si="86"/>
        <v>0</v>
      </c>
      <c r="W287" s="207">
        <f t="shared" si="81"/>
        <v>0</v>
      </c>
      <c r="X287" s="9"/>
    </row>
    <row r="288" spans="3:24">
      <c r="C288" s="55">
        <v>9</v>
      </c>
      <c r="D288" s="131">
        <v>0</v>
      </c>
      <c r="E288" s="140">
        <v>0</v>
      </c>
      <c r="F288" s="141">
        <v>1</v>
      </c>
      <c r="G288" s="30">
        <f t="shared" si="76"/>
        <v>0</v>
      </c>
      <c r="H288" s="31">
        <f t="shared" si="77"/>
        <v>0</v>
      </c>
      <c r="I288" s="31"/>
      <c r="J288" s="27">
        <f t="shared" si="78"/>
        <v>0</v>
      </c>
      <c r="K288" s="27">
        <f t="shared" si="82"/>
        <v>0</v>
      </c>
      <c r="L288" s="118">
        <f t="shared" si="79"/>
        <v>0</v>
      </c>
      <c r="M288" s="119"/>
      <c r="N288" s="35">
        <f>((MIN(H288,$R$283)*0.58%)+IF(H288&gt;$R$283,(H288-$R$283)*1.25%,0))*F288</f>
        <v>0</v>
      </c>
      <c r="O288" s="35">
        <f t="shared" si="80"/>
        <v>0</v>
      </c>
      <c r="P288" s="20" t="str">
        <f t="shared" si="84"/>
        <v>.</v>
      </c>
      <c r="Q288" s="38"/>
      <c r="R288" s="23"/>
      <c r="S288" s="38"/>
      <c r="T288" s="202"/>
      <c r="U288" s="203">
        <f t="shared" si="85"/>
        <v>0</v>
      </c>
      <c r="V288" s="203">
        <f t="shared" si="86"/>
        <v>0</v>
      </c>
      <c r="W288" s="207">
        <f t="shared" si="81"/>
        <v>0</v>
      </c>
      <c r="X288" s="9"/>
    </row>
    <row r="289" spans="3:24">
      <c r="C289" s="55">
        <v>10</v>
      </c>
      <c r="D289" s="131">
        <v>0</v>
      </c>
      <c r="E289" s="140">
        <v>0</v>
      </c>
      <c r="F289" s="141">
        <v>1</v>
      </c>
      <c r="G289" s="30">
        <f t="shared" si="76"/>
        <v>0</v>
      </c>
      <c r="H289" s="31">
        <f t="shared" si="77"/>
        <v>0</v>
      </c>
      <c r="I289" s="31"/>
      <c r="J289" s="27">
        <f t="shared" si="78"/>
        <v>0</v>
      </c>
      <c r="K289" s="117">
        <f>ROUND((IF(H289-$R$286&lt;0,0,(H289-$R$286))*3.5%)*F289,2)</f>
        <v>0</v>
      </c>
      <c r="L289" s="118">
        <f t="shared" si="79"/>
        <v>0</v>
      </c>
      <c r="M289" s="119"/>
      <c r="N289" s="139">
        <f>((MIN(H289,$R$287)*0.58%)+IF(H289&gt;$R$287,(H289-$R$287)*1.25%,0))*F289</f>
        <v>0</v>
      </c>
      <c r="O289" s="35">
        <f t="shared" si="80"/>
        <v>0</v>
      </c>
      <c r="P289" s="20" t="str">
        <f t="shared" si="84"/>
        <v>.</v>
      </c>
      <c r="Q289" s="38"/>
      <c r="R289" s="23"/>
      <c r="S289" s="38"/>
      <c r="T289" s="202"/>
      <c r="U289" s="203">
        <f>((MIN(H289,$R$287)*0.58%))*F289</f>
        <v>0</v>
      </c>
      <c r="V289" s="203">
        <f>(IF(H289&gt;$R$287,(H289-$R$287)*1.25%,0))*F289</f>
        <v>0</v>
      </c>
      <c r="W289" s="207">
        <f t="shared" si="81"/>
        <v>0</v>
      </c>
      <c r="X289" s="9"/>
    </row>
    <row r="290" spans="3:24">
      <c r="C290" s="55">
        <v>11</v>
      </c>
      <c r="D290" s="131">
        <v>0</v>
      </c>
      <c r="E290" s="140">
        <v>0</v>
      </c>
      <c r="F290" s="141">
        <v>1</v>
      </c>
      <c r="G290" s="30">
        <f t="shared" si="76"/>
        <v>0</v>
      </c>
      <c r="H290" s="31">
        <f t="shared" si="77"/>
        <v>0</v>
      </c>
      <c r="I290" s="31"/>
      <c r="J290" s="27">
        <f t="shared" si="78"/>
        <v>0</v>
      </c>
      <c r="K290" s="117">
        <f t="shared" ref="K290:K331" si="87">ROUND((IF(H290-$R$286&lt;0,0,(H290-$R$286))*3.5%)*F290,2)</f>
        <v>0</v>
      </c>
      <c r="L290" s="118">
        <f t="shared" si="79"/>
        <v>0</v>
      </c>
      <c r="M290" s="119"/>
      <c r="N290" s="139">
        <f t="shared" ref="N290:N331" si="88">((MIN(H290,$R$287)*0.58%)+IF(H290&gt;$R$287,(H290-$R$287)*1.25%,0))*F290</f>
        <v>0</v>
      </c>
      <c r="O290" s="35">
        <f t="shared" si="80"/>
        <v>0</v>
      </c>
      <c r="P290" s="20" t="str">
        <f t="shared" si="84"/>
        <v>.</v>
      </c>
      <c r="Q290" s="38"/>
      <c r="R290" s="23"/>
      <c r="S290" s="38"/>
      <c r="T290" s="202"/>
      <c r="U290" s="203">
        <f t="shared" ref="U290:U331" si="89">((MIN(H290,$R$287)*0.58%))*F290</f>
        <v>0</v>
      </c>
      <c r="V290" s="203">
        <f t="shared" ref="V290:V331" si="90">(IF(H290&gt;$R$287,(H290-$R$287)*1.25%,0))*F290</f>
        <v>0</v>
      </c>
      <c r="W290" s="207">
        <f t="shared" si="81"/>
        <v>0</v>
      </c>
      <c r="X290" s="9"/>
    </row>
    <row r="291" spans="3:24">
      <c r="C291" s="56">
        <v>12</v>
      </c>
      <c r="D291" s="131">
        <v>0</v>
      </c>
      <c r="E291" s="140">
        <v>0</v>
      </c>
      <c r="F291" s="141">
        <v>1</v>
      </c>
      <c r="G291" s="30">
        <f t="shared" si="76"/>
        <v>0</v>
      </c>
      <c r="H291" s="31">
        <f t="shared" si="77"/>
        <v>0</v>
      </c>
      <c r="I291" s="31"/>
      <c r="J291" s="27">
        <f t="shared" si="78"/>
        <v>0</v>
      </c>
      <c r="K291" s="117">
        <f t="shared" si="87"/>
        <v>0</v>
      </c>
      <c r="L291" s="118">
        <f t="shared" si="79"/>
        <v>0</v>
      </c>
      <c r="M291" s="119"/>
      <c r="N291" s="139">
        <f t="shared" si="88"/>
        <v>0</v>
      </c>
      <c r="O291" s="35">
        <f t="shared" si="80"/>
        <v>0</v>
      </c>
      <c r="P291" s="20" t="str">
        <f t="shared" si="84"/>
        <v>.</v>
      </c>
      <c r="Q291" s="38"/>
      <c r="R291" s="23"/>
      <c r="S291" s="38"/>
      <c r="T291" s="202"/>
      <c r="U291" s="203">
        <f t="shared" si="89"/>
        <v>0</v>
      </c>
      <c r="V291" s="203">
        <f t="shared" si="90"/>
        <v>0</v>
      </c>
      <c r="W291" s="207">
        <f t="shared" si="81"/>
        <v>0</v>
      </c>
      <c r="X291" s="9"/>
    </row>
    <row r="292" spans="3:24">
      <c r="C292" s="55">
        <v>13</v>
      </c>
      <c r="D292" s="131">
        <v>0</v>
      </c>
      <c r="E292" s="140">
        <v>0</v>
      </c>
      <c r="F292" s="141">
        <v>1</v>
      </c>
      <c r="G292" s="30">
        <f t="shared" si="76"/>
        <v>0</v>
      </c>
      <c r="H292" s="31">
        <f t="shared" si="77"/>
        <v>0</v>
      </c>
      <c r="I292" s="31"/>
      <c r="J292" s="27">
        <f t="shared" si="78"/>
        <v>0</v>
      </c>
      <c r="K292" s="117">
        <f t="shared" si="87"/>
        <v>0</v>
      </c>
      <c r="L292" s="28">
        <f t="shared" si="79"/>
        <v>0</v>
      </c>
      <c r="M292" s="31"/>
      <c r="N292" s="139">
        <f t="shared" si="88"/>
        <v>0</v>
      </c>
      <c r="O292" s="35">
        <f t="shared" si="80"/>
        <v>0</v>
      </c>
      <c r="P292" s="20" t="str">
        <f t="shared" si="84"/>
        <v>.</v>
      </c>
      <c r="Q292" s="38"/>
      <c r="R292" s="23"/>
      <c r="S292" s="38"/>
      <c r="T292" s="202"/>
      <c r="U292" s="203">
        <f t="shared" si="89"/>
        <v>0</v>
      </c>
      <c r="V292" s="203">
        <f t="shared" si="90"/>
        <v>0</v>
      </c>
      <c r="W292" s="207">
        <f t="shared" si="81"/>
        <v>0</v>
      </c>
      <c r="X292" s="9"/>
    </row>
    <row r="293" spans="3:24">
      <c r="C293" s="55">
        <v>14</v>
      </c>
      <c r="D293" s="131">
        <v>0</v>
      </c>
      <c r="E293" s="140">
        <v>0</v>
      </c>
      <c r="F293" s="141">
        <v>1</v>
      </c>
      <c r="G293" s="30">
        <f t="shared" si="76"/>
        <v>0</v>
      </c>
      <c r="H293" s="31">
        <f t="shared" si="77"/>
        <v>0</v>
      </c>
      <c r="I293" s="31"/>
      <c r="J293" s="27">
        <f t="shared" si="78"/>
        <v>0</v>
      </c>
      <c r="K293" s="117">
        <f t="shared" si="87"/>
        <v>0</v>
      </c>
      <c r="L293" s="28">
        <f t="shared" si="79"/>
        <v>0</v>
      </c>
      <c r="M293" s="31"/>
      <c r="N293" s="139">
        <f t="shared" si="88"/>
        <v>0</v>
      </c>
      <c r="O293" s="35">
        <f t="shared" si="80"/>
        <v>0</v>
      </c>
      <c r="P293" s="20" t="str">
        <f t="shared" si="84"/>
        <v>.</v>
      </c>
      <c r="Q293" s="38"/>
      <c r="R293" s="23"/>
      <c r="S293" s="38"/>
      <c r="T293" s="202"/>
      <c r="U293" s="203">
        <f t="shared" si="89"/>
        <v>0</v>
      </c>
      <c r="V293" s="203">
        <f t="shared" si="90"/>
        <v>0</v>
      </c>
      <c r="W293" s="207">
        <f t="shared" si="81"/>
        <v>0</v>
      </c>
      <c r="X293" s="9"/>
    </row>
    <row r="294" spans="3:24">
      <c r="C294" s="55">
        <v>15</v>
      </c>
      <c r="D294" s="131">
        <v>0</v>
      </c>
      <c r="E294" s="140">
        <v>0</v>
      </c>
      <c r="F294" s="141">
        <v>1</v>
      </c>
      <c r="G294" s="30">
        <f t="shared" si="76"/>
        <v>0</v>
      </c>
      <c r="H294" s="31">
        <f t="shared" si="77"/>
        <v>0</v>
      </c>
      <c r="I294" s="31"/>
      <c r="J294" s="27">
        <f t="shared" si="78"/>
        <v>0</v>
      </c>
      <c r="K294" s="117">
        <f t="shared" si="87"/>
        <v>0</v>
      </c>
      <c r="L294" s="28">
        <f t="shared" si="79"/>
        <v>0</v>
      </c>
      <c r="M294" s="31"/>
      <c r="N294" s="139">
        <f t="shared" si="88"/>
        <v>0</v>
      </c>
      <c r="O294" s="35">
        <f t="shared" si="80"/>
        <v>0</v>
      </c>
      <c r="P294" s="20" t="str">
        <f t="shared" si="84"/>
        <v>.</v>
      </c>
      <c r="Q294" s="38"/>
      <c r="R294" s="23"/>
      <c r="S294" s="38"/>
      <c r="T294" s="202"/>
      <c r="U294" s="203">
        <f t="shared" si="89"/>
        <v>0</v>
      </c>
      <c r="V294" s="203">
        <f t="shared" si="90"/>
        <v>0</v>
      </c>
      <c r="W294" s="207">
        <f t="shared" si="81"/>
        <v>0</v>
      </c>
      <c r="X294" s="9"/>
    </row>
    <row r="295" spans="3:24">
      <c r="C295" s="56">
        <v>16</v>
      </c>
      <c r="D295" s="131">
        <v>0</v>
      </c>
      <c r="E295" s="140">
        <v>0</v>
      </c>
      <c r="F295" s="141">
        <v>1</v>
      </c>
      <c r="G295" s="30">
        <f t="shared" si="76"/>
        <v>0</v>
      </c>
      <c r="H295" s="31">
        <f t="shared" si="77"/>
        <v>0</v>
      </c>
      <c r="I295" s="31"/>
      <c r="J295" s="27">
        <f t="shared" si="78"/>
        <v>0</v>
      </c>
      <c r="K295" s="117">
        <f t="shared" si="87"/>
        <v>0</v>
      </c>
      <c r="L295" s="28">
        <f t="shared" si="79"/>
        <v>0</v>
      </c>
      <c r="M295" s="31"/>
      <c r="N295" s="139">
        <f t="shared" si="88"/>
        <v>0</v>
      </c>
      <c r="O295" s="35">
        <f t="shared" si="80"/>
        <v>0</v>
      </c>
      <c r="P295" s="20" t="str">
        <f t="shared" si="84"/>
        <v>.</v>
      </c>
      <c r="Q295" s="38"/>
      <c r="R295" s="23"/>
      <c r="S295" s="38"/>
      <c r="T295" s="202"/>
      <c r="U295" s="203">
        <f t="shared" si="89"/>
        <v>0</v>
      </c>
      <c r="V295" s="203">
        <f t="shared" si="90"/>
        <v>0</v>
      </c>
      <c r="W295" s="207">
        <f t="shared" si="81"/>
        <v>0</v>
      </c>
      <c r="X295" s="9"/>
    </row>
    <row r="296" spans="3:24">
      <c r="C296" s="55">
        <v>17</v>
      </c>
      <c r="D296" s="131">
        <v>0</v>
      </c>
      <c r="E296" s="140">
        <v>0</v>
      </c>
      <c r="F296" s="141">
        <v>1</v>
      </c>
      <c r="G296" s="30">
        <f t="shared" si="76"/>
        <v>0</v>
      </c>
      <c r="H296" s="31">
        <f t="shared" si="77"/>
        <v>0</v>
      </c>
      <c r="I296" s="31"/>
      <c r="J296" s="27">
        <f t="shared" si="78"/>
        <v>0</v>
      </c>
      <c r="K296" s="117">
        <f t="shared" si="87"/>
        <v>0</v>
      </c>
      <c r="L296" s="28">
        <f t="shared" si="79"/>
        <v>0</v>
      </c>
      <c r="M296" s="31"/>
      <c r="N296" s="139">
        <f t="shared" si="88"/>
        <v>0</v>
      </c>
      <c r="O296" s="35">
        <f t="shared" si="80"/>
        <v>0</v>
      </c>
      <c r="P296" s="20" t="str">
        <f t="shared" si="84"/>
        <v>.</v>
      </c>
      <c r="Q296" s="38"/>
      <c r="R296" s="23"/>
      <c r="S296" s="38"/>
      <c r="T296" s="202"/>
      <c r="U296" s="203">
        <f t="shared" si="89"/>
        <v>0</v>
      </c>
      <c r="V296" s="203">
        <f t="shared" si="90"/>
        <v>0</v>
      </c>
      <c r="W296" s="207">
        <f t="shared" si="81"/>
        <v>0</v>
      </c>
      <c r="X296" s="9"/>
    </row>
    <row r="297" spans="3:24">
      <c r="C297" s="55">
        <v>18</v>
      </c>
      <c r="D297" s="131">
        <v>0</v>
      </c>
      <c r="E297" s="140">
        <v>0</v>
      </c>
      <c r="F297" s="141">
        <v>1</v>
      </c>
      <c r="G297" s="30">
        <f t="shared" si="76"/>
        <v>0</v>
      </c>
      <c r="H297" s="31">
        <f t="shared" si="77"/>
        <v>0</v>
      </c>
      <c r="I297" s="31"/>
      <c r="J297" s="27">
        <f t="shared" si="78"/>
        <v>0</v>
      </c>
      <c r="K297" s="117">
        <f t="shared" si="87"/>
        <v>0</v>
      </c>
      <c r="L297" s="28">
        <f t="shared" si="79"/>
        <v>0</v>
      </c>
      <c r="M297" s="31"/>
      <c r="N297" s="139">
        <f>((MIN(H297,$R$287)*0.58%)+IF(H297&gt;$R$287,(H297-$R$287)*1.25%,0))*F297</f>
        <v>0</v>
      </c>
      <c r="O297" s="35">
        <f t="shared" si="80"/>
        <v>0</v>
      </c>
      <c r="P297" s="20" t="str">
        <f t="shared" si="84"/>
        <v>.</v>
      </c>
      <c r="Q297" s="38"/>
      <c r="R297" s="23"/>
      <c r="S297" s="38"/>
      <c r="T297" s="202"/>
      <c r="U297" s="203">
        <f t="shared" si="89"/>
        <v>0</v>
      </c>
      <c r="V297" s="203">
        <f t="shared" si="90"/>
        <v>0</v>
      </c>
      <c r="W297" s="207">
        <f t="shared" si="81"/>
        <v>0</v>
      </c>
      <c r="X297" s="9"/>
    </row>
    <row r="298" spans="3:24">
      <c r="C298" s="55">
        <v>19</v>
      </c>
      <c r="D298" s="131">
        <v>0</v>
      </c>
      <c r="E298" s="140">
        <v>0</v>
      </c>
      <c r="F298" s="141">
        <v>1</v>
      </c>
      <c r="G298" s="30">
        <f t="shared" si="76"/>
        <v>0</v>
      </c>
      <c r="H298" s="31">
        <f t="shared" si="77"/>
        <v>0</v>
      </c>
      <c r="I298" s="31"/>
      <c r="J298" s="27">
        <f t="shared" si="78"/>
        <v>0</v>
      </c>
      <c r="K298" s="117">
        <f t="shared" si="87"/>
        <v>0</v>
      </c>
      <c r="L298" s="28">
        <f t="shared" si="79"/>
        <v>0</v>
      </c>
      <c r="M298" s="31"/>
      <c r="N298" s="139">
        <f t="shared" si="88"/>
        <v>0</v>
      </c>
      <c r="O298" s="35">
        <f t="shared" si="80"/>
        <v>0</v>
      </c>
      <c r="P298" s="20" t="str">
        <f t="shared" si="84"/>
        <v>.</v>
      </c>
      <c r="Q298" s="38"/>
      <c r="R298" s="23"/>
      <c r="S298" s="38"/>
      <c r="T298" s="202"/>
      <c r="U298" s="203">
        <f t="shared" si="89"/>
        <v>0</v>
      </c>
      <c r="V298" s="203">
        <f t="shared" si="90"/>
        <v>0</v>
      </c>
      <c r="W298" s="207">
        <f t="shared" si="81"/>
        <v>0</v>
      </c>
      <c r="X298" s="9"/>
    </row>
    <row r="299" spans="3:24">
      <c r="C299" s="56">
        <v>20</v>
      </c>
      <c r="D299" s="131">
        <v>0</v>
      </c>
      <c r="E299" s="140">
        <v>0</v>
      </c>
      <c r="F299" s="141">
        <v>1</v>
      </c>
      <c r="G299" s="30">
        <f t="shared" si="76"/>
        <v>0</v>
      </c>
      <c r="H299" s="31">
        <f t="shared" si="77"/>
        <v>0</v>
      </c>
      <c r="I299" s="31"/>
      <c r="J299" s="27">
        <f t="shared" si="78"/>
        <v>0</v>
      </c>
      <c r="K299" s="117">
        <f t="shared" si="87"/>
        <v>0</v>
      </c>
      <c r="L299" s="28">
        <f t="shared" si="79"/>
        <v>0</v>
      </c>
      <c r="M299" s="31"/>
      <c r="N299" s="139">
        <f t="shared" si="88"/>
        <v>0</v>
      </c>
      <c r="O299" s="35">
        <f t="shared" si="80"/>
        <v>0</v>
      </c>
      <c r="P299" s="20" t="str">
        <f t="shared" si="84"/>
        <v>.</v>
      </c>
      <c r="Q299" s="38"/>
      <c r="R299" s="23"/>
      <c r="S299" s="38"/>
      <c r="T299" s="202"/>
      <c r="U299" s="203">
        <f t="shared" si="89"/>
        <v>0</v>
      </c>
      <c r="V299" s="203">
        <f t="shared" si="90"/>
        <v>0</v>
      </c>
      <c r="W299" s="207">
        <f t="shared" si="81"/>
        <v>0</v>
      </c>
      <c r="X299" s="9"/>
    </row>
    <row r="300" spans="3:24">
      <c r="C300" s="55">
        <v>21</v>
      </c>
      <c r="D300" s="131">
        <v>0</v>
      </c>
      <c r="E300" s="140">
        <v>0</v>
      </c>
      <c r="F300" s="141">
        <v>1</v>
      </c>
      <c r="G300" s="30">
        <f t="shared" si="76"/>
        <v>0</v>
      </c>
      <c r="H300" s="31">
        <f t="shared" si="77"/>
        <v>0</v>
      </c>
      <c r="I300" s="31"/>
      <c r="J300" s="27">
        <f t="shared" si="78"/>
        <v>0</v>
      </c>
      <c r="K300" s="117">
        <f t="shared" si="87"/>
        <v>0</v>
      </c>
      <c r="L300" s="28">
        <f t="shared" si="79"/>
        <v>0</v>
      </c>
      <c r="M300" s="31"/>
      <c r="N300" s="139">
        <f t="shared" si="88"/>
        <v>0</v>
      </c>
      <c r="O300" s="35">
        <f t="shared" si="80"/>
        <v>0</v>
      </c>
      <c r="P300" s="20" t="str">
        <f t="shared" si="84"/>
        <v>.</v>
      </c>
      <c r="Q300" s="38"/>
      <c r="R300" s="23"/>
      <c r="S300" s="38"/>
      <c r="T300" s="202"/>
      <c r="U300" s="203">
        <f t="shared" si="89"/>
        <v>0</v>
      </c>
      <c r="V300" s="203">
        <f t="shared" si="90"/>
        <v>0</v>
      </c>
      <c r="W300" s="207">
        <f t="shared" si="81"/>
        <v>0</v>
      </c>
      <c r="X300" s="9"/>
    </row>
    <row r="301" spans="3:24">
      <c r="C301" s="55">
        <v>22</v>
      </c>
      <c r="D301" s="131">
        <v>0</v>
      </c>
      <c r="E301" s="140">
        <v>0</v>
      </c>
      <c r="F301" s="141">
        <v>1</v>
      </c>
      <c r="G301" s="30">
        <f t="shared" si="76"/>
        <v>0</v>
      </c>
      <c r="H301" s="31">
        <f t="shared" si="77"/>
        <v>0</v>
      </c>
      <c r="I301" s="31"/>
      <c r="J301" s="27">
        <f t="shared" si="78"/>
        <v>0</v>
      </c>
      <c r="K301" s="117">
        <f t="shared" si="87"/>
        <v>0</v>
      </c>
      <c r="L301" s="28">
        <f t="shared" si="79"/>
        <v>0</v>
      </c>
      <c r="M301" s="31"/>
      <c r="N301" s="139">
        <f t="shared" si="88"/>
        <v>0</v>
      </c>
      <c r="O301" s="35">
        <f t="shared" si="80"/>
        <v>0</v>
      </c>
      <c r="P301" s="20" t="str">
        <f t="shared" si="84"/>
        <v>.</v>
      </c>
      <c r="Q301" s="38"/>
      <c r="R301" s="23"/>
      <c r="S301" s="38"/>
      <c r="T301" s="202"/>
      <c r="U301" s="203">
        <f t="shared" si="89"/>
        <v>0</v>
      </c>
      <c r="V301" s="203">
        <f t="shared" si="90"/>
        <v>0</v>
      </c>
      <c r="W301" s="207">
        <f t="shared" si="81"/>
        <v>0</v>
      </c>
      <c r="X301" s="9"/>
    </row>
    <row r="302" spans="3:24">
      <c r="C302" s="55">
        <v>23</v>
      </c>
      <c r="D302" s="131">
        <v>0</v>
      </c>
      <c r="E302" s="140">
        <v>0</v>
      </c>
      <c r="F302" s="141">
        <v>1</v>
      </c>
      <c r="G302" s="30">
        <f t="shared" si="76"/>
        <v>0</v>
      </c>
      <c r="H302" s="31">
        <f t="shared" si="77"/>
        <v>0</v>
      </c>
      <c r="I302" s="31"/>
      <c r="J302" s="27">
        <f t="shared" si="78"/>
        <v>0</v>
      </c>
      <c r="K302" s="117">
        <f t="shared" si="87"/>
        <v>0</v>
      </c>
      <c r="L302" s="28">
        <f t="shared" si="79"/>
        <v>0</v>
      </c>
      <c r="M302" s="31"/>
      <c r="N302" s="139">
        <f t="shared" si="88"/>
        <v>0</v>
      </c>
      <c r="O302" s="35">
        <f t="shared" si="80"/>
        <v>0</v>
      </c>
      <c r="P302" s="20" t="str">
        <f t="shared" si="84"/>
        <v>.</v>
      </c>
      <c r="Q302" s="38"/>
      <c r="R302" s="23"/>
      <c r="S302" s="38"/>
      <c r="T302" s="202"/>
      <c r="U302" s="203">
        <f t="shared" si="89"/>
        <v>0</v>
      </c>
      <c r="V302" s="203">
        <f t="shared" si="90"/>
        <v>0</v>
      </c>
      <c r="W302" s="207">
        <f t="shared" si="81"/>
        <v>0</v>
      </c>
      <c r="X302" s="9"/>
    </row>
    <row r="303" spans="3:24">
      <c r="C303" s="56">
        <v>24</v>
      </c>
      <c r="D303" s="131">
        <v>0</v>
      </c>
      <c r="E303" s="140">
        <v>0</v>
      </c>
      <c r="F303" s="141">
        <v>1</v>
      </c>
      <c r="G303" s="30">
        <f t="shared" si="76"/>
        <v>0</v>
      </c>
      <c r="H303" s="31">
        <f t="shared" si="77"/>
        <v>0</v>
      </c>
      <c r="I303" s="31"/>
      <c r="J303" s="27">
        <f t="shared" si="78"/>
        <v>0</v>
      </c>
      <c r="K303" s="117">
        <f t="shared" si="87"/>
        <v>0</v>
      </c>
      <c r="L303" s="28">
        <f t="shared" si="79"/>
        <v>0</v>
      </c>
      <c r="M303" s="31"/>
      <c r="N303" s="139">
        <f t="shared" si="88"/>
        <v>0</v>
      </c>
      <c r="O303" s="35">
        <f t="shared" si="80"/>
        <v>0</v>
      </c>
      <c r="P303" s="20" t="str">
        <f t="shared" si="84"/>
        <v>.</v>
      </c>
      <c r="Q303" s="38"/>
      <c r="R303" s="23"/>
      <c r="S303" s="38"/>
      <c r="T303" s="202"/>
      <c r="U303" s="203">
        <f t="shared" si="89"/>
        <v>0</v>
      </c>
      <c r="V303" s="203">
        <f t="shared" si="90"/>
        <v>0</v>
      </c>
      <c r="W303" s="207">
        <f t="shared" si="81"/>
        <v>0</v>
      </c>
      <c r="X303" s="9"/>
    </row>
    <row r="304" spans="3:24">
      <c r="C304" s="55">
        <v>25</v>
      </c>
      <c r="D304" s="131">
        <v>0</v>
      </c>
      <c r="E304" s="140">
        <v>0</v>
      </c>
      <c r="F304" s="141">
        <v>1</v>
      </c>
      <c r="G304" s="30">
        <f t="shared" si="76"/>
        <v>0</v>
      </c>
      <c r="H304" s="31">
        <f t="shared" si="77"/>
        <v>0</v>
      </c>
      <c r="I304" s="31"/>
      <c r="J304" s="27">
        <f t="shared" si="78"/>
        <v>0</v>
      </c>
      <c r="K304" s="117">
        <f t="shared" si="87"/>
        <v>0</v>
      </c>
      <c r="L304" s="28">
        <f t="shared" si="79"/>
        <v>0</v>
      </c>
      <c r="M304" s="31"/>
      <c r="N304" s="139">
        <f t="shared" si="88"/>
        <v>0</v>
      </c>
      <c r="O304" s="35">
        <f t="shared" si="80"/>
        <v>0</v>
      </c>
      <c r="P304" s="20" t="str">
        <f t="shared" si="84"/>
        <v>.</v>
      </c>
      <c r="Q304" s="38"/>
      <c r="R304" s="23"/>
      <c r="S304" s="38"/>
      <c r="T304" s="202"/>
      <c r="U304" s="203">
        <f t="shared" si="89"/>
        <v>0</v>
      </c>
      <c r="V304" s="203">
        <f t="shared" si="90"/>
        <v>0</v>
      </c>
      <c r="W304" s="207">
        <f t="shared" si="81"/>
        <v>0</v>
      </c>
      <c r="X304" s="9"/>
    </row>
    <row r="305" spans="3:24">
      <c r="C305" s="55">
        <v>26</v>
      </c>
      <c r="D305" s="131">
        <v>0</v>
      </c>
      <c r="E305" s="140">
        <v>0</v>
      </c>
      <c r="F305" s="141">
        <v>1</v>
      </c>
      <c r="G305" s="30">
        <f t="shared" si="76"/>
        <v>0</v>
      </c>
      <c r="H305" s="31">
        <f t="shared" si="77"/>
        <v>0</v>
      </c>
      <c r="I305" s="31"/>
      <c r="J305" s="27">
        <f t="shared" si="78"/>
        <v>0</v>
      </c>
      <c r="K305" s="117">
        <f>ROUND((IF(H305-$R$286&lt;0,0,(H305-$R$286))*3.5%)*F305,2)</f>
        <v>0</v>
      </c>
      <c r="L305" s="28">
        <f t="shared" si="79"/>
        <v>0</v>
      </c>
      <c r="M305" s="31"/>
      <c r="N305" s="139">
        <f t="shared" si="88"/>
        <v>0</v>
      </c>
      <c r="O305" s="35">
        <f t="shared" si="80"/>
        <v>0</v>
      </c>
      <c r="P305" s="20" t="str">
        <f t="shared" si="84"/>
        <v>.</v>
      </c>
      <c r="Q305" s="38"/>
      <c r="R305" s="23"/>
      <c r="S305" s="38"/>
      <c r="T305" s="202"/>
      <c r="U305" s="203">
        <f t="shared" si="89"/>
        <v>0</v>
      </c>
      <c r="V305" s="203">
        <f t="shared" si="90"/>
        <v>0</v>
      </c>
      <c r="W305" s="207">
        <f t="shared" si="81"/>
        <v>0</v>
      </c>
      <c r="X305" s="9"/>
    </row>
    <row r="306" spans="3:24">
      <c r="C306" s="55">
        <v>27</v>
      </c>
      <c r="D306" s="131">
        <v>0</v>
      </c>
      <c r="E306" s="140">
        <v>0</v>
      </c>
      <c r="F306" s="141">
        <v>1</v>
      </c>
      <c r="G306" s="30">
        <f t="shared" si="76"/>
        <v>0</v>
      </c>
      <c r="H306" s="31">
        <f t="shared" si="77"/>
        <v>0</v>
      </c>
      <c r="I306" s="31"/>
      <c r="J306" s="27">
        <f t="shared" si="78"/>
        <v>0</v>
      </c>
      <c r="K306" s="117">
        <f t="shared" si="87"/>
        <v>0</v>
      </c>
      <c r="L306" s="28">
        <f t="shared" si="79"/>
        <v>0</v>
      </c>
      <c r="M306" s="31"/>
      <c r="N306" s="139">
        <f t="shared" si="88"/>
        <v>0</v>
      </c>
      <c r="O306" s="35">
        <f t="shared" si="80"/>
        <v>0</v>
      </c>
      <c r="P306" s="20" t="str">
        <f t="shared" si="84"/>
        <v>.</v>
      </c>
      <c r="Q306" s="38"/>
      <c r="R306" s="23"/>
      <c r="S306" s="38"/>
      <c r="T306" s="202"/>
      <c r="U306" s="203">
        <f t="shared" si="89"/>
        <v>0</v>
      </c>
      <c r="V306" s="203">
        <f t="shared" si="90"/>
        <v>0</v>
      </c>
      <c r="W306" s="207">
        <f t="shared" si="81"/>
        <v>0</v>
      </c>
      <c r="X306" s="9"/>
    </row>
    <row r="307" spans="3:24">
      <c r="C307" s="56">
        <v>28</v>
      </c>
      <c r="D307" s="131">
        <v>0</v>
      </c>
      <c r="E307" s="140">
        <v>0</v>
      </c>
      <c r="F307" s="141">
        <v>1</v>
      </c>
      <c r="G307" s="30">
        <f t="shared" si="76"/>
        <v>0</v>
      </c>
      <c r="H307" s="31">
        <f t="shared" si="77"/>
        <v>0</v>
      </c>
      <c r="I307" s="31"/>
      <c r="J307" s="27">
        <f t="shared" si="78"/>
        <v>0</v>
      </c>
      <c r="K307" s="117">
        <f t="shared" si="87"/>
        <v>0</v>
      </c>
      <c r="L307" s="28">
        <f t="shared" si="79"/>
        <v>0</v>
      </c>
      <c r="M307" s="31"/>
      <c r="N307" s="139">
        <f t="shared" si="88"/>
        <v>0</v>
      </c>
      <c r="O307" s="35">
        <f t="shared" si="80"/>
        <v>0</v>
      </c>
      <c r="P307" s="20" t="str">
        <f t="shared" si="84"/>
        <v>.</v>
      </c>
      <c r="Q307" s="38"/>
      <c r="R307" s="23"/>
      <c r="S307" s="38"/>
      <c r="T307" s="202"/>
      <c r="U307" s="203">
        <f t="shared" si="89"/>
        <v>0</v>
      </c>
      <c r="V307" s="203">
        <f t="shared" si="90"/>
        <v>0</v>
      </c>
      <c r="W307" s="207">
        <f t="shared" si="81"/>
        <v>0</v>
      </c>
      <c r="X307" s="9"/>
    </row>
    <row r="308" spans="3:24">
      <c r="C308" s="55">
        <v>29</v>
      </c>
      <c r="D308" s="131">
        <v>0</v>
      </c>
      <c r="E308" s="140">
        <v>0</v>
      </c>
      <c r="F308" s="141">
        <v>1</v>
      </c>
      <c r="G308" s="30">
        <f t="shared" si="76"/>
        <v>0</v>
      </c>
      <c r="H308" s="31">
        <f t="shared" si="77"/>
        <v>0</v>
      </c>
      <c r="I308" s="31"/>
      <c r="J308" s="27">
        <f t="shared" si="78"/>
        <v>0</v>
      </c>
      <c r="K308" s="117">
        <f t="shared" si="87"/>
        <v>0</v>
      </c>
      <c r="L308" s="28">
        <f t="shared" si="79"/>
        <v>0</v>
      </c>
      <c r="M308" s="31"/>
      <c r="N308" s="139">
        <f t="shared" si="88"/>
        <v>0</v>
      </c>
      <c r="O308" s="35">
        <f t="shared" si="80"/>
        <v>0</v>
      </c>
      <c r="P308" s="20" t="str">
        <f t="shared" si="84"/>
        <v>.</v>
      </c>
      <c r="Q308" s="38"/>
      <c r="R308" s="23"/>
      <c r="S308" s="38"/>
      <c r="T308" s="202"/>
      <c r="U308" s="203">
        <f t="shared" si="89"/>
        <v>0</v>
      </c>
      <c r="V308" s="203">
        <f t="shared" si="90"/>
        <v>0</v>
      </c>
      <c r="W308" s="207">
        <f t="shared" si="81"/>
        <v>0</v>
      </c>
      <c r="X308" s="9"/>
    </row>
    <row r="309" spans="3:24">
      <c r="C309" s="55">
        <v>30</v>
      </c>
      <c r="D309" s="131">
        <v>0</v>
      </c>
      <c r="E309" s="140">
        <v>0</v>
      </c>
      <c r="F309" s="141">
        <v>1</v>
      </c>
      <c r="G309" s="30">
        <f t="shared" si="76"/>
        <v>0</v>
      </c>
      <c r="H309" s="31">
        <f t="shared" si="77"/>
        <v>0</v>
      </c>
      <c r="I309" s="31"/>
      <c r="J309" s="27">
        <f t="shared" si="78"/>
        <v>0</v>
      </c>
      <c r="K309" s="117">
        <f t="shared" si="87"/>
        <v>0</v>
      </c>
      <c r="L309" s="28">
        <f t="shared" si="79"/>
        <v>0</v>
      </c>
      <c r="M309" s="31"/>
      <c r="N309" s="139">
        <f t="shared" si="88"/>
        <v>0</v>
      </c>
      <c r="O309" s="35">
        <f t="shared" si="80"/>
        <v>0</v>
      </c>
      <c r="P309" s="20" t="str">
        <f t="shared" si="84"/>
        <v>.</v>
      </c>
      <c r="Q309" s="38"/>
      <c r="R309" s="23"/>
      <c r="S309" s="38"/>
      <c r="T309" s="202"/>
      <c r="U309" s="203">
        <f t="shared" si="89"/>
        <v>0</v>
      </c>
      <c r="V309" s="203">
        <f t="shared" si="90"/>
        <v>0</v>
      </c>
      <c r="W309" s="207">
        <f t="shared" si="81"/>
        <v>0</v>
      </c>
      <c r="X309" s="9"/>
    </row>
    <row r="310" spans="3:24">
      <c r="C310" s="55">
        <v>31</v>
      </c>
      <c r="D310" s="131">
        <v>0</v>
      </c>
      <c r="E310" s="140">
        <v>0</v>
      </c>
      <c r="F310" s="141">
        <v>1</v>
      </c>
      <c r="G310" s="30">
        <f t="shared" si="76"/>
        <v>0</v>
      </c>
      <c r="H310" s="31">
        <f t="shared" si="77"/>
        <v>0</v>
      </c>
      <c r="I310" s="31"/>
      <c r="J310" s="27">
        <f t="shared" si="78"/>
        <v>0</v>
      </c>
      <c r="K310" s="117">
        <f t="shared" si="87"/>
        <v>0</v>
      </c>
      <c r="L310" s="28">
        <f t="shared" si="79"/>
        <v>0</v>
      </c>
      <c r="M310" s="31"/>
      <c r="N310" s="139">
        <f t="shared" si="88"/>
        <v>0</v>
      </c>
      <c r="O310" s="35">
        <f t="shared" si="80"/>
        <v>0</v>
      </c>
      <c r="P310" s="20" t="str">
        <f t="shared" si="84"/>
        <v>.</v>
      </c>
      <c r="Q310" s="38"/>
      <c r="R310" s="23"/>
      <c r="S310" s="38"/>
      <c r="T310" s="202"/>
      <c r="U310" s="203">
        <f t="shared" si="89"/>
        <v>0</v>
      </c>
      <c r="V310" s="203">
        <f t="shared" si="90"/>
        <v>0</v>
      </c>
      <c r="W310" s="207">
        <f t="shared" si="81"/>
        <v>0</v>
      </c>
      <c r="X310" s="9"/>
    </row>
    <row r="311" spans="3:24">
      <c r="C311" s="56">
        <v>32</v>
      </c>
      <c r="D311" s="131">
        <v>0</v>
      </c>
      <c r="E311" s="140">
        <v>0</v>
      </c>
      <c r="F311" s="141">
        <v>1</v>
      </c>
      <c r="G311" s="30">
        <f t="shared" si="76"/>
        <v>0</v>
      </c>
      <c r="H311" s="31">
        <f t="shared" si="77"/>
        <v>0</v>
      </c>
      <c r="I311" s="31"/>
      <c r="J311" s="27">
        <f t="shared" si="78"/>
        <v>0</v>
      </c>
      <c r="K311" s="117">
        <f t="shared" si="87"/>
        <v>0</v>
      </c>
      <c r="L311" s="28">
        <f t="shared" si="79"/>
        <v>0</v>
      </c>
      <c r="M311" s="31"/>
      <c r="N311" s="139">
        <f t="shared" si="88"/>
        <v>0</v>
      </c>
      <c r="O311" s="35">
        <f t="shared" si="80"/>
        <v>0</v>
      </c>
      <c r="P311" s="20" t="str">
        <f t="shared" si="84"/>
        <v>.</v>
      </c>
      <c r="Q311" s="38"/>
      <c r="R311" s="23"/>
      <c r="S311" s="38"/>
      <c r="T311" s="202"/>
      <c r="U311" s="203">
        <f t="shared" si="89"/>
        <v>0</v>
      </c>
      <c r="V311" s="203">
        <f t="shared" si="90"/>
        <v>0</v>
      </c>
      <c r="W311" s="207">
        <f t="shared" si="81"/>
        <v>0</v>
      </c>
      <c r="X311" s="9"/>
    </row>
    <row r="312" spans="3:24">
      <c r="C312" s="55">
        <v>33</v>
      </c>
      <c r="D312" s="131">
        <v>0</v>
      </c>
      <c r="E312" s="140">
        <v>0</v>
      </c>
      <c r="F312" s="141">
        <v>1</v>
      </c>
      <c r="G312" s="30">
        <f t="shared" si="76"/>
        <v>0</v>
      </c>
      <c r="H312" s="31">
        <f t="shared" si="77"/>
        <v>0</v>
      </c>
      <c r="I312" s="31"/>
      <c r="J312" s="27">
        <f t="shared" si="78"/>
        <v>0</v>
      </c>
      <c r="K312" s="117">
        <f t="shared" si="87"/>
        <v>0</v>
      </c>
      <c r="L312" s="28">
        <f t="shared" si="79"/>
        <v>0</v>
      </c>
      <c r="M312" s="31"/>
      <c r="N312" s="139">
        <f t="shared" si="88"/>
        <v>0</v>
      </c>
      <c r="O312" s="35">
        <f t="shared" si="80"/>
        <v>0</v>
      </c>
      <c r="P312" s="20" t="str">
        <f t="shared" si="84"/>
        <v>.</v>
      </c>
      <c r="Q312" s="38"/>
      <c r="R312" s="23"/>
      <c r="S312" s="38"/>
      <c r="T312" s="202"/>
      <c r="U312" s="203">
        <f t="shared" si="89"/>
        <v>0</v>
      </c>
      <c r="V312" s="203">
        <f t="shared" si="90"/>
        <v>0</v>
      </c>
      <c r="W312" s="207">
        <f t="shared" si="81"/>
        <v>0</v>
      </c>
      <c r="X312" s="9"/>
    </row>
    <row r="313" spans="3:24">
      <c r="C313" s="55">
        <v>34</v>
      </c>
      <c r="D313" s="131">
        <v>0</v>
      </c>
      <c r="E313" s="140">
        <v>0</v>
      </c>
      <c r="F313" s="141">
        <v>1</v>
      </c>
      <c r="G313" s="30">
        <f t="shared" si="76"/>
        <v>0</v>
      </c>
      <c r="H313" s="31">
        <f t="shared" si="77"/>
        <v>0</v>
      </c>
      <c r="I313" s="31"/>
      <c r="J313" s="27">
        <f t="shared" si="78"/>
        <v>0</v>
      </c>
      <c r="K313" s="117">
        <f t="shared" si="87"/>
        <v>0</v>
      </c>
      <c r="L313" s="28">
        <f t="shared" si="79"/>
        <v>0</v>
      </c>
      <c r="M313" s="31"/>
      <c r="N313" s="139">
        <f t="shared" si="88"/>
        <v>0</v>
      </c>
      <c r="O313" s="35">
        <f t="shared" si="80"/>
        <v>0</v>
      </c>
      <c r="P313" s="20" t="str">
        <f t="shared" si="84"/>
        <v>.</v>
      </c>
      <c r="Q313" s="38"/>
      <c r="R313" s="23"/>
      <c r="S313" s="38"/>
      <c r="T313" s="202"/>
      <c r="U313" s="203">
        <f t="shared" si="89"/>
        <v>0</v>
      </c>
      <c r="V313" s="203">
        <f t="shared" si="90"/>
        <v>0</v>
      </c>
      <c r="W313" s="207">
        <f t="shared" si="81"/>
        <v>0</v>
      </c>
      <c r="X313" s="9"/>
    </row>
    <row r="314" spans="3:24">
      <c r="C314" s="55">
        <v>35</v>
      </c>
      <c r="D314" s="131">
        <v>0</v>
      </c>
      <c r="E314" s="140">
        <v>0</v>
      </c>
      <c r="F314" s="141">
        <v>1</v>
      </c>
      <c r="G314" s="30">
        <f t="shared" si="76"/>
        <v>0</v>
      </c>
      <c r="H314" s="31">
        <f t="shared" si="77"/>
        <v>0</v>
      </c>
      <c r="I314" s="31"/>
      <c r="J314" s="27">
        <f t="shared" si="78"/>
        <v>0</v>
      </c>
      <c r="K314" s="117">
        <f t="shared" si="87"/>
        <v>0</v>
      </c>
      <c r="L314" s="28">
        <f t="shared" si="79"/>
        <v>0</v>
      </c>
      <c r="M314" s="31"/>
      <c r="N314" s="139">
        <f t="shared" si="88"/>
        <v>0</v>
      </c>
      <c r="O314" s="35">
        <f t="shared" si="80"/>
        <v>0</v>
      </c>
      <c r="P314" s="20" t="str">
        <f t="shared" si="84"/>
        <v>.</v>
      </c>
      <c r="Q314" s="38"/>
      <c r="R314" s="23"/>
      <c r="S314" s="38"/>
      <c r="T314" s="202"/>
      <c r="U314" s="203">
        <f t="shared" si="89"/>
        <v>0</v>
      </c>
      <c r="V314" s="203">
        <f t="shared" si="90"/>
        <v>0</v>
      </c>
      <c r="W314" s="207">
        <f t="shared" si="81"/>
        <v>0</v>
      </c>
      <c r="X314" s="9"/>
    </row>
    <row r="315" spans="3:24">
      <c r="C315" s="56">
        <v>36</v>
      </c>
      <c r="D315" s="131">
        <v>0</v>
      </c>
      <c r="E315" s="140">
        <v>0</v>
      </c>
      <c r="F315" s="141">
        <v>1</v>
      </c>
      <c r="G315" s="30">
        <f t="shared" si="76"/>
        <v>0</v>
      </c>
      <c r="H315" s="31">
        <f t="shared" si="77"/>
        <v>0</v>
      </c>
      <c r="I315" s="31"/>
      <c r="J315" s="27">
        <f t="shared" si="78"/>
        <v>0</v>
      </c>
      <c r="K315" s="117">
        <f t="shared" si="87"/>
        <v>0</v>
      </c>
      <c r="L315" s="28">
        <f t="shared" si="79"/>
        <v>0</v>
      </c>
      <c r="M315" s="31"/>
      <c r="N315" s="139">
        <f t="shared" si="88"/>
        <v>0</v>
      </c>
      <c r="O315" s="35">
        <f t="shared" si="80"/>
        <v>0</v>
      </c>
      <c r="P315" s="20" t="str">
        <f t="shared" si="84"/>
        <v>.</v>
      </c>
      <c r="Q315" s="38"/>
      <c r="R315" s="23"/>
      <c r="S315" s="38"/>
      <c r="T315" s="202"/>
      <c r="U315" s="203">
        <f t="shared" si="89"/>
        <v>0</v>
      </c>
      <c r="V315" s="203">
        <f t="shared" si="90"/>
        <v>0</v>
      </c>
      <c r="W315" s="207">
        <f t="shared" si="81"/>
        <v>0</v>
      </c>
      <c r="X315" s="9"/>
    </row>
    <row r="316" spans="3:24">
      <c r="C316" s="55">
        <v>37</v>
      </c>
      <c r="D316" s="131">
        <v>0</v>
      </c>
      <c r="E316" s="140">
        <v>0</v>
      </c>
      <c r="F316" s="141">
        <v>1</v>
      </c>
      <c r="G316" s="30">
        <f t="shared" si="76"/>
        <v>0</v>
      </c>
      <c r="H316" s="31">
        <f t="shared" si="77"/>
        <v>0</v>
      </c>
      <c r="I316" s="31"/>
      <c r="J316" s="27">
        <f t="shared" si="78"/>
        <v>0</v>
      </c>
      <c r="K316" s="117">
        <f t="shared" si="87"/>
        <v>0</v>
      </c>
      <c r="L316" s="28">
        <f t="shared" si="79"/>
        <v>0</v>
      </c>
      <c r="M316" s="31"/>
      <c r="N316" s="139">
        <f t="shared" si="88"/>
        <v>0</v>
      </c>
      <c r="O316" s="35">
        <f t="shared" si="80"/>
        <v>0</v>
      </c>
      <c r="P316" s="20" t="str">
        <f t="shared" si="84"/>
        <v>.</v>
      </c>
      <c r="Q316" s="38"/>
      <c r="R316" s="23"/>
      <c r="S316" s="38"/>
      <c r="T316" s="202"/>
      <c r="U316" s="203">
        <f t="shared" si="89"/>
        <v>0</v>
      </c>
      <c r="V316" s="203">
        <f t="shared" si="90"/>
        <v>0</v>
      </c>
      <c r="W316" s="207">
        <f t="shared" si="81"/>
        <v>0</v>
      </c>
      <c r="X316" s="9"/>
    </row>
    <row r="317" spans="3:24">
      <c r="C317" s="55">
        <v>38</v>
      </c>
      <c r="D317" s="131">
        <v>0</v>
      </c>
      <c r="E317" s="140">
        <v>0</v>
      </c>
      <c r="F317" s="141">
        <v>1</v>
      </c>
      <c r="G317" s="30">
        <f t="shared" si="76"/>
        <v>0</v>
      </c>
      <c r="H317" s="31">
        <f t="shared" si="77"/>
        <v>0</v>
      </c>
      <c r="I317" s="31"/>
      <c r="J317" s="27">
        <f t="shared" si="78"/>
        <v>0</v>
      </c>
      <c r="K317" s="117">
        <f t="shared" si="87"/>
        <v>0</v>
      </c>
      <c r="L317" s="28">
        <f t="shared" si="79"/>
        <v>0</v>
      </c>
      <c r="M317" s="31"/>
      <c r="N317" s="139">
        <f t="shared" si="88"/>
        <v>0</v>
      </c>
      <c r="O317" s="35">
        <f t="shared" si="80"/>
        <v>0</v>
      </c>
      <c r="P317" s="20" t="str">
        <f t="shared" si="84"/>
        <v>.</v>
      </c>
      <c r="Q317" s="38"/>
      <c r="R317" s="23"/>
      <c r="S317" s="38"/>
      <c r="T317" s="202"/>
      <c r="U317" s="203">
        <f t="shared" si="89"/>
        <v>0</v>
      </c>
      <c r="V317" s="203">
        <f t="shared" si="90"/>
        <v>0</v>
      </c>
      <c r="W317" s="207">
        <f t="shared" si="81"/>
        <v>0</v>
      </c>
      <c r="X317" s="9"/>
    </row>
    <row r="318" spans="3:24">
      <c r="C318" s="55">
        <v>39</v>
      </c>
      <c r="D318" s="131">
        <v>0</v>
      </c>
      <c r="E318" s="140">
        <v>0</v>
      </c>
      <c r="F318" s="141">
        <v>1</v>
      </c>
      <c r="G318" s="30">
        <f t="shared" si="76"/>
        <v>0</v>
      </c>
      <c r="H318" s="31">
        <f t="shared" si="77"/>
        <v>0</v>
      </c>
      <c r="I318" s="31"/>
      <c r="J318" s="27">
        <f t="shared" si="78"/>
        <v>0</v>
      </c>
      <c r="K318" s="117">
        <f t="shared" si="87"/>
        <v>0</v>
      </c>
      <c r="L318" s="28">
        <f t="shared" si="79"/>
        <v>0</v>
      </c>
      <c r="M318" s="31"/>
      <c r="N318" s="139">
        <f t="shared" si="88"/>
        <v>0</v>
      </c>
      <c r="O318" s="35">
        <f t="shared" si="80"/>
        <v>0</v>
      </c>
      <c r="P318" s="20" t="str">
        <f t="shared" si="84"/>
        <v>.</v>
      </c>
      <c r="Q318" s="38"/>
      <c r="R318" s="23"/>
      <c r="S318" s="38"/>
      <c r="T318" s="202"/>
      <c r="U318" s="203">
        <f t="shared" si="89"/>
        <v>0</v>
      </c>
      <c r="V318" s="203">
        <f t="shared" si="90"/>
        <v>0</v>
      </c>
      <c r="W318" s="207">
        <f t="shared" si="81"/>
        <v>0</v>
      </c>
      <c r="X318" s="9"/>
    </row>
    <row r="319" spans="3:24">
      <c r="C319" s="56">
        <v>40</v>
      </c>
      <c r="D319" s="131">
        <v>0</v>
      </c>
      <c r="E319" s="140">
        <v>0</v>
      </c>
      <c r="F319" s="141">
        <v>1</v>
      </c>
      <c r="G319" s="30">
        <f t="shared" si="76"/>
        <v>0</v>
      </c>
      <c r="H319" s="31">
        <f t="shared" si="77"/>
        <v>0</v>
      </c>
      <c r="I319" s="31"/>
      <c r="J319" s="27">
        <f t="shared" si="78"/>
        <v>0</v>
      </c>
      <c r="K319" s="117">
        <f t="shared" si="87"/>
        <v>0</v>
      </c>
      <c r="L319" s="28">
        <f t="shared" si="79"/>
        <v>0</v>
      </c>
      <c r="M319" s="31"/>
      <c r="N319" s="139">
        <f t="shared" si="88"/>
        <v>0</v>
      </c>
      <c r="O319" s="35">
        <f t="shared" si="80"/>
        <v>0</v>
      </c>
      <c r="P319" s="20" t="str">
        <f t="shared" si="84"/>
        <v>.</v>
      </c>
      <c r="Q319" s="38"/>
      <c r="R319" s="23"/>
      <c r="S319" s="38"/>
      <c r="T319" s="202"/>
      <c r="U319" s="203">
        <f t="shared" si="89"/>
        <v>0</v>
      </c>
      <c r="V319" s="203">
        <f t="shared" si="90"/>
        <v>0</v>
      </c>
      <c r="W319" s="207">
        <f t="shared" si="81"/>
        <v>0</v>
      </c>
      <c r="X319" s="9"/>
    </row>
    <row r="320" spans="3:24">
      <c r="C320" s="55">
        <v>41</v>
      </c>
      <c r="D320" s="131">
        <v>0</v>
      </c>
      <c r="E320" s="140">
        <v>0</v>
      </c>
      <c r="F320" s="141">
        <v>1</v>
      </c>
      <c r="G320" s="30">
        <f t="shared" si="76"/>
        <v>0</v>
      </c>
      <c r="H320" s="31">
        <f t="shared" si="77"/>
        <v>0</v>
      </c>
      <c r="I320" s="31"/>
      <c r="J320" s="27">
        <f t="shared" si="78"/>
        <v>0</v>
      </c>
      <c r="K320" s="117">
        <f t="shared" si="87"/>
        <v>0</v>
      </c>
      <c r="L320" s="28">
        <f t="shared" si="79"/>
        <v>0</v>
      </c>
      <c r="M320" s="31"/>
      <c r="N320" s="139">
        <f t="shared" si="88"/>
        <v>0</v>
      </c>
      <c r="O320" s="35">
        <f t="shared" si="80"/>
        <v>0</v>
      </c>
      <c r="P320" s="20" t="str">
        <f t="shared" si="84"/>
        <v>.</v>
      </c>
      <c r="Q320" s="38"/>
      <c r="R320" s="23"/>
      <c r="S320" s="38"/>
      <c r="T320" s="202"/>
      <c r="U320" s="203">
        <f t="shared" si="89"/>
        <v>0</v>
      </c>
      <c r="V320" s="203">
        <f t="shared" si="90"/>
        <v>0</v>
      </c>
      <c r="W320" s="207">
        <f t="shared" si="81"/>
        <v>0</v>
      </c>
      <c r="X320" s="9"/>
    </row>
    <row r="321" spans="3:24">
      <c r="C321" s="55">
        <v>42</v>
      </c>
      <c r="D321" s="131">
        <v>0</v>
      </c>
      <c r="E321" s="140">
        <v>0</v>
      </c>
      <c r="F321" s="141">
        <v>1</v>
      </c>
      <c r="G321" s="30">
        <f t="shared" si="76"/>
        <v>0</v>
      </c>
      <c r="H321" s="31">
        <f t="shared" si="77"/>
        <v>0</v>
      </c>
      <c r="I321" s="31"/>
      <c r="J321" s="27">
        <f t="shared" si="78"/>
        <v>0</v>
      </c>
      <c r="K321" s="117">
        <f t="shared" si="87"/>
        <v>0</v>
      </c>
      <c r="L321" s="28">
        <f t="shared" si="79"/>
        <v>0</v>
      </c>
      <c r="M321" s="31"/>
      <c r="N321" s="139">
        <f t="shared" si="88"/>
        <v>0</v>
      </c>
      <c r="O321" s="35">
        <f t="shared" si="80"/>
        <v>0</v>
      </c>
      <c r="P321" s="20" t="str">
        <f t="shared" si="84"/>
        <v>.</v>
      </c>
      <c r="Q321" s="38"/>
      <c r="R321" s="23"/>
      <c r="S321" s="38"/>
      <c r="T321" s="202"/>
      <c r="U321" s="203">
        <f t="shared" si="89"/>
        <v>0</v>
      </c>
      <c r="V321" s="203">
        <f t="shared" si="90"/>
        <v>0</v>
      </c>
      <c r="W321" s="207">
        <f t="shared" si="81"/>
        <v>0</v>
      </c>
      <c r="X321" s="9"/>
    </row>
    <row r="322" spans="3:24">
      <c r="C322" s="55">
        <v>43</v>
      </c>
      <c r="D322" s="131">
        <v>0</v>
      </c>
      <c r="E322" s="140">
        <v>0</v>
      </c>
      <c r="F322" s="141">
        <v>1</v>
      </c>
      <c r="G322" s="30">
        <f t="shared" si="76"/>
        <v>0</v>
      </c>
      <c r="H322" s="31">
        <f t="shared" si="77"/>
        <v>0</v>
      </c>
      <c r="I322" s="31"/>
      <c r="J322" s="27">
        <f t="shared" si="78"/>
        <v>0</v>
      </c>
      <c r="K322" s="117">
        <f t="shared" si="87"/>
        <v>0</v>
      </c>
      <c r="L322" s="28">
        <f t="shared" si="79"/>
        <v>0</v>
      </c>
      <c r="M322" s="31"/>
      <c r="N322" s="139">
        <f t="shared" si="88"/>
        <v>0</v>
      </c>
      <c r="O322" s="35">
        <f t="shared" si="80"/>
        <v>0</v>
      </c>
      <c r="P322" s="20" t="str">
        <f t="shared" si="84"/>
        <v>.</v>
      </c>
      <c r="Q322" s="38"/>
      <c r="R322" s="23"/>
      <c r="S322" s="38"/>
      <c r="T322" s="202"/>
      <c r="U322" s="203">
        <f t="shared" si="89"/>
        <v>0</v>
      </c>
      <c r="V322" s="203">
        <f t="shared" si="90"/>
        <v>0</v>
      </c>
      <c r="W322" s="207">
        <f t="shared" si="81"/>
        <v>0</v>
      </c>
      <c r="X322" s="9"/>
    </row>
    <row r="323" spans="3:24">
      <c r="C323" s="56">
        <v>44</v>
      </c>
      <c r="D323" s="131">
        <v>0</v>
      </c>
      <c r="E323" s="140">
        <v>0</v>
      </c>
      <c r="F323" s="141">
        <v>1</v>
      </c>
      <c r="G323" s="30">
        <f t="shared" si="76"/>
        <v>0</v>
      </c>
      <c r="H323" s="31">
        <f t="shared" si="77"/>
        <v>0</v>
      </c>
      <c r="I323" s="31"/>
      <c r="J323" s="27">
        <f t="shared" si="78"/>
        <v>0</v>
      </c>
      <c r="K323" s="117">
        <f t="shared" si="87"/>
        <v>0</v>
      </c>
      <c r="L323" s="28">
        <f t="shared" si="79"/>
        <v>0</v>
      </c>
      <c r="M323" s="31"/>
      <c r="N323" s="139">
        <f t="shared" si="88"/>
        <v>0</v>
      </c>
      <c r="O323" s="35">
        <f t="shared" si="80"/>
        <v>0</v>
      </c>
      <c r="P323" s="20" t="str">
        <f t="shared" si="84"/>
        <v>.</v>
      </c>
      <c r="Q323" s="38"/>
      <c r="R323" s="23"/>
      <c r="S323" s="38"/>
      <c r="T323" s="202"/>
      <c r="U323" s="203">
        <f t="shared" si="89"/>
        <v>0</v>
      </c>
      <c r="V323" s="203">
        <f t="shared" si="90"/>
        <v>0</v>
      </c>
      <c r="W323" s="207">
        <f t="shared" si="81"/>
        <v>0</v>
      </c>
      <c r="X323" s="9"/>
    </row>
    <row r="324" spans="3:24">
      <c r="C324" s="55">
        <v>45</v>
      </c>
      <c r="D324" s="131">
        <v>0</v>
      </c>
      <c r="E324" s="140">
        <v>0</v>
      </c>
      <c r="F324" s="141">
        <v>1</v>
      </c>
      <c r="G324" s="30">
        <f t="shared" si="76"/>
        <v>0</v>
      </c>
      <c r="H324" s="31">
        <f t="shared" si="77"/>
        <v>0</v>
      </c>
      <c r="I324" s="31"/>
      <c r="J324" s="27">
        <f t="shared" si="78"/>
        <v>0</v>
      </c>
      <c r="K324" s="117">
        <f t="shared" si="87"/>
        <v>0</v>
      </c>
      <c r="L324" s="28">
        <f t="shared" si="79"/>
        <v>0</v>
      </c>
      <c r="M324" s="31"/>
      <c r="N324" s="139">
        <f t="shared" si="88"/>
        <v>0</v>
      </c>
      <c r="O324" s="35">
        <f t="shared" si="80"/>
        <v>0</v>
      </c>
      <c r="P324" s="20" t="str">
        <f t="shared" si="84"/>
        <v>.</v>
      </c>
      <c r="Q324" s="38"/>
      <c r="R324" s="23"/>
      <c r="S324" s="38"/>
      <c r="T324" s="202"/>
      <c r="U324" s="203">
        <f t="shared" si="89"/>
        <v>0</v>
      </c>
      <c r="V324" s="203">
        <f t="shared" si="90"/>
        <v>0</v>
      </c>
      <c r="W324" s="207">
        <f t="shared" si="81"/>
        <v>0</v>
      </c>
      <c r="X324" s="9"/>
    </row>
    <row r="325" spans="3:24">
      <c r="C325" s="55">
        <v>46</v>
      </c>
      <c r="D325" s="131">
        <v>0</v>
      </c>
      <c r="E325" s="140">
        <v>0</v>
      </c>
      <c r="F325" s="141">
        <v>1</v>
      </c>
      <c r="G325" s="30">
        <f t="shared" si="76"/>
        <v>0</v>
      </c>
      <c r="H325" s="31">
        <f t="shared" si="77"/>
        <v>0</v>
      </c>
      <c r="I325" s="31"/>
      <c r="J325" s="27">
        <f t="shared" si="78"/>
        <v>0</v>
      </c>
      <c r="K325" s="117">
        <f t="shared" si="87"/>
        <v>0</v>
      </c>
      <c r="L325" s="28">
        <f t="shared" si="79"/>
        <v>0</v>
      </c>
      <c r="M325" s="31"/>
      <c r="N325" s="139">
        <f t="shared" si="88"/>
        <v>0</v>
      </c>
      <c r="O325" s="35">
        <f t="shared" si="80"/>
        <v>0</v>
      </c>
      <c r="P325" s="20" t="str">
        <f t="shared" si="84"/>
        <v>.</v>
      </c>
      <c r="Q325" s="38"/>
      <c r="R325" s="23"/>
      <c r="S325" s="38"/>
      <c r="T325" s="202"/>
      <c r="U325" s="203">
        <f t="shared" si="89"/>
        <v>0</v>
      </c>
      <c r="V325" s="203">
        <f t="shared" si="90"/>
        <v>0</v>
      </c>
      <c r="W325" s="207">
        <f t="shared" si="81"/>
        <v>0</v>
      </c>
      <c r="X325" s="9"/>
    </row>
    <row r="326" spans="3:24">
      <c r="C326" s="55">
        <v>47</v>
      </c>
      <c r="D326" s="131">
        <v>0</v>
      </c>
      <c r="E326" s="140">
        <v>0</v>
      </c>
      <c r="F326" s="141">
        <v>1</v>
      </c>
      <c r="G326" s="30">
        <f t="shared" si="76"/>
        <v>0</v>
      </c>
      <c r="H326" s="31">
        <f t="shared" si="77"/>
        <v>0</v>
      </c>
      <c r="I326" s="31"/>
      <c r="J326" s="27">
        <f t="shared" si="78"/>
        <v>0</v>
      </c>
      <c r="K326" s="117">
        <f t="shared" si="87"/>
        <v>0</v>
      </c>
      <c r="L326" s="28">
        <f t="shared" si="79"/>
        <v>0</v>
      </c>
      <c r="M326" s="31"/>
      <c r="N326" s="139">
        <f t="shared" si="88"/>
        <v>0</v>
      </c>
      <c r="O326" s="35">
        <f t="shared" si="80"/>
        <v>0</v>
      </c>
      <c r="P326" s="20" t="str">
        <f t="shared" si="84"/>
        <v>.</v>
      </c>
      <c r="Q326" s="38"/>
      <c r="R326" s="23"/>
      <c r="S326" s="38"/>
      <c r="T326" s="202"/>
      <c r="U326" s="203">
        <f t="shared" si="89"/>
        <v>0</v>
      </c>
      <c r="V326" s="203">
        <f t="shared" si="90"/>
        <v>0</v>
      </c>
      <c r="W326" s="207">
        <f t="shared" si="81"/>
        <v>0</v>
      </c>
      <c r="X326" s="9"/>
    </row>
    <row r="327" spans="3:24">
      <c r="C327" s="56">
        <v>48</v>
      </c>
      <c r="D327" s="131">
        <v>0</v>
      </c>
      <c r="E327" s="140">
        <v>0</v>
      </c>
      <c r="F327" s="141">
        <v>1</v>
      </c>
      <c r="G327" s="30">
        <f t="shared" si="76"/>
        <v>0</v>
      </c>
      <c r="H327" s="31">
        <f t="shared" si="77"/>
        <v>0</v>
      </c>
      <c r="I327" s="31"/>
      <c r="J327" s="27">
        <f t="shared" si="78"/>
        <v>0</v>
      </c>
      <c r="K327" s="117">
        <f t="shared" si="87"/>
        <v>0</v>
      </c>
      <c r="L327" s="28">
        <f t="shared" si="79"/>
        <v>0</v>
      </c>
      <c r="M327" s="31"/>
      <c r="N327" s="139">
        <f t="shared" si="88"/>
        <v>0</v>
      </c>
      <c r="O327" s="35">
        <f t="shared" si="80"/>
        <v>0</v>
      </c>
      <c r="P327" s="20" t="str">
        <f t="shared" si="84"/>
        <v>.</v>
      </c>
      <c r="Q327" s="38"/>
      <c r="R327" s="23"/>
      <c r="S327" s="38"/>
      <c r="T327" s="202"/>
      <c r="U327" s="203">
        <f t="shared" si="89"/>
        <v>0</v>
      </c>
      <c r="V327" s="203">
        <f t="shared" si="90"/>
        <v>0</v>
      </c>
      <c r="W327" s="207">
        <f t="shared" si="81"/>
        <v>0</v>
      </c>
      <c r="X327" s="9"/>
    </row>
    <row r="328" spans="3:24">
      <c r="C328" s="55">
        <v>49</v>
      </c>
      <c r="D328" s="131">
        <v>0</v>
      </c>
      <c r="E328" s="140">
        <v>0</v>
      </c>
      <c r="F328" s="141">
        <v>1</v>
      </c>
      <c r="G328" s="30">
        <f t="shared" si="76"/>
        <v>0</v>
      </c>
      <c r="H328" s="31">
        <f t="shared" si="77"/>
        <v>0</v>
      </c>
      <c r="I328" s="31"/>
      <c r="J328" s="27">
        <f t="shared" si="78"/>
        <v>0</v>
      </c>
      <c r="K328" s="117">
        <f t="shared" si="87"/>
        <v>0</v>
      </c>
      <c r="L328" s="28">
        <f t="shared" si="79"/>
        <v>0</v>
      </c>
      <c r="M328" s="31"/>
      <c r="N328" s="139">
        <f t="shared" si="88"/>
        <v>0</v>
      </c>
      <c r="O328" s="35">
        <f t="shared" si="80"/>
        <v>0</v>
      </c>
      <c r="P328" s="20" t="str">
        <f t="shared" si="84"/>
        <v>.</v>
      </c>
      <c r="Q328" s="38"/>
      <c r="R328" s="23"/>
      <c r="S328" s="38"/>
      <c r="T328" s="202"/>
      <c r="U328" s="203">
        <f t="shared" si="89"/>
        <v>0</v>
      </c>
      <c r="V328" s="203">
        <f t="shared" si="90"/>
        <v>0</v>
      </c>
      <c r="W328" s="207">
        <f t="shared" si="81"/>
        <v>0</v>
      </c>
      <c r="X328" s="9"/>
    </row>
    <row r="329" spans="3:24">
      <c r="C329" s="55">
        <v>50</v>
      </c>
      <c r="D329" s="131">
        <v>0</v>
      </c>
      <c r="E329" s="140">
        <v>0</v>
      </c>
      <c r="F329" s="141">
        <v>1</v>
      </c>
      <c r="G329" s="30">
        <f t="shared" si="76"/>
        <v>0</v>
      </c>
      <c r="H329" s="31">
        <f t="shared" si="77"/>
        <v>0</v>
      </c>
      <c r="I329" s="31"/>
      <c r="J329" s="27">
        <f t="shared" si="78"/>
        <v>0</v>
      </c>
      <c r="K329" s="117">
        <f t="shared" si="87"/>
        <v>0</v>
      </c>
      <c r="L329" s="28">
        <f t="shared" si="79"/>
        <v>0</v>
      </c>
      <c r="M329" s="31"/>
      <c r="N329" s="139">
        <f t="shared" si="88"/>
        <v>0</v>
      </c>
      <c r="O329" s="35">
        <f t="shared" si="80"/>
        <v>0</v>
      </c>
      <c r="P329" s="20" t="str">
        <f t="shared" si="84"/>
        <v>.</v>
      </c>
      <c r="Q329" s="38"/>
      <c r="R329" s="23"/>
      <c r="S329" s="38"/>
      <c r="T329" s="202"/>
      <c r="U329" s="203">
        <f t="shared" si="89"/>
        <v>0</v>
      </c>
      <c r="V329" s="203">
        <f t="shared" si="90"/>
        <v>0</v>
      </c>
      <c r="W329" s="207">
        <f t="shared" si="81"/>
        <v>0</v>
      </c>
      <c r="X329" s="9"/>
    </row>
    <row r="330" spans="3:24">
      <c r="C330" s="55">
        <v>51</v>
      </c>
      <c r="D330" s="131">
        <v>0</v>
      </c>
      <c r="E330" s="140">
        <v>0</v>
      </c>
      <c r="F330" s="141">
        <v>1</v>
      </c>
      <c r="G330" s="30">
        <f t="shared" si="76"/>
        <v>0</v>
      </c>
      <c r="H330" s="31">
        <f t="shared" si="77"/>
        <v>0</v>
      </c>
      <c r="I330" s="31"/>
      <c r="J330" s="27">
        <f t="shared" si="78"/>
        <v>0</v>
      </c>
      <c r="K330" s="117">
        <f t="shared" si="87"/>
        <v>0</v>
      </c>
      <c r="L330" s="28">
        <f t="shared" si="79"/>
        <v>0</v>
      </c>
      <c r="M330" s="31"/>
      <c r="N330" s="139">
        <f t="shared" si="88"/>
        <v>0</v>
      </c>
      <c r="O330" s="35">
        <f t="shared" si="80"/>
        <v>0</v>
      </c>
      <c r="P330" s="20" t="str">
        <f t="shared" si="84"/>
        <v>.</v>
      </c>
      <c r="Q330" s="38"/>
      <c r="R330" s="23"/>
      <c r="S330" s="38"/>
      <c r="T330" s="202"/>
      <c r="U330" s="203">
        <f t="shared" si="89"/>
        <v>0</v>
      </c>
      <c r="V330" s="203">
        <f t="shared" si="90"/>
        <v>0</v>
      </c>
      <c r="W330" s="207">
        <f t="shared" si="81"/>
        <v>0</v>
      </c>
      <c r="X330" s="9"/>
    </row>
    <row r="331" spans="3:24">
      <c r="C331" s="56">
        <v>52</v>
      </c>
      <c r="D331" s="131">
        <v>0</v>
      </c>
      <c r="E331" s="140">
        <v>0</v>
      </c>
      <c r="F331" s="141">
        <v>1</v>
      </c>
      <c r="G331" s="142">
        <f t="shared" si="76"/>
        <v>0</v>
      </c>
      <c r="H331" s="143">
        <f t="shared" si="77"/>
        <v>0</v>
      </c>
      <c r="I331" s="143"/>
      <c r="J331" s="145">
        <f t="shared" si="78"/>
        <v>0</v>
      </c>
      <c r="K331" s="117">
        <f t="shared" si="87"/>
        <v>0</v>
      </c>
      <c r="L331" s="146">
        <f t="shared" si="79"/>
        <v>0</v>
      </c>
      <c r="M331" s="143"/>
      <c r="N331" s="139">
        <f t="shared" si="88"/>
        <v>0</v>
      </c>
      <c r="O331" s="148">
        <f t="shared" si="80"/>
        <v>0</v>
      </c>
      <c r="P331" s="20" t="str">
        <f t="shared" si="84"/>
        <v>.</v>
      </c>
      <c r="Q331" s="38"/>
      <c r="R331" s="23"/>
      <c r="S331" s="38"/>
      <c r="T331" s="202"/>
      <c r="U331" s="203">
        <f t="shared" si="89"/>
        <v>0</v>
      </c>
      <c r="V331" s="203">
        <f t="shared" si="90"/>
        <v>0</v>
      </c>
      <c r="W331" s="207">
        <f t="shared" si="81"/>
        <v>0</v>
      </c>
      <c r="X331" s="9"/>
    </row>
    <row r="332" spans="3:24">
      <c r="C332" s="56"/>
      <c r="D332" s="31"/>
      <c r="E332" s="31"/>
      <c r="F332" s="158" t="s">
        <v>51</v>
      </c>
      <c r="G332" s="31">
        <f>SUM(G280:G331)</f>
        <v>0</v>
      </c>
      <c r="H332" s="31">
        <f>SUM(H280:H331)</f>
        <v>0</v>
      </c>
      <c r="I332" s="31"/>
      <c r="J332" s="27">
        <f>SUM(J280:J331)</f>
        <v>0</v>
      </c>
      <c r="K332" s="27">
        <f>SUM(K280:K331)</f>
        <v>0</v>
      </c>
      <c r="L332" s="28">
        <f>SUM(L280:L331)</f>
        <v>0</v>
      </c>
      <c r="M332" s="31"/>
      <c r="N332" s="29">
        <f>SUM(N280:N331)</f>
        <v>0</v>
      </c>
      <c r="O332" s="29">
        <f>SUM(O280:O331)</f>
        <v>0</v>
      </c>
      <c r="P332" s="20" t="str">
        <f t="shared" si="84"/>
        <v>.</v>
      </c>
      <c r="Q332" s="9"/>
      <c r="R332" s="9"/>
      <c r="S332" s="34"/>
      <c r="T332" s="202"/>
      <c r="U332" s="228">
        <f>SUM(U280:U331)</f>
        <v>0</v>
      </c>
      <c r="V332" s="228">
        <f>SUM(V280:V331)</f>
        <v>0</v>
      </c>
      <c r="W332" s="229">
        <f>SUM(W280:W331)</f>
        <v>0</v>
      </c>
      <c r="X332" s="9"/>
    </row>
    <row r="333" spans="3:24" s="9" customFormat="1" ht="13.2" thickBot="1">
      <c r="C333" s="56"/>
      <c r="D333" s="34"/>
      <c r="E333" s="34"/>
      <c r="F333" s="34"/>
      <c r="G333" s="34"/>
      <c r="H333" s="34"/>
      <c r="I333" s="34"/>
      <c r="J333" s="34"/>
      <c r="K333" s="34"/>
      <c r="L333" s="49"/>
      <c r="M333" s="34"/>
      <c r="N333" s="49"/>
      <c r="O333" s="49"/>
      <c r="P333" s="59"/>
      <c r="Q333" s="38"/>
      <c r="R333" s="34"/>
      <c r="S333" s="34"/>
      <c r="T333" s="202"/>
      <c r="U333" s="203"/>
      <c r="V333" s="203"/>
      <c r="W333" s="207"/>
    </row>
    <row r="334" spans="3:24" ht="52.5" customHeight="1">
      <c r="C334" s="58"/>
      <c r="D334" s="34"/>
      <c r="E334" s="34"/>
      <c r="F334" s="34"/>
      <c r="G334" s="34"/>
      <c r="H334" s="34"/>
      <c r="I334" s="34"/>
      <c r="J334" s="34"/>
      <c r="K334" s="359" t="s">
        <v>154</v>
      </c>
      <c r="L334" s="360"/>
      <c r="M334" s="11" t="s">
        <v>16</v>
      </c>
      <c r="N334" s="12" t="s">
        <v>8</v>
      </c>
      <c r="O334" s="13" t="s">
        <v>9</v>
      </c>
      <c r="P334" s="59"/>
      <c r="Q334" s="38"/>
      <c r="R334" s="34"/>
      <c r="S334" s="34"/>
      <c r="T334" s="202"/>
      <c r="U334" s="203"/>
      <c r="V334" s="203"/>
      <c r="W334" s="207"/>
      <c r="X334" s="9"/>
    </row>
    <row r="335" spans="3:24">
      <c r="C335" s="58"/>
      <c r="D335" s="34"/>
      <c r="E335" s="34"/>
      <c r="F335" s="34"/>
      <c r="G335" s="34"/>
      <c r="H335" s="34"/>
      <c r="I335" s="34"/>
      <c r="J335" s="34"/>
      <c r="K335" s="188" t="s">
        <v>96</v>
      </c>
      <c r="L335" s="187"/>
      <c r="M335" s="189">
        <v>7.0000000000000001E-3</v>
      </c>
      <c r="N335" s="42">
        <f>ROUND(N332*(1+M335),2)</f>
        <v>0</v>
      </c>
      <c r="O335" s="45">
        <f>ROUND(O332*(1+M335),2)</f>
        <v>0</v>
      </c>
      <c r="P335" s="59"/>
      <c r="Q335" s="38"/>
      <c r="R335" s="34"/>
      <c r="S335" s="34"/>
      <c r="T335" s="202"/>
      <c r="U335" s="203"/>
      <c r="V335" s="203"/>
      <c r="W335" s="207"/>
      <c r="X335" s="9"/>
    </row>
    <row r="336" spans="3:24">
      <c r="C336" s="58"/>
      <c r="D336" s="34"/>
      <c r="E336" s="34"/>
      <c r="F336" s="34"/>
      <c r="G336" s="34"/>
      <c r="H336" s="34"/>
      <c r="I336" s="34"/>
      <c r="J336" s="34"/>
      <c r="K336" s="188" t="s">
        <v>99</v>
      </c>
      <c r="L336" s="187"/>
      <c r="M336" s="189">
        <v>1.2999999999999999E-2</v>
      </c>
      <c r="N336" s="42">
        <f>ROUND(N335*(1+M336),2)</f>
        <v>0</v>
      </c>
      <c r="O336" s="45">
        <f>ROUND(O335*(1+M336),2)</f>
        <v>0</v>
      </c>
      <c r="P336" s="59"/>
      <c r="Q336" s="38"/>
      <c r="R336" s="34"/>
      <c r="S336" s="34"/>
      <c r="T336" s="202"/>
      <c r="U336" s="203"/>
      <c r="V336" s="203"/>
      <c r="W336" s="207"/>
      <c r="X336" s="9"/>
    </row>
    <row r="337" spans="3:24">
      <c r="C337" s="58"/>
      <c r="D337" s="34"/>
      <c r="E337" s="34"/>
      <c r="F337" s="34"/>
      <c r="G337" s="34"/>
      <c r="H337" s="34"/>
      <c r="I337" s="34"/>
      <c r="J337" s="34"/>
      <c r="K337" s="188" t="s">
        <v>112</v>
      </c>
      <c r="L337" s="187"/>
      <c r="M337" s="189">
        <v>0</v>
      </c>
      <c r="N337" s="42">
        <f>ROUND(N336*(1+M337),2)</f>
        <v>0</v>
      </c>
      <c r="O337" s="45">
        <f>ROUND(O336*(1+M337),2)</f>
        <v>0</v>
      </c>
      <c r="P337" s="59"/>
      <c r="Q337" s="38"/>
      <c r="R337" s="34"/>
      <c r="S337" s="34"/>
      <c r="T337" s="202"/>
      <c r="U337" s="203"/>
      <c r="V337" s="203"/>
      <c r="W337" s="207"/>
      <c r="X337" s="9"/>
    </row>
    <row r="338" spans="3:24" ht="13.2" thickBot="1">
      <c r="C338" s="58"/>
      <c r="D338" s="34"/>
      <c r="E338" s="34"/>
      <c r="F338" s="34"/>
      <c r="G338" s="34"/>
      <c r="H338" s="34"/>
      <c r="I338" s="34"/>
      <c r="J338" s="34"/>
      <c r="K338" s="183" t="s">
        <v>117</v>
      </c>
      <c r="L338" s="184"/>
      <c r="M338" s="190">
        <v>5.5E-2</v>
      </c>
      <c r="N338" s="280">
        <f>ROUND(N337*(1+M338),2)</f>
        <v>0</v>
      </c>
      <c r="O338" s="281">
        <f>ROUND(O337*(1+M338),2)</f>
        <v>0</v>
      </c>
      <c r="P338" s="59"/>
      <c r="Q338" s="38"/>
      <c r="R338" s="34"/>
      <c r="S338" s="34"/>
      <c r="T338" s="202"/>
      <c r="U338" s="203"/>
      <c r="V338" s="203"/>
      <c r="W338" s="207"/>
      <c r="X338" s="9"/>
    </row>
    <row r="339" spans="3:24" ht="13.2" thickBot="1">
      <c r="C339" s="58"/>
      <c r="D339" s="34"/>
      <c r="E339" s="34"/>
      <c r="F339" s="34"/>
      <c r="G339" s="34"/>
      <c r="H339" s="34"/>
      <c r="I339" s="34"/>
      <c r="J339" s="34"/>
      <c r="K339" s="282" t="s">
        <v>140</v>
      </c>
      <c r="L339" s="283"/>
      <c r="M339" s="297">
        <v>8.2000000000000003E-2</v>
      </c>
      <c r="N339" s="285">
        <f>ROUND(N338*(1+M339),2)</f>
        <v>0</v>
      </c>
      <c r="O339" s="286">
        <f>ROUND(O338*(1+M339),2)</f>
        <v>0</v>
      </c>
      <c r="P339" s="59"/>
      <c r="Q339" s="38"/>
      <c r="R339" s="34"/>
      <c r="S339" s="34"/>
      <c r="T339" s="202"/>
      <c r="U339" s="203"/>
      <c r="V339" s="203"/>
      <c r="W339" s="207"/>
      <c r="X339" s="9"/>
    </row>
    <row r="340" spans="3:24" ht="13.2" thickBot="1">
      <c r="C340" s="74"/>
      <c r="D340" s="62"/>
      <c r="E340" s="62"/>
      <c r="F340" s="62"/>
      <c r="G340" s="62"/>
      <c r="H340" s="62"/>
      <c r="I340" s="62"/>
      <c r="J340" s="62"/>
      <c r="K340" s="62"/>
      <c r="L340" s="63"/>
      <c r="M340" s="62"/>
      <c r="N340" s="63"/>
      <c r="O340" s="63"/>
      <c r="P340" s="103"/>
      <c r="Q340" s="72"/>
      <c r="R340" s="62"/>
      <c r="S340" s="62"/>
      <c r="T340" s="208"/>
      <c r="U340" s="210"/>
      <c r="V340" s="210"/>
      <c r="W340" s="211"/>
      <c r="X340" s="9"/>
    </row>
    <row r="341" spans="3:24" ht="13.8">
      <c r="C341" s="236">
        <v>2018</v>
      </c>
      <c r="D341" s="50"/>
      <c r="E341" s="50"/>
      <c r="F341" s="50"/>
      <c r="G341" s="50"/>
      <c r="H341" s="50"/>
      <c r="I341" s="50"/>
      <c r="J341" s="50"/>
      <c r="K341" s="50"/>
      <c r="L341" s="50"/>
      <c r="M341" s="50"/>
      <c r="N341" s="50"/>
      <c r="O341" s="50"/>
      <c r="P341" s="51"/>
      <c r="Q341" s="50"/>
      <c r="R341" s="50"/>
      <c r="S341" s="71"/>
      <c r="T341" s="204"/>
      <c r="U341" s="204"/>
      <c r="V341" s="204"/>
      <c r="W341" s="205"/>
      <c r="X341" s="9"/>
    </row>
    <row r="342" spans="3:24" ht="13.2" thickBot="1">
      <c r="C342" s="52"/>
      <c r="D342" s="9"/>
      <c r="E342" s="9"/>
      <c r="F342" s="9"/>
      <c r="G342" s="9"/>
      <c r="H342" s="9"/>
      <c r="I342" s="9"/>
      <c r="J342" s="9"/>
      <c r="K342" s="9"/>
      <c r="L342" s="9"/>
      <c r="M342" s="9"/>
      <c r="N342" s="9"/>
      <c r="O342" s="9"/>
      <c r="P342" s="20"/>
      <c r="Q342" s="9"/>
      <c r="R342" s="9"/>
      <c r="S342" s="38"/>
      <c r="T342" s="202"/>
      <c r="U342" s="202"/>
      <c r="V342" s="202"/>
      <c r="W342" s="206"/>
      <c r="X342" s="9"/>
    </row>
    <row r="343" spans="3:24" ht="13.2" thickBot="1">
      <c r="C343" s="53"/>
      <c r="D343" s="373" t="s">
        <v>1</v>
      </c>
      <c r="E343" s="374"/>
      <c r="F343" s="375"/>
      <c r="G343" s="5"/>
      <c r="H343" s="6"/>
      <c r="I343" s="6"/>
      <c r="J343" s="376" t="s">
        <v>2</v>
      </c>
      <c r="K343" s="377"/>
      <c r="L343" s="377"/>
      <c r="M343" s="7"/>
      <c r="N343" s="379" t="s">
        <v>3</v>
      </c>
      <c r="O343" s="380"/>
      <c r="P343" s="20"/>
      <c r="Q343" s="9"/>
      <c r="R343" s="9"/>
      <c r="S343" s="38"/>
      <c r="T343" s="202"/>
      <c r="U343" s="202"/>
      <c r="V343" s="202"/>
      <c r="W343" s="206"/>
      <c r="X343" s="9"/>
    </row>
    <row r="344" spans="3:24" ht="50.4">
      <c r="C344" s="54" t="s">
        <v>4</v>
      </c>
      <c r="D344" s="134" t="s">
        <v>65</v>
      </c>
      <c r="E344" s="135" t="s">
        <v>66</v>
      </c>
      <c r="F344" s="127" t="s">
        <v>28</v>
      </c>
      <c r="G344" s="14" t="s">
        <v>67</v>
      </c>
      <c r="H344" s="15" t="s">
        <v>68</v>
      </c>
      <c r="I344" s="15"/>
      <c r="J344" s="16" t="s">
        <v>5</v>
      </c>
      <c r="K344" s="16" t="s">
        <v>6</v>
      </c>
      <c r="L344" s="17" t="s">
        <v>7</v>
      </c>
      <c r="M344" s="15"/>
      <c r="N344" s="18" t="s">
        <v>8</v>
      </c>
      <c r="O344" s="18" t="s">
        <v>9</v>
      </c>
      <c r="P344" s="20"/>
      <c r="Q344" s="357" t="s">
        <v>77</v>
      </c>
      <c r="R344" s="358"/>
      <c r="S344" s="102"/>
      <c r="T344" s="202"/>
      <c r="U344" s="235" t="s">
        <v>103</v>
      </c>
      <c r="V344" s="235" t="s">
        <v>104</v>
      </c>
      <c r="W344" s="240" t="s">
        <v>18</v>
      </c>
      <c r="X344" s="9"/>
    </row>
    <row r="345" spans="3:24">
      <c r="C345" s="55">
        <v>1</v>
      </c>
      <c r="D345" s="131">
        <v>0</v>
      </c>
      <c r="E345" s="132">
        <v>0</v>
      </c>
      <c r="F345" s="133">
        <v>1</v>
      </c>
      <c r="G345" s="30">
        <f>D345+E345</f>
        <v>0</v>
      </c>
      <c r="H345" s="31">
        <f>ROUND((G345/F345),2)</f>
        <v>0</v>
      </c>
      <c r="I345" s="31"/>
      <c r="J345" s="27">
        <f>ROUND((H345*3%)*F345,2)</f>
        <v>0</v>
      </c>
      <c r="K345" s="27">
        <f t="shared" ref="K345:K356" si="91">ROUND((IF(H345-$R$347&lt;0,0,(H345-$R$347))*3.5%)*F345,2)</f>
        <v>0</v>
      </c>
      <c r="L345" s="28">
        <f>J345+K345</f>
        <v>0</v>
      </c>
      <c r="M345" s="31"/>
      <c r="N345" s="35">
        <f t="shared" ref="N345:N356" si="92">((MIN(H345,$R$348)*0.58%)+IF(H345&gt;$R$348,(H345-$R$348)*1.25%,0))*F345</f>
        <v>0</v>
      </c>
      <c r="O345" s="35">
        <f t="shared" ref="O345:O396" si="93">(H345*3.75%)*F345</f>
        <v>0</v>
      </c>
      <c r="P345" s="20" t="str">
        <f>IF(W345&lt;&gt;0, "Error - review!",".")</f>
        <v>.</v>
      </c>
      <c r="Q345" s="75" t="s">
        <v>73</v>
      </c>
      <c r="R345" s="76"/>
      <c r="S345" s="38"/>
      <c r="T345" s="202"/>
      <c r="U345" s="203">
        <f t="shared" ref="U345:U356" si="94">((MIN(H345,$R$348)*0.58%))*F345</f>
        <v>0</v>
      </c>
      <c r="V345" s="203">
        <f t="shared" ref="V345:V356" si="95">(IF(H345&gt;$R$348,(H345-$R$348)*1.25%,0))*F345</f>
        <v>0</v>
      </c>
      <c r="W345" s="207">
        <f>(U345+V345)-N345</f>
        <v>0</v>
      </c>
      <c r="X345" s="9"/>
    </row>
    <row r="346" spans="3:24">
      <c r="C346" s="55">
        <v>2</v>
      </c>
      <c r="D346" s="131">
        <v>0</v>
      </c>
      <c r="E346" s="132">
        <v>0</v>
      </c>
      <c r="F346" s="133">
        <v>1</v>
      </c>
      <c r="G346" s="30">
        <f t="shared" ref="G346:G396" si="96">D346+E346</f>
        <v>0</v>
      </c>
      <c r="H346" s="31">
        <f t="shared" ref="H346:H396" si="97">ROUND((G346/F346),2)</f>
        <v>0</v>
      </c>
      <c r="I346" s="31"/>
      <c r="J346" s="27">
        <f t="shared" ref="J346:J396" si="98">ROUND((H346*3%)*F346,2)</f>
        <v>0</v>
      </c>
      <c r="K346" s="27">
        <f t="shared" si="91"/>
        <v>0</v>
      </c>
      <c r="L346" s="28">
        <f t="shared" ref="L346:L396" si="99">J346+K346</f>
        <v>0</v>
      </c>
      <c r="M346" s="31"/>
      <c r="N346" s="35">
        <f t="shared" si="92"/>
        <v>0</v>
      </c>
      <c r="O346" s="35">
        <f t="shared" si="93"/>
        <v>0</v>
      </c>
      <c r="P346" s="20" t="str">
        <f t="shared" ref="P346:P397" si="100">IF(W346&lt;&gt;0, "Error - review!",".")</f>
        <v>.</v>
      </c>
      <c r="Q346" s="77" t="s">
        <v>11</v>
      </c>
      <c r="R346" s="111">
        <v>238.3</v>
      </c>
      <c r="S346" s="38"/>
      <c r="T346" s="202"/>
      <c r="U346" s="203">
        <f t="shared" si="94"/>
        <v>0</v>
      </c>
      <c r="V346" s="203">
        <f t="shared" si="95"/>
        <v>0</v>
      </c>
      <c r="W346" s="207">
        <f t="shared" ref="W346:W356" si="101">(U346+V346)-N346</f>
        <v>0</v>
      </c>
      <c r="X346" s="9"/>
    </row>
    <row r="347" spans="3:24">
      <c r="C347" s="55">
        <v>3</v>
      </c>
      <c r="D347" s="131">
        <v>0</v>
      </c>
      <c r="E347" s="132">
        <v>0</v>
      </c>
      <c r="F347" s="133">
        <v>1</v>
      </c>
      <c r="G347" s="30">
        <f t="shared" si="96"/>
        <v>0</v>
      </c>
      <c r="H347" s="31">
        <f t="shared" si="97"/>
        <v>0</v>
      </c>
      <c r="I347" s="31"/>
      <c r="J347" s="27">
        <f t="shared" si="98"/>
        <v>0</v>
      </c>
      <c r="K347" s="27">
        <f t="shared" si="91"/>
        <v>0</v>
      </c>
      <c r="L347" s="28">
        <f t="shared" si="99"/>
        <v>0</v>
      </c>
      <c r="M347" s="31"/>
      <c r="N347" s="35">
        <f t="shared" si="92"/>
        <v>0</v>
      </c>
      <c r="O347" s="35">
        <f t="shared" si="93"/>
        <v>0</v>
      </c>
      <c r="P347" s="20" t="str">
        <f t="shared" si="100"/>
        <v>.</v>
      </c>
      <c r="Q347" s="77" t="s">
        <v>38</v>
      </c>
      <c r="R347" s="111">
        <f>SUM(R346*52.18*2)/52.18</f>
        <v>476.6</v>
      </c>
      <c r="S347" s="38"/>
      <c r="T347" s="202"/>
      <c r="U347" s="203">
        <f t="shared" si="94"/>
        <v>0</v>
      </c>
      <c r="V347" s="203">
        <f t="shared" si="95"/>
        <v>0</v>
      </c>
      <c r="W347" s="207">
        <f t="shared" si="101"/>
        <v>0</v>
      </c>
      <c r="X347" s="9"/>
    </row>
    <row r="348" spans="3:24">
      <c r="C348" s="55">
        <v>4</v>
      </c>
      <c r="D348" s="131">
        <v>0</v>
      </c>
      <c r="E348" s="132">
        <v>0</v>
      </c>
      <c r="F348" s="133">
        <v>1</v>
      </c>
      <c r="G348" s="30">
        <f t="shared" si="96"/>
        <v>0</v>
      </c>
      <c r="H348" s="31">
        <f t="shared" si="97"/>
        <v>0</v>
      </c>
      <c r="I348" s="31"/>
      <c r="J348" s="27">
        <f t="shared" si="98"/>
        <v>0</v>
      </c>
      <c r="K348" s="27">
        <f t="shared" si="91"/>
        <v>0</v>
      </c>
      <c r="L348" s="28">
        <f t="shared" si="99"/>
        <v>0</v>
      </c>
      <c r="M348" s="31"/>
      <c r="N348" s="35">
        <f t="shared" si="92"/>
        <v>0</v>
      </c>
      <c r="O348" s="35">
        <f t="shared" si="93"/>
        <v>0</v>
      </c>
      <c r="P348" s="20" t="str">
        <f t="shared" si="100"/>
        <v>.</v>
      </c>
      <c r="Q348" s="77" t="s">
        <v>30</v>
      </c>
      <c r="R348" s="111">
        <f>SUM(R346*3.74*52.18)/52.18</f>
        <v>891.24200000000008</v>
      </c>
      <c r="S348" s="38"/>
      <c r="T348" s="202"/>
      <c r="U348" s="203">
        <f t="shared" si="94"/>
        <v>0</v>
      </c>
      <c r="V348" s="203">
        <f t="shared" si="95"/>
        <v>0</v>
      </c>
      <c r="W348" s="207">
        <f t="shared" si="101"/>
        <v>0</v>
      </c>
      <c r="X348" s="9"/>
    </row>
    <row r="349" spans="3:24">
      <c r="C349" s="55">
        <v>5</v>
      </c>
      <c r="D349" s="131">
        <v>0</v>
      </c>
      <c r="E349" s="132">
        <v>0</v>
      </c>
      <c r="F349" s="133">
        <v>1</v>
      </c>
      <c r="G349" s="30">
        <f t="shared" si="96"/>
        <v>0</v>
      </c>
      <c r="H349" s="31">
        <f t="shared" si="97"/>
        <v>0</v>
      </c>
      <c r="I349" s="31"/>
      <c r="J349" s="27">
        <f t="shared" si="98"/>
        <v>0</v>
      </c>
      <c r="K349" s="27">
        <f t="shared" si="91"/>
        <v>0</v>
      </c>
      <c r="L349" s="28">
        <f t="shared" si="99"/>
        <v>0</v>
      </c>
      <c r="M349" s="31"/>
      <c r="N349" s="35">
        <f t="shared" si="92"/>
        <v>0</v>
      </c>
      <c r="O349" s="35">
        <f t="shared" si="93"/>
        <v>0</v>
      </c>
      <c r="P349" s="20" t="str">
        <f t="shared" si="100"/>
        <v>.</v>
      </c>
      <c r="Q349" s="156">
        <v>43160</v>
      </c>
      <c r="R349" s="111"/>
      <c r="S349" s="38"/>
      <c r="T349" s="202"/>
      <c r="U349" s="203">
        <f t="shared" si="94"/>
        <v>0</v>
      </c>
      <c r="V349" s="203">
        <f t="shared" si="95"/>
        <v>0</v>
      </c>
      <c r="W349" s="207">
        <f t="shared" si="101"/>
        <v>0</v>
      </c>
      <c r="X349" s="9"/>
    </row>
    <row r="350" spans="3:24">
      <c r="C350" s="55">
        <v>6</v>
      </c>
      <c r="D350" s="131">
        <v>0</v>
      </c>
      <c r="E350" s="132">
        <v>0</v>
      </c>
      <c r="F350" s="133">
        <v>1</v>
      </c>
      <c r="G350" s="30">
        <f t="shared" si="96"/>
        <v>0</v>
      </c>
      <c r="H350" s="31">
        <f t="shared" si="97"/>
        <v>0</v>
      </c>
      <c r="I350" s="31"/>
      <c r="J350" s="27">
        <f t="shared" si="98"/>
        <v>0</v>
      </c>
      <c r="K350" s="27">
        <f t="shared" si="91"/>
        <v>0</v>
      </c>
      <c r="L350" s="28">
        <f t="shared" si="99"/>
        <v>0</v>
      </c>
      <c r="M350" s="31"/>
      <c r="N350" s="35">
        <f t="shared" si="92"/>
        <v>0</v>
      </c>
      <c r="O350" s="35">
        <f t="shared" si="93"/>
        <v>0</v>
      </c>
      <c r="P350" s="20" t="str">
        <f t="shared" si="100"/>
        <v>.</v>
      </c>
      <c r="Q350" s="77" t="s">
        <v>71</v>
      </c>
      <c r="R350" s="111">
        <f>R346</f>
        <v>238.3</v>
      </c>
      <c r="S350" s="38"/>
      <c r="T350" s="202"/>
      <c r="U350" s="203">
        <f t="shared" si="94"/>
        <v>0</v>
      </c>
      <c r="V350" s="203">
        <f t="shared" si="95"/>
        <v>0</v>
      </c>
      <c r="W350" s="207">
        <f t="shared" si="101"/>
        <v>0</v>
      </c>
      <c r="X350" s="9"/>
    </row>
    <row r="351" spans="3:24">
      <c r="C351" s="55">
        <v>7</v>
      </c>
      <c r="D351" s="131">
        <v>0</v>
      </c>
      <c r="E351" s="132">
        <v>0</v>
      </c>
      <c r="F351" s="133">
        <v>1</v>
      </c>
      <c r="G351" s="30">
        <f t="shared" si="96"/>
        <v>0</v>
      </c>
      <c r="H351" s="31">
        <f t="shared" si="97"/>
        <v>0</v>
      </c>
      <c r="I351" s="31"/>
      <c r="J351" s="27">
        <f t="shared" si="98"/>
        <v>0</v>
      </c>
      <c r="K351" s="27">
        <f t="shared" si="91"/>
        <v>0</v>
      </c>
      <c r="L351" s="28">
        <f t="shared" si="99"/>
        <v>0</v>
      </c>
      <c r="M351" s="31"/>
      <c r="N351" s="35">
        <f t="shared" si="92"/>
        <v>0</v>
      </c>
      <c r="O351" s="35">
        <f t="shared" si="93"/>
        <v>0</v>
      </c>
      <c r="P351" s="20" t="str">
        <f t="shared" si="100"/>
        <v>.</v>
      </c>
      <c r="Q351" s="77" t="s">
        <v>72</v>
      </c>
      <c r="R351" s="111">
        <v>243.3</v>
      </c>
      <c r="S351" s="38"/>
      <c r="T351" s="202"/>
      <c r="U351" s="203">
        <f t="shared" si="94"/>
        <v>0</v>
      </c>
      <c r="V351" s="203">
        <f t="shared" si="95"/>
        <v>0</v>
      </c>
      <c r="W351" s="207">
        <f t="shared" si="101"/>
        <v>0</v>
      </c>
      <c r="X351" s="9"/>
    </row>
    <row r="352" spans="3:24">
      <c r="C352" s="55">
        <v>8</v>
      </c>
      <c r="D352" s="131">
        <v>0</v>
      </c>
      <c r="E352" s="132">
        <v>0</v>
      </c>
      <c r="F352" s="133">
        <v>1</v>
      </c>
      <c r="G352" s="30">
        <f t="shared" si="96"/>
        <v>0</v>
      </c>
      <c r="H352" s="31">
        <f t="shared" si="97"/>
        <v>0</v>
      </c>
      <c r="I352" s="31"/>
      <c r="J352" s="27">
        <f t="shared" si="98"/>
        <v>0</v>
      </c>
      <c r="K352" s="27">
        <f t="shared" si="91"/>
        <v>0</v>
      </c>
      <c r="L352" s="118">
        <f t="shared" si="99"/>
        <v>0</v>
      </c>
      <c r="M352" s="119"/>
      <c r="N352" s="35">
        <f t="shared" si="92"/>
        <v>0</v>
      </c>
      <c r="O352" s="35">
        <f t="shared" si="93"/>
        <v>0</v>
      </c>
      <c r="P352" s="20" t="str">
        <f t="shared" si="100"/>
        <v>.</v>
      </c>
      <c r="Q352" s="77" t="s">
        <v>79</v>
      </c>
      <c r="R352" s="111">
        <f>ROUND(((((($R$350*(2/7))+($R$351*(5/7)))*52.18)/52.18)*2),2)</f>
        <v>483.74</v>
      </c>
      <c r="S352" s="38"/>
      <c r="T352" s="202"/>
      <c r="U352" s="203">
        <f t="shared" si="94"/>
        <v>0</v>
      </c>
      <c r="V352" s="203">
        <f t="shared" si="95"/>
        <v>0</v>
      </c>
      <c r="W352" s="207">
        <f t="shared" si="101"/>
        <v>0</v>
      </c>
      <c r="X352" s="9"/>
    </row>
    <row r="353" spans="3:24">
      <c r="C353" s="55">
        <v>9</v>
      </c>
      <c r="D353" s="131">
        <v>0</v>
      </c>
      <c r="E353" s="132">
        <v>0</v>
      </c>
      <c r="F353" s="133">
        <v>1</v>
      </c>
      <c r="G353" s="30">
        <f t="shared" si="96"/>
        <v>0</v>
      </c>
      <c r="H353" s="31">
        <f t="shared" si="97"/>
        <v>0</v>
      </c>
      <c r="I353" s="31"/>
      <c r="J353" s="27">
        <f t="shared" si="98"/>
        <v>0</v>
      </c>
      <c r="K353" s="27">
        <f t="shared" si="91"/>
        <v>0</v>
      </c>
      <c r="L353" s="118">
        <f t="shared" si="99"/>
        <v>0</v>
      </c>
      <c r="M353" s="119"/>
      <c r="N353" s="35">
        <f t="shared" si="92"/>
        <v>0</v>
      </c>
      <c r="O353" s="35">
        <f t="shared" si="93"/>
        <v>0</v>
      </c>
      <c r="P353" s="20" t="str">
        <f t="shared" si="100"/>
        <v>.</v>
      </c>
      <c r="Q353" s="77" t="s">
        <v>36</v>
      </c>
      <c r="R353" s="111">
        <f>ROUND(((((($R$350*(2/7))+($R$351*(5/7)))*52.18)/52.189)*3.74),2)</f>
        <v>904.44</v>
      </c>
      <c r="S353" s="38"/>
      <c r="T353" s="202"/>
      <c r="U353" s="203">
        <f t="shared" si="94"/>
        <v>0</v>
      </c>
      <c r="V353" s="203">
        <f t="shared" si="95"/>
        <v>0</v>
      </c>
      <c r="W353" s="207">
        <f t="shared" si="101"/>
        <v>0</v>
      </c>
      <c r="X353" s="9"/>
    </row>
    <row r="354" spans="3:24">
      <c r="C354" s="55">
        <v>10</v>
      </c>
      <c r="D354" s="131">
        <v>0</v>
      </c>
      <c r="E354" s="132">
        <v>0</v>
      </c>
      <c r="F354" s="133">
        <v>1</v>
      </c>
      <c r="G354" s="30">
        <f t="shared" si="96"/>
        <v>0</v>
      </c>
      <c r="H354" s="31">
        <f t="shared" si="97"/>
        <v>0</v>
      </c>
      <c r="I354" s="31"/>
      <c r="J354" s="27">
        <f t="shared" si="98"/>
        <v>0</v>
      </c>
      <c r="K354" s="27">
        <f t="shared" si="91"/>
        <v>0</v>
      </c>
      <c r="L354" s="118">
        <f t="shared" si="99"/>
        <v>0</v>
      </c>
      <c r="M354" s="119"/>
      <c r="N354" s="35">
        <f t="shared" si="92"/>
        <v>0</v>
      </c>
      <c r="O354" s="35">
        <f t="shared" si="93"/>
        <v>0</v>
      </c>
      <c r="P354" s="20" t="str">
        <f t="shared" si="100"/>
        <v>.</v>
      </c>
      <c r="Q354" s="75" t="s">
        <v>74</v>
      </c>
      <c r="R354" s="111"/>
      <c r="S354" s="38"/>
      <c r="T354" s="202"/>
      <c r="U354" s="203">
        <f t="shared" si="94"/>
        <v>0</v>
      </c>
      <c r="V354" s="203">
        <f t="shared" si="95"/>
        <v>0</v>
      </c>
      <c r="W354" s="207">
        <f t="shared" si="101"/>
        <v>0</v>
      </c>
      <c r="X354" s="9"/>
    </row>
    <row r="355" spans="3:24">
      <c r="C355" s="55">
        <v>11</v>
      </c>
      <c r="D355" s="131">
        <v>0</v>
      </c>
      <c r="E355" s="132">
        <v>0</v>
      </c>
      <c r="F355" s="133">
        <v>1</v>
      </c>
      <c r="G355" s="30">
        <f t="shared" si="96"/>
        <v>0</v>
      </c>
      <c r="H355" s="31">
        <f t="shared" si="97"/>
        <v>0</v>
      </c>
      <c r="I355" s="31"/>
      <c r="J355" s="27">
        <f t="shared" si="98"/>
        <v>0</v>
      </c>
      <c r="K355" s="27">
        <f t="shared" si="91"/>
        <v>0</v>
      </c>
      <c r="L355" s="118">
        <f t="shared" si="99"/>
        <v>0</v>
      </c>
      <c r="M355" s="119"/>
      <c r="N355" s="35">
        <f t="shared" si="92"/>
        <v>0</v>
      </c>
      <c r="O355" s="35">
        <f t="shared" si="93"/>
        <v>0</v>
      </c>
      <c r="P355" s="20" t="str">
        <f t="shared" si="100"/>
        <v>.</v>
      </c>
      <c r="Q355" s="77" t="s">
        <v>72</v>
      </c>
      <c r="R355" s="111">
        <v>243.3</v>
      </c>
      <c r="S355" s="38"/>
      <c r="T355" s="202"/>
      <c r="U355" s="203">
        <f t="shared" si="94"/>
        <v>0</v>
      </c>
      <c r="V355" s="203">
        <f t="shared" si="95"/>
        <v>0</v>
      </c>
      <c r="W355" s="207">
        <f t="shared" si="101"/>
        <v>0</v>
      </c>
      <c r="X355" s="9"/>
    </row>
    <row r="356" spans="3:24">
      <c r="C356" s="56">
        <v>12</v>
      </c>
      <c r="D356" s="131">
        <v>0</v>
      </c>
      <c r="E356" s="132">
        <v>0</v>
      </c>
      <c r="F356" s="133">
        <v>1</v>
      </c>
      <c r="G356" s="30">
        <f t="shared" si="96"/>
        <v>0</v>
      </c>
      <c r="H356" s="31">
        <f t="shared" si="97"/>
        <v>0</v>
      </c>
      <c r="I356" s="31"/>
      <c r="J356" s="27">
        <f t="shared" si="98"/>
        <v>0</v>
      </c>
      <c r="K356" s="27">
        <f t="shared" si="91"/>
        <v>0</v>
      </c>
      <c r="L356" s="118">
        <f t="shared" si="99"/>
        <v>0</v>
      </c>
      <c r="M356" s="119"/>
      <c r="N356" s="35">
        <f t="shared" si="92"/>
        <v>0</v>
      </c>
      <c r="O356" s="35">
        <f t="shared" si="93"/>
        <v>0</v>
      </c>
      <c r="P356" s="20" t="str">
        <f t="shared" si="100"/>
        <v>.</v>
      </c>
      <c r="Q356" s="77" t="s">
        <v>80</v>
      </c>
      <c r="R356" s="111">
        <f>ROUND(($R$355*52.18*2)/52.18,2)</f>
        <v>486.6</v>
      </c>
      <c r="S356" s="38"/>
      <c r="T356" s="202"/>
      <c r="U356" s="203">
        <f t="shared" si="94"/>
        <v>0</v>
      </c>
      <c r="V356" s="203">
        <f t="shared" si="95"/>
        <v>0</v>
      </c>
      <c r="W356" s="207">
        <f t="shared" si="101"/>
        <v>0</v>
      </c>
      <c r="X356" s="9"/>
    </row>
    <row r="357" spans="3:24" ht="13.2" thickBot="1">
      <c r="C357" s="160">
        <v>13</v>
      </c>
      <c r="D357" s="131">
        <v>0</v>
      </c>
      <c r="E357" s="132">
        <v>0</v>
      </c>
      <c r="F357" s="133">
        <v>1</v>
      </c>
      <c r="G357" s="30">
        <f t="shared" si="96"/>
        <v>0</v>
      </c>
      <c r="H357" s="31">
        <f t="shared" si="97"/>
        <v>0</v>
      </c>
      <c r="I357" s="31"/>
      <c r="J357" s="27">
        <f>ROUND((H357*3%)*F357,2)</f>
        <v>0</v>
      </c>
      <c r="K357" s="117">
        <f>ROUND((IF(H357-$R$352&lt;0,0,(H357-$R$352))*3.5%)*F357,2)</f>
        <v>0</v>
      </c>
      <c r="L357" s="28">
        <f>J357+K357</f>
        <v>0</v>
      </c>
      <c r="M357" s="31"/>
      <c r="N357" s="35">
        <f>((MIN(H357,$R$353)*0.58%)+IF(H357&gt;$R$353,(H357-$R$353)*1.25%,0))*F357</f>
        <v>0</v>
      </c>
      <c r="O357" s="35">
        <f t="shared" si="93"/>
        <v>0</v>
      </c>
      <c r="P357" s="20" t="str">
        <f t="shared" si="100"/>
        <v>.</v>
      </c>
      <c r="Q357" s="78" t="s">
        <v>26</v>
      </c>
      <c r="R357" s="112">
        <f>ROUND(($R$355*52.18*3.74)/52.18,2)</f>
        <v>909.94</v>
      </c>
      <c r="S357" s="38"/>
      <c r="T357" s="202"/>
      <c r="U357" s="203">
        <f>((MIN(H357,$R$353)*0.58%))*F357</f>
        <v>0</v>
      </c>
      <c r="V357" s="203">
        <f>(IF(H357&gt;$R$353,(H357-$R$353)*1.25%,0))*F357</f>
        <v>0</v>
      </c>
      <c r="W357" s="207">
        <f>(U357+V357)-N357</f>
        <v>0</v>
      </c>
      <c r="X357" s="9"/>
    </row>
    <row r="358" spans="3:24">
      <c r="C358" s="55">
        <v>14</v>
      </c>
      <c r="D358" s="131">
        <v>0</v>
      </c>
      <c r="E358" s="132">
        <v>0</v>
      </c>
      <c r="F358" s="133">
        <v>1</v>
      </c>
      <c r="G358" s="30">
        <f t="shared" si="96"/>
        <v>0</v>
      </c>
      <c r="H358" s="31">
        <f t="shared" si="97"/>
        <v>0</v>
      </c>
      <c r="I358" s="31"/>
      <c r="J358" s="27">
        <f t="shared" si="98"/>
        <v>0</v>
      </c>
      <c r="K358" s="117">
        <f t="shared" ref="K358:K369" si="102">ROUND((IF(H358-$R$356&lt;0,0,(H358-$R$356))*3.5%)*F358,2)</f>
        <v>0</v>
      </c>
      <c r="L358" s="28">
        <f t="shared" si="99"/>
        <v>0</v>
      </c>
      <c r="M358" s="31"/>
      <c r="N358" s="35">
        <f t="shared" ref="N358:N363" si="103">((MIN(H358,$R$357)*0.58%)+IF(H358&gt;$R$357,(H358-$R$357)*1.25%,0))*F358</f>
        <v>0</v>
      </c>
      <c r="O358" s="35">
        <f t="shared" si="93"/>
        <v>0</v>
      </c>
      <c r="P358" s="20" t="str">
        <f t="shared" si="100"/>
        <v>.</v>
      </c>
      <c r="Q358" s="38"/>
      <c r="R358" s="23"/>
      <c r="S358" s="38"/>
      <c r="T358" s="202"/>
      <c r="U358" s="203">
        <f>((MIN(H358,$R$357)*0.58%))*F358</f>
        <v>0</v>
      </c>
      <c r="V358" s="203">
        <f>(IF(H358&gt;$R$357,(H358-$R$357)*1.25%,0))*F358</f>
        <v>0</v>
      </c>
      <c r="W358" s="207">
        <f t="shared" ref="W358:W396" si="104">(U358+V358)-N358</f>
        <v>0</v>
      </c>
      <c r="X358" s="9"/>
    </row>
    <row r="359" spans="3:24">
      <c r="C359" s="55">
        <v>15</v>
      </c>
      <c r="D359" s="131">
        <v>0</v>
      </c>
      <c r="E359" s="132">
        <v>0</v>
      </c>
      <c r="F359" s="133">
        <v>1</v>
      </c>
      <c r="G359" s="30">
        <f t="shared" si="96"/>
        <v>0</v>
      </c>
      <c r="H359" s="31">
        <f t="shared" si="97"/>
        <v>0</v>
      </c>
      <c r="I359" s="31"/>
      <c r="J359" s="27">
        <f t="shared" si="98"/>
        <v>0</v>
      </c>
      <c r="K359" s="117">
        <f t="shared" si="102"/>
        <v>0</v>
      </c>
      <c r="L359" s="28">
        <f t="shared" si="99"/>
        <v>0</v>
      </c>
      <c r="M359" s="31"/>
      <c r="N359" s="35">
        <f t="shared" si="103"/>
        <v>0</v>
      </c>
      <c r="O359" s="35">
        <f t="shared" si="93"/>
        <v>0</v>
      </c>
      <c r="P359" s="20" t="str">
        <f t="shared" si="100"/>
        <v>.</v>
      </c>
      <c r="Q359" s="38"/>
      <c r="R359" s="23"/>
      <c r="S359" s="38"/>
      <c r="T359" s="202"/>
      <c r="U359" s="203">
        <f>((MIN(H359,$R$357)*0.58%))*F359</f>
        <v>0</v>
      </c>
      <c r="V359" s="203">
        <f>(IF(H359&gt;$R$357,(H359-$R$357)*1.25%,0))*F359</f>
        <v>0</v>
      </c>
      <c r="W359" s="207">
        <f t="shared" si="104"/>
        <v>0</v>
      </c>
      <c r="X359" s="9"/>
    </row>
    <row r="360" spans="3:24">
      <c r="C360" s="56">
        <v>16</v>
      </c>
      <c r="D360" s="131">
        <v>0</v>
      </c>
      <c r="E360" s="132">
        <v>0</v>
      </c>
      <c r="F360" s="133">
        <v>1</v>
      </c>
      <c r="G360" s="30">
        <f t="shared" si="96"/>
        <v>0</v>
      </c>
      <c r="H360" s="31">
        <f t="shared" si="97"/>
        <v>0</v>
      </c>
      <c r="I360" s="31"/>
      <c r="J360" s="27">
        <f t="shared" si="98"/>
        <v>0</v>
      </c>
      <c r="K360" s="117">
        <f t="shared" si="102"/>
        <v>0</v>
      </c>
      <c r="L360" s="28">
        <f t="shared" si="99"/>
        <v>0</v>
      </c>
      <c r="M360" s="31"/>
      <c r="N360" s="35">
        <f t="shared" si="103"/>
        <v>0</v>
      </c>
      <c r="O360" s="35">
        <f t="shared" si="93"/>
        <v>0</v>
      </c>
      <c r="P360" s="20" t="str">
        <f t="shared" si="100"/>
        <v>.</v>
      </c>
      <c r="Q360" s="38"/>
      <c r="R360" s="23"/>
      <c r="S360" s="38"/>
      <c r="T360" s="202"/>
      <c r="U360" s="203">
        <f t="shared" ref="U360:U396" si="105">((MIN(H360,$R$357)*0.58%))*F360</f>
        <v>0</v>
      </c>
      <c r="V360" s="203">
        <f>(IF(H360&gt;$R$357,(H360-$R$357)*1.25%,0))*F360</f>
        <v>0</v>
      </c>
      <c r="W360" s="207">
        <f t="shared" si="104"/>
        <v>0</v>
      </c>
      <c r="X360" s="9"/>
    </row>
    <row r="361" spans="3:24">
      <c r="C361" s="55">
        <v>17</v>
      </c>
      <c r="D361" s="131">
        <v>0</v>
      </c>
      <c r="E361" s="132">
        <v>0</v>
      </c>
      <c r="F361" s="133">
        <v>1</v>
      </c>
      <c r="G361" s="30">
        <f t="shared" si="96"/>
        <v>0</v>
      </c>
      <c r="H361" s="31">
        <f t="shared" si="97"/>
        <v>0</v>
      </c>
      <c r="I361" s="31"/>
      <c r="J361" s="27">
        <f>ROUND((H361*3%)*F361,2)</f>
        <v>0</v>
      </c>
      <c r="K361" s="117">
        <f t="shared" si="102"/>
        <v>0</v>
      </c>
      <c r="L361" s="28">
        <f t="shared" si="99"/>
        <v>0</v>
      </c>
      <c r="M361" s="31"/>
      <c r="N361" s="35">
        <f t="shared" si="103"/>
        <v>0</v>
      </c>
      <c r="O361" s="35">
        <f t="shared" si="93"/>
        <v>0</v>
      </c>
      <c r="P361" s="20" t="str">
        <f t="shared" si="100"/>
        <v>.</v>
      </c>
      <c r="Q361" s="38"/>
      <c r="R361" s="23"/>
      <c r="S361" s="38"/>
      <c r="T361" s="202"/>
      <c r="U361" s="203">
        <f t="shared" si="105"/>
        <v>0</v>
      </c>
      <c r="V361" s="203">
        <f>(IF(H361&gt;$R$357,(H361-$R$357)*1.25%,0))*F361</f>
        <v>0</v>
      </c>
      <c r="W361" s="207">
        <f t="shared" si="104"/>
        <v>0</v>
      </c>
      <c r="X361" s="9"/>
    </row>
    <row r="362" spans="3:24">
      <c r="C362" s="55">
        <v>18</v>
      </c>
      <c r="D362" s="131">
        <v>0</v>
      </c>
      <c r="E362" s="132">
        <v>0</v>
      </c>
      <c r="F362" s="133">
        <v>1</v>
      </c>
      <c r="G362" s="30">
        <f t="shared" si="96"/>
        <v>0</v>
      </c>
      <c r="H362" s="31">
        <f t="shared" si="97"/>
        <v>0</v>
      </c>
      <c r="I362" s="31"/>
      <c r="J362" s="27">
        <f t="shared" si="98"/>
        <v>0</v>
      </c>
      <c r="K362" s="117">
        <f t="shared" si="102"/>
        <v>0</v>
      </c>
      <c r="L362" s="28">
        <f t="shared" si="99"/>
        <v>0</v>
      </c>
      <c r="M362" s="31"/>
      <c r="N362" s="35">
        <f t="shared" si="103"/>
        <v>0</v>
      </c>
      <c r="O362" s="35">
        <f t="shared" si="93"/>
        <v>0</v>
      </c>
      <c r="P362" s="20" t="str">
        <f t="shared" si="100"/>
        <v>.</v>
      </c>
      <c r="Q362" s="38"/>
      <c r="R362" s="23"/>
      <c r="S362" s="38"/>
      <c r="T362" s="202"/>
      <c r="U362" s="203">
        <f t="shared" si="105"/>
        <v>0</v>
      </c>
      <c r="V362" s="203">
        <f t="shared" ref="V362:V396" si="106">(IF(H362&gt;$R$357,(H362-$R$357)*1.25%,0))*F362</f>
        <v>0</v>
      </c>
      <c r="W362" s="207">
        <f t="shared" si="104"/>
        <v>0</v>
      </c>
      <c r="X362" s="9"/>
    </row>
    <row r="363" spans="3:24">
      <c r="C363" s="55">
        <v>19</v>
      </c>
      <c r="D363" s="131">
        <v>0</v>
      </c>
      <c r="E363" s="132">
        <v>0</v>
      </c>
      <c r="F363" s="133">
        <v>1</v>
      </c>
      <c r="G363" s="30">
        <f t="shared" si="96"/>
        <v>0</v>
      </c>
      <c r="H363" s="31">
        <f t="shared" si="97"/>
        <v>0</v>
      </c>
      <c r="I363" s="31"/>
      <c r="J363" s="27">
        <f t="shared" si="98"/>
        <v>0</v>
      </c>
      <c r="K363" s="117">
        <f t="shared" si="102"/>
        <v>0</v>
      </c>
      <c r="L363" s="28">
        <f t="shared" si="99"/>
        <v>0</v>
      </c>
      <c r="M363" s="31"/>
      <c r="N363" s="35">
        <f t="shared" si="103"/>
        <v>0</v>
      </c>
      <c r="O363" s="35">
        <f t="shared" si="93"/>
        <v>0</v>
      </c>
      <c r="P363" s="20" t="str">
        <f t="shared" si="100"/>
        <v>.</v>
      </c>
      <c r="Q363" s="38"/>
      <c r="R363" s="23"/>
      <c r="S363" s="38"/>
      <c r="T363" s="202"/>
      <c r="U363" s="203">
        <f t="shared" si="105"/>
        <v>0</v>
      </c>
      <c r="V363" s="203">
        <f t="shared" si="106"/>
        <v>0</v>
      </c>
      <c r="W363" s="207">
        <f t="shared" si="104"/>
        <v>0</v>
      </c>
      <c r="X363" s="9"/>
    </row>
    <row r="364" spans="3:24">
      <c r="C364" s="56">
        <v>20</v>
      </c>
      <c r="D364" s="131">
        <v>0</v>
      </c>
      <c r="E364" s="132">
        <v>0</v>
      </c>
      <c r="F364" s="133">
        <v>1</v>
      </c>
      <c r="G364" s="30">
        <f t="shared" si="96"/>
        <v>0</v>
      </c>
      <c r="H364" s="31">
        <f t="shared" si="97"/>
        <v>0</v>
      </c>
      <c r="I364" s="31"/>
      <c r="J364" s="27">
        <f t="shared" si="98"/>
        <v>0</v>
      </c>
      <c r="K364" s="117">
        <f t="shared" si="102"/>
        <v>0</v>
      </c>
      <c r="L364" s="28">
        <f t="shared" si="99"/>
        <v>0</v>
      </c>
      <c r="M364" s="31"/>
      <c r="N364" s="35">
        <f t="shared" ref="N364:N396" si="107">((MIN(H364,$R$357)*0.58%)+IF(H364&gt;$R$357,(H364-$R$357)*1.25%,0))*F364</f>
        <v>0</v>
      </c>
      <c r="O364" s="35">
        <f t="shared" si="93"/>
        <v>0</v>
      </c>
      <c r="P364" s="20" t="str">
        <f t="shared" si="100"/>
        <v>.</v>
      </c>
      <c r="Q364" s="38"/>
      <c r="R364" s="23"/>
      <c r="S364" s="38"/>
      <c r="T364" s="202"/>
      <c r="U364" s="203">
        <f t="shared" si="105"/>
        <v>0</v>
      </c>
      <c r="V364" s="203">
        <f t="shared" si="106"/>
        <v>0</v>
      </c>
      <c r="W364" s="207">
        <f t="shared" si="104"/>
        <v>0</v>
      </c>
      <c r="X364" s="9"/>
    </row>
    <row r="365" spans="3:24">
      <c r="C365" s="55">
        <v>21</v>
      </c>
      <c r="D365" s="131">
        <v>0</v>
      </c>
      <c r="E365" s="132">
        <v>0</v>
      </c>
      <c r="F365" s="133">
        <v>1</v>
      </c>
      <c r="G365" s="30">
        <f t="shared" si="96"/>
        <v>0</v>
      </c>
      <c r="H365" s="31">
        <f t="shared" si="97"/>
        <v>0</v>
      </c>
      <c r="I365" s="31"/>
      <c r="J365" s="27">
        <f t="shared" si="98"/>
        <v>0</v>
      </c>
      <c r="K365" s="117">
        <f t="shared" si="102"/>
        <v>0</v>
      </c>
      <c r="L365" s="28">
        <f t="shared" si="99"/>
        <v>0</v>
      </c>
      <c r="M365" s="31"/>
      <c r="N365" s="35">
        <f>((MIN(H365,$R$357)*0.58%)+IF(H365&gt;$R$357,(H365-$R$357)*1.25%,0))*F365</f>
        <v>0</v>
      </c>
      <c r="O365" s="35">
        <f t="shared" si="93"/>
        <v>0</v>
      </c>
      <c r="P365" s="20" t="str">
        <f t="shared" si="100"/>
        <v>.</v>
      </c>
      <c r="Q365" s="38"/>
      <c r="R365" s="23"/>
      <c r="S365" s="38"/>
      <c r="T365" s="202"/>
      <c r="U365" s="203">
        <f t="shared" si="105"/>
        <v>0</v>
      </c>
      <c r="V365" s="203">
        <f t="shared" si="106"/>
        <v>0</v>
      </c>
      <c r="W365" s="207">
        <f t="shared" si="104"/>
        <v>0</v>
      </c>
      <c r="X365" s="9"/>
    </row>
    <row r="366" spans="3:24">
      <c r="C366" s="55">
        <v>22</v>
      </c>
      <c r="D366" s="131">
        <v>0</v>
      </c>
      <c r="E366" s="132">
        <v>0</v>
      </c>
      <c r="F366" s="133">
        <v>1</v>
      </c>
      <c r="G366" s="30">
        <f t="shared" si="96"/>
        <v>0</v>
      </c>
      <c r="H366" s="31">
        <f t="shared" si="97"/>
        <v>0</v>
      </c>
      <c r="I366" s="31"/>
      <c r="J366" s="27">
        <f t="shared" si="98"/>
        <v>0</v>
      </c>
      <c r="K366" s="117">
        <f t="shared" si="102"/>
        <v>0</v>
      </c>
      <c r="L366" s="28">
        <f t="shared" si="99"/>
        <v>0</v>
      </c>
      <c r="M366" s="31"/>
      <c r="N366" s="35">
        <f t="shared" si="107"/>
        <v>0</v>
      </c>
      <c r="O366" s="35">
        <f t="shared" si="93"/>
        <v>0</v>
      </c>
      <c r="P366" s="20" t="str">
        <f t="shared" si="100"/>
        <v>.</v>
      </c>
      <c r="Q366" s="38"/>
      <c r="R366" s="23"/>
      <c r="S366" s="38"/>
      <c r="T366" s="202"/>
      <c r="U366" s="203">
        <f t="shared" si="105"/>
        <v>0</v>
      </c>
      <c r="V366" s="203">
        <f t="shared" si="106"/>
        <v>0</v>
      </c>
      <c r="W366" s="207">
        <f t="shared" si="104"/>
        <v>0</v>
      </c>
      <c r="X366" s="9"/>
    </row>
    <row r="367" spans="3:24">
      <c r="C367" s="55">
        <v>23</v>
      </c>
      <c r="D367" s="131">
        <v>0</v>
      </c>
      <c r="E367" s="132">
        <v>0</v>
      </c>
      <c r="F367" s="133">
        <v>1</v>
      </c>
      <c r="G367" s="30">
        <f t="shared" si="96"/>
        <v>0</v>
      </c>
      <c r="H367" s="31">
        <f t="shared" si="97"/>
        <v>0</v>
      </c>
      <c r="I367" s="31"/>
      <c r="J367" s="27">
        <f t="shared" si="98"/>
        <v>0</v>
      </c>
      <c r="K367" s="117">
        <f t="shared" si="102"/>
        <v>0</v>
      </c>
      <c r="L367" s="28">
        <f t="shared" si="99"/>
        <v>0</v>
      </c>
      <c r="M367" s="31"/>
      <c r="N367" s="35">
        <f t="shared" si="107"/>
        <v>0</v>
      </c>
      <c r="O367" s="35">
        <f t="shared" si="93"/>
        <v>0</v>
      </c>
      <c r="P367" s="20" t="str">
        <f t="shared" si="100"/>
        <v>.</v>
      </c>
      <c r="Q367" s="38"/>
      <c r="R367" s="23"/>
      <c r="S367" s="38"/>
      <c r="T367" s="202"/>
      <c r="U367" s="203">
        <f t="shared" si="105"/>
        <v>0</v>
      </c>
      <c r="V367" s="203">
        <f t="shared" si="106"/>
        <v>0</v>
      </c>
      <c r="W367" s="207">
        <f t="shared" si="104"/>
        <v>0</v>
      </c>
      <c r="X367" s="9"/>
    </row>
    <row r="368" spans="3:24">
      <c r="C368" s="56">
        <v>24</v>
      </c>
      <c r="D368" s="131">
        <v>0</v>
      </c>
      <c r="E368" s="132">
        <v>0</v>
      </c>
      <c r="F368" s="133">
        <v>1</v>
      </c>
      <c r="G368" s="30">
        <f t="shared" si="96"/>
        <v>0</v>
      </c>
      <c r="H368" s="31">
        <f t="shared" si="97"/>
        <v>0</v>
      </c>
      <c r="I368" s="31"/>
      <c r="J368" s="27">
        <f t="shared" si="98"/>
        <v>0</v>
      </c>
      <c r="K368" s="117">
        <f t="shared" si="102"/>
        <v>0</v>
      </c>
      <c r="L368" s="28">
        <f t="shared" si="99"/>
        <v>0</v>
      </c>
      <c r="M368" s="31"/>
      <c r="N368" s="35">
        <f t="shared" si="107"/>
        <v>0</v>
      </c>
      <c r="O368" s="35">
        <f t="shared" si="93"/>
        <v>0</v>
      </c>
      <c r="P368" s="20" t="str">
        <f t="shared" si="100"/>
        <v>.</v>
      </c>
      <c r="Q368" s="38"/>
      <c r="R368" s="23"/>
      <c r="S368" s="38"/>
      <c r="T368" s="202"/>
      <c r="U368" s="203">
        <f t="shared" si="105"/>
        <v>0</v>
      </c>
      <c r="V368" s="203">
        <f t="shared" si="106"/>
        <v>0</v>
      </c>
      <c r="W368" s="207">
        <f t="shared" si="104"/>
        <v>0</v>
      </c>
      <c r="X368" s="9"/>
    </row>
    <row r="369" spans="3:24">
      <c r="C369" s="55">
        <v>25</v>
      </c>
      <c r="D369" s="131">
        <v>0</v>
      </c>
      <c r="E369" s="132">
        <v>0</v>
      </c>
      <c r="F369" s="133">
        <v>1</v>
      </c>
      <c r="G369" s="30">
        <f t="shared" si="96"/>
        <v>0</v>
      </c>
      <c r="H369" s="31">
        <f t="shared" si="97"/>
        <v>0</v>
      </c>
      <c r="I369" s="31"/>
      <c r="J369" s="27">
        <f t="shared" si="98"/>
        <v>0</v>
      </c>
      <c r="K369" s="117">
        <f t="shared" si="102"/>
        <v>0</v>
      </c>
      <c r="L369" s="28">
        <f t="shared" si="99"/>
        <v>0</v>
      </c>
      <c r="M369" s="31"/>
      <c r="N369" s="35">
        <f t="shared" si="107"/>
        <v>0</v>
      </c>
      <c r="O369" s="35">
        <f t="shared" si="93"/>
        <v>0</v>
      </c>
      <c r="P369" s="20" t="str">
        <f t="shared" si="100"/>
        <v>.</v>
      </c>
      <c r="Q369" s="38"/>
      <c r="R369" s="23"/>
      <c r="S369" s="38"/>
      <c r="T369" s="202"/>
      <c r="U369" s="203">
        <f t="shared" si="105"/>
        <v>0</v>
      </c>
      <c r="V369" s="203">
        <f t="shared" si="106"/>
        <v>0</v>
      </c>
      <c r="W369" s="207">
        <f t="shared" si="104"/>
        <v>0</v>
      </c>
      <c r="X369" s="9"/>
    </row>
    <row r="370" spans="3:24">
      <c r="C370" s="55">
        <v>26</v>
      </c>
      <c r="D370" s="131">
        <v>0</v>
      </c>
      <c r="E370" s="132">
        <v>0</v>
      </c>
      <c r="F370" s="133">
        <v>1</v>
      </c>
      <c r="G370" s="30">
        <f t="shared" si="96"/>
        <v>0</v>
      </c>
      <c r="H370" s="31">
        <f t="shared" si="97"/>
        <v>0</v>
      </c>
      <c r="I370" s="31"/>
      <c r="J370" s="27">
        <f t="shared" si="98"/>
        <v>0</v>
      </c>
      <c r="K370" s="117">
        <f t="shared" ref="K370:K396" si="108">ROUND((IF(H370-$R$356&lt;0,0,(H370-$R$356))*3.5%)*F370,2)</f>
        <v>0</v>
      </c>
      <c r="L370" s="28">
        <f t="shared" si="99"/>
        <v>0</v>
      </c>
      <c r="M370" s="31"/>
      <c r="N370" s="35">
        <f t="shared" si="107"/>
        <v>0</v>
      </c>
      <c r="O370" s="35">
        <f t="shared" si="93"/>
        <v>0</v>
      </c>
      <c r="P370" s="20" t="str">
        <f t="shared" si="100"/>
        <v>.</v>
      </c>
      <c r="Q370" s="38"/>
      <c r="R370" s="23"/>
      <c r="S370" s="38"/>
      <c r="T370" s="202"/>
      <c r="U370" s="203">
        <f t="shared" si="105"/>
        <v>0</v>
      </c>
      <c r="V370" s="203">
        <f t="shared" si="106"/>
        <v>0</v>
      </c>
      <c r="W370" s="207">
        <f t="shared" si="104"/>
        <v>0</v>
      </c>
      <c r="X370" s="9"/>
    </row>
    <row r="371" spans="3:24">
      <c r="C371" s="55">
        <v>27</v>
      </c>
      <c r="D371" s="131">
        <v>0</v>
      </c>
      <c r="E371" s="132">
        <v>0</v>
      </c>
      <c r="F371" s="133">
        <v>1</v>
      </c>
      <c r="G371" s="30">
        <f t="shared" si="96"/>
        <v>0</v>
      </c>
      <c r="H371" s="31">
        <f t="shared" si="97"/>
        <v>0</v>
      </c>
      <c r="I371" s="31"/>
      <c r="J371" s="27">
        <f t="shared" si="98"/>
        <v>0</v>
      </c>
      <c r="K371" s="117">
        <f>ROUND((IF(H371-$R$356&lt;0,0,(H371-$R$356))*3.5%)*F371,2)</f>
        <v>0</v>
      </c>
      <c r="L371" s="28">
        <f t="shared" si="99"/>
        <v>0</v>
      </c>
      <c r="M371" s="31"/>
      <c r="N371" s="35">
        <f t="shared" si="107"/>
        <v>0</v>
      </c>
      <c r="O371" s="35">
        <f t="shared" si="93"/>
        <v>0</v>
      </c>
      <c r="P371" s="20" t="str">
        <f t="shared" si="100"/>
        <v>.</v>
      </c>
      <c r="Q371" s="38"/>
      <c r="R371" s="23"/>
      <c r="S371" s="38"/>
      <c r="T371" s="202"/>
      <c r="U371" s="203">
        <f t="shared" si="105"/>
        <v>0</v>
      </c>
      <c r="V371" s="203">
        <f t="shared" si="106"/>
        <v>0</v>
      </c>
      <c r="W371" s="207">
        <f t="shared" si="104"/>
        <v>0</v>
      </c>
      <c r="X371" s="9"/>
    </row>
    <row r="372" spans="3:24">
      <c r="C372" s="56">
        <v>28</v>
      </c>
      <c r="D372" s="131">
        <v>0</v>
      </c>
      <c r="E372" s="132">
        <v>0</v>
      </c>
      <c r="F372" s="133">
        <v>1</v>
      </c>
      <c r="G372" s="30">
        <f t="shared" si="96"/>
        <v>0</v>
      </c>
      <c r="H372" s="31">
        <f t="shared" si="97"/>
        <v>0</v>
      </c>
      <c r="I372" s="31"/>
      <c r="J372" s="27">
        <f t="shared" si="98"/>
        <v>0</v>
      </c>
      <c r="K372" s="117">
        <f t="shared" si="108"/>
        <v>0</v>
      </c>
      <c r="L372" s="28">
        <f t="shared" si="99"/>
        <v>0</v>
      </c>
      <c r="M372" s="31"/>
      <c r="N372" s="35">
        <f t="shared" si="107"/>
        <v>0</v>
      </c>
      <c r="O372" s="35">
        <f t="shared" si="93"/>
        <v>0</v>
      </c>
      <c r="P372" s="20" t="str">
        <f t="shared" si="100"/>
        <v>.</v>
      </c>
      <c r="Q372" s="38"/>
      <c r="R372" s="23"/>
      <c r="S372" s="38"/>
      <c r="T372" s="202"/>
      <c r="U372" s="203">
        <f t="shared" si="105"/>
        <v>0</v>
      </c>
      <c r="V372" s="203">
        <f t="shared" si="106"/>
        <v>0</v>
      </c>
      <c r="W372" s="207">
        <f t="shared" si="104"/>
        <v>0</v>
      </c>
      <c r="X372" s="9"/>
    </row>
    <row r="373" spans="3:24">
      <c r="C373" s="55">
        <v>29</v>
      </c>
      <c r="D373" s="131">
        <v>0</v>
      </c>
      <c r="E373" s="132">
        <v>0</v>
      </c>
      <c r="F373" s="133">
        <v>1</v>
      </c>
      <c r="G373" s="30">
        <f t="shared" si="96"/>
        <v>0</v>
      </c>
      <c r="H373" s="31">
        <f t="shared" si="97"/>
        <v>0</v>
      </c>
      <c r="I373" s="31"/>
      <c r="J373" s="27">
        <f t="shared" si="98"/>
        <v>0</v>
      </c>
      <c r="K373" s="117">
        <f>ROUND((IF(H373-$R$356&lt;0,0,(H373-$R$356))*3.5%)*F373,2)</f>
        <v>0</v>
      </c>
      <c r="L373" s="28">
        <f t="shared" si="99"/>
        <v>0</v>
      </c>
      <c r="M373" s="31"/>
      <c r="N373" s="35">
        <f t="shared" si="107"/>
        <v>0</v>
      </c>
      <c r="O373" s="35">
        <f t="shared" si="93"/>
        <v>0</v>
      </c>
      <c r="P373" s="20" t="str">
        <f t="shared" si="100"/>
        <v>.</v>
      </c>
      <c r="Q373" s="38"/>
      <c r="R373" s="23"/>
      <c r="S373" s="38"/>
      <c r="T373" s="202"/>
      <c r="U373" s="203">
        <f t="shared" si="105"/>
        <v>0</v>
      </c>
      <c r="V373" s="203">
        <f t="shared" si="106"/>
        <v>0</v>
      </c>
      <c r="W373" s="207">
        <f t="shared" si="104"/>
        <v>0</v>
      </c>
      <c r="X373" s="9"/>
    </row>
    <row r="374" spans="3:24">
      <c r="C374" s="55">
        <v>30</v>
      </c>
      <c r="D374" s="131">
        <v>0</v>
      </c>
      <c r="E374" s="132">
        <v>0</v>
      </c>
      <c r="F374" s="133">
        <v>1</v>
      </c>
      <c r="G374" s="30">
        <f t="shared" si="96"/>
        <v>0</v>
      </c>
      <c r="H374" s="31">
        <f t="shared" si="97"/>
        <v>0</v>
      </c>
      <c r="I374" s="31"/>
      <c r="J374" s="27">
        <f t="shared" si="98"/>
        <v>0</v>
      </c>
      <c r="K374" s="117">
        <f t="shared" si="108"/>
        <v>0</v>
      </c>
      <c r="L374" s="28">
        <f t="shared" si="99"/>
        <v>0</v>
      </c>
      <c r="M374" s="31"/>
      <c r="N374" s="35">
        <f t="shared" si="107"/>
        <v>0</v>
      </c>
      <c r="O374" s="35">
        <f t="shared" si="93"/>
        <v>0</v>
      </c>
      <c r="P374" s="20" t="str">
        <f t="shared" si="100"/>
        <v>.</v>
      </c>
      <c r="Q374" s="38"/>
      <c r="R374" s="23"/>
      <c r="S374" s="38"/>
      <c r="T374" s="202"/>
      <c r="U374" s="203">
        <f t="shared" si="105"/>
        <v>0</v>
      </c>
      <c r="V374" s="203">
        <f t="shared" si="106"/>
        <v>0</v>
      </c>
      <c r="W374" s="207">
        <f t="shared" si="104"/>
        <v>0</v>
      </c>
      <c r="X374" s="9"/>
    </row>
    <row r="375" spans="3:24">
      <c r="C375" s="55">
        <v>31</v>
      </c>
      <c r="D375" s="131">
        <v>0</v>
      </c>
      <c r="E375" s="132">
        <v>0</v>
      </c>
      <c r="F375" s="133">
        <v>1</v>
      </c>
      <c r="G375" s="30">
        <f t="shared" si="96"/>
        <v>0</v>
      </c>
      <c r="H375" s="31">
        <f t="shared" si="97"/>
        <v>0</v>
      </c>
      <c r="I375" s="31"/>
      <c r="J375" s="27">
        <f t="shared" si="98"/>
        <v>0</v>
      </c>
      <c r="K375" s="117">
        <f>ROUND((IF(H375-$R$356&lt;0,0,(H375-$R$356))*3.5%)*F375,2)</f>
        <v>0</v>
      </c>
      <c r="L375" s="28">
        <f t="shared" si="99"/>
        <v>0</v>
      </c>
      <c r="M375" s="31"/>
      <c r="N375" s="35">
        <f t="shared" si="107"/>
        <v>0</v>
      </c>
      <c r="O375" s="35">
        <f t="shared" si="93"/>
        <v>0</v>
      </c>
      <c r="P375" s="20" t="str">
        <f t="shared" si="100"/>
        <v>.</v>
      </c>
      <c r="Q375" s="38"/>
      <c r="R375" s="23"/>
      <c r="S375" s="38"/>
      <c r="T375" s="202"/>
      <c r="U375" s="203">
        <f t="shared" si="105"/>
        <v>0</v>
      </c>
      <c r="V375" s="203">
        <f t="shared" si="106"/>
        <v>0</v>
      </c>
      <c r="W375" s="207">
        <f t="shared" si="104"/>
        <v>0</v>
      </c>
      <c r="X375" s="9"/>
    </row>
    <row r="376" spans="3:24">
      <c r="C376" s="56">
        <v>32</v>
      </c>
      <c r="D376" s="131">
        <v>0</v>
      </c>
      <c r="E376" s="132">
        <v>0</v>
      </c>
      <c r="F376" s="133">
        <v>1</v>
      </c>
      <c r="G376" s="30">
        <f t="shared" si="96"/>
        <v>0</v>
      </c>
      <c r="H376" s="31">
        <f t="shared" si="97"/>
        <v>0</v>
      </c>
      <c r="I376" s="31"/>
      <c r="J376" s="27">
        <f t="shared" si="98"/>
        <v>0</v>
      </c>
      <c r="K376" s="117">
        <f t="shared" si="108"/>
        <v>0</v>
      </c>
      <c r="L376" s="28">
        <f t="shared" si="99"/>
        <v>0</v>
      </c>
      <c r="M376" s="31"/>
      <c r="N376" s="35">
        <f t="shared" si="107"/>
        <v>0</v>
      </c>
      <c r="O376" s="35">
        <f t="shared" si="93"/>
        <v>0</v>
      </c>
      <c r="P376" s="20" t="str">
        <f t="shared" si="100"/>
        <v>.</v>
      </c>
      <c r="Q376" s="38"/>
      <c r="R376" s="23"/>
      <c r="S376" s="38"/>
      <c r="T376" s="202"/>
      <c r="U376" s="203">
        <f t="shared" si="105"/>
        <v>0</v>
      </c>
      <c r="V376" s="203">
        <f t="shared" si="106"/>
        <v>0</v>
      </c>
      <c r="W376" s="207">
        <f t="shared" si="104"/>
        <v>0</v>
      </c>
      <c r="X376" s="9"/>
    </row>
    <row r="377" spans="3:24">
      <c r="C377" s="55">
        <v>33</v>
      </c>
      <c r="D377" s="131">
        <v>0</v>
      </c>
      <c r="E377" s="132">
        <v>0</v>
      </c>
      <c r="F377" s="133">
        <v>1</v>
      </c>
      <c r="G377" s="30">
        <f t="shared" si="96"/>
        <v>0</v>
      </c>
      <c r="H377" s="31">
        <f t="shared" si="97"/>
        <v>0</v>
      </c>
      <c r="I377" s="31"/>
      <c r="J377" s="27">
        <f t="shared" si="98"/>
        <v>0</v>
      </c>
      <c r="K377" s="117">
        <f>ROUND((IF(H377-$R$356&lt;0,0,(H377-$R$356))*3.5%)*F377,2)</f>
        <v>0</v>
      </c>
      <c r="L377" s="28">
        <f t="shared" si="99"/>
        <v>0</v>
      </c>
      <c r="M377" s="31"/>
      <c r="N377" s="35">
        <f t="shared" si="107"/>
        <v>0</v>
      </c>
      <c r="O377" s="35">
        <f t="shared" si="93"/>
        <v>0</v>
      </c>
      <c r="P377" s="20" t="str">
        <f t="shared" si="100"/>
        <v>.</v>
      </c>
      <c r="Q377" s="38"/>
      <c r="R377" s="23"/>
      <c r="S377" s="38"/>
      <c r="T377" s="202"/>
      <c r="U377" s="203">
        <f t="shared" si="105"/>
        <v>0</v>
      </c>
      <c r="V377" s="203">
        <f t="shared" si="106"/>
        <v>0</v>
      </c>
      <c r="W377" s="207">
        <f t="shared" si="104"/>
        <v>0</v>
      </c>
      <c r="X377" s="9"/>
    </row>
    <row r="378" spans="3:24">
      <c r="C378" s="55">
        <v>34</v>
      </c>
      <c r="D378" s="131">
        <v>0</v>
      </c>
      <c r="E378" s="132">
        <v>0</v>
      </c>
      <c r="F378" s="133">
        <v>1</v>
      </c>
      <c r="G378" s="30">
        <f t="shared" si="96"/>
        <v>0</v>
      </c>
      <c r="H378" s="31">
        <f t="shared" si="97"/>
        <v>0</v>
      </c>
      <c r="I378" s="31"/>
      <c r="J378" s="27">
        <f t="shared" si="98"/>
        <v>0</v>
      </c>
      <c r="K378" s="117">
        <f t="shared" si="108"/>
        <v>0</v>
      </c>
      <c r="L378" s="28">
        <f t="shared" si="99"/>
        <v>0</v>
      </c>
      <c r="M378" s="31"/>
      <c r="N378" s="35">
        <f t="shared" si="107"/>
        <v>0</v>
      </c>
      <c r="O378" s="35">
        <f t="shared" si="93"/>
        <v>0</v>
      </c>
      <c r="P378" s="20" t="str">
        <f t="shared" si="100"/>
        <v>.</v>
      </c>
      <c r="Q378" s="38"/>
      <c r="R378" s="23"/>
      <c r="S378" s="38"/>
      <c r="T378" s="202"/>
      <c r="U378" s="203">
        <f t="shared" si="105"/>
        <v>0</v>
      </c>
      <c r="V378" s="203">
        <f t="shared" si="106"/>
        <v>0</v>
      </c>
      <c r="W378" s="207">
        <f t="shared" si="104"/>
        <v>0</v>
      </c>
      <c r="X378" s="9"/>
    </row>
    <row r="379" spans="3:24">
      <c r="C379" s="55">
        <v>35</v>
      </c>
      <c r="D379" s="131">
        <v>0</v>
      </c>
      <c r="E379" s="132">
        <v>0</v>
      </c>
      <c r="F379" s="133">
        <v>1</v>
      </c>
      <c r="G379" s="30">
        <f t="shared" si="96"/>
        <v>0</v>
      </c>
      <c r="H379" s="31">
        <f t="shared" si="97"/>
        <v>0</v>
      </c>
      <c r="I379" s="31"/>
      <c r="J379" s="27">
        <f t="shared" si="98"/>
        <v>0</v>
      </c>
      <c r="K379" s="117">
        <f>ROUND((IF(H379-$R$356&lt;0,0,(H379-$R$356))*3.5%)*F379,2)</f>
        <v>0</v>
      </c>
      <c r="L379" s="28">
        <f t="shared" si="99"/>
        <v>0</v>
      </c>
      <c r="M379" s="31"/>
      <c r="N379" s="35">
        <f t="shared" si="107"/>
        <v>0</v>
      </c>
      <c r="O379" s="35">
        <f t="shared" si="93"/>
        <v>0</v>
      </c>
      <c r="P379" s="20" t="str">
        <f t="shared" si="100"/>
        <v>.</v>
      </c>
      <c r="Q379" s="38"/>
      <c r="R379" s="23"/>
      <c r="S379" s="38"/>
      <c r="T379" s="202"/>
      <c r="U379" s="203">
        <f t="shared" si="105"/>
        <v>0</v>
      </c>
      <c r="V379" s="203">
        <f t="shared" si="106"/>
        <v>0</v>
      </c>
      <c r="W379" s="207">
        <f t="shared" si="104"/>
        <v>0</v>
      </c>
      <c r="X379" s="9"/>
    </row>
    <row r="380" spans="3:24">
      <c r="C380" s="56">
        <v>36</v>
      </c>
      <c r="D380" s="131">
        <v>0</v>
      </c>
      <c r="E380" s="132">
        <v>0</v>
      </c>
      <c r="F380" s="133">
        <v>1</v>
      </c>
      <c r="G380" s="30">
        <f t="shared" si="96"/>
        <v>0</v>
      </c>
      <c r="H380" s="31">
        <f t="shared" si="97"/>
        <v>0</v>
      </c>
      <c r="I380" s="31"/>
      <c r="J380" s="27">
        <f t="shared" si="98"/>
        <v>0</v>
      </c>
      <c r="K380" s="117">
        <f t="shared" si="108"/>
        <v>0</v>
      </c>
      <c r="L380" s="28">
        <f t="shared" si="99"/>
        <v>0</v>
      </c>
      <c r="M380" s="31"/>
      <c r="N380" s="35">
        <f t="shared" si="107"/>
        <v>0</v>
      </c>
      <c r="O380" s="35">
        <f t="shared" si="93"/>
        <v>0</v>
      </c>
      <c r="P380" s="20" t="str">
        <f t="shared" si="100"/>
        <v>.</v>
      </c>
      <c r="Q380" s="38"/>
      <c r="R380" s="23"/>
      <c r="S380" s="38"/>
      <c r="T380" s="202"/>
      <c r="U380" s="203">
        <f t="shared" si="105"/>
        <v>0</v>
      </c>
      <c r="V380" s="203">
        <f t="shared" si="106"/>
        <v>0</v>
      </c>
      <c r="W380" s="207">
        <f t="shared" si="104"/>
        <v>0</v>
      </c>
      <c r="X380" s="9"/>
    </row>
    <row r="381" spans="3:24">
      <c r="C381" s="55">
        <v>37</v>
      </c>
      <c r="D381" s="131">
        <v>0</v>
      </c>
      <c r="E381" s="132">
        <v>0</v>
      </c>
      <c r="F381" s="133">
        <v>1</v>
      </c>
      <c r="G381" s="30">
        <f t="shared" si="96"/>
        <v>0</v>
      </c>
      <c r="H381" s="31">
        <f t="shared" si="97"/>
        <v>0</v>
      </c>
      <c r="I381" s="31"/>
      <c r="J381" s="27">
        <f t="shared" si="98"/>
        <v>0</v>
      </c>
      <c r="K381" s="117">
        <f>ROUND((IF(H381-$R$356&lt;0,0,(H381-$R$356))*3.5%)*F381,2)</f>
        <v>0</v>
      </c>
      <c r="L381" s="28">
        <f t="shared" si="99"/>
        <v>0</v>
      </c>
      <c r="M381" s="31"/>
      <c r="N381" s="35">
        <f t="shared" si="107"/>
        <v>0</v>
      </c>
      <c r="O381" s="35">
        <f t="shared" si="93"/>
        <v>0</v>
      </c>
      <c r="P381" s="20" t="str">
        <f t="shared" si="100"/>
        <v>.</v>
      </c>
      <c r="Q381" s="38"/>
      <c r="R381" s="23"/>
      <c r="S381" s="38"/>
      <c r="T381" s="202"/>
      <c r="U381" s="203">
        <f t="shared" si="105"/>
        <v>0</v>
      </c>
      <c r="V381" s="203">
        <f t="shared" si="106"/>
        <v>0</v>
      </c>
      <c r="W381" s="207">
        <f t="shared" si="104"/>
        <v>0</v>
      </c>
      <c r="X381" s="9"/>
    </row>
    <row r="382" spans="3:24">
      <c r="C382" s="55">
        <v>38</v>
      </c>
      <c r="D382" s="131">
        <v>0</v>
      </c>
      <c r="E382" s="132">
        <v>0</v>
      </c>
      <c r="F382" s="133">
        <v>1</v>
      </c>
      <c r="G382" s="30">
        <f t="shared" si="96"/>
        <v>0</v>
      </c>
      <c r="H382" s="31">
        <f t="shared" si="97"/>
        <v>0</v>
      </c>
      <c r="I382" s="31"/>
      <c r="J382" s="27">
        <f t="shared" si="98"/>
        <v>0</v>
      </c>
      <c r="K382" s="117">
        <f t="shared" si="108"/>
        <v>0</v>
      </c>
      <c r="L382" s="28">
        <f t="shared" si="99"/>
        <v>0</v>
      </c>
      <c r="M382" s="31"/>
      <c r="N382" s="35">
        <f t="shared" si="107"/>
        <v>0</v>
      </c>
      <c r="O382" s="35">
        <f t="shared" si="93"/>
        <v>0</v>
      </c>
      <c r="P382" s="20" t="str">
        <f t="shared" si="100"/>
        <v>.</v>
      </c>
      <c r="Q382" s="38"/>
      <c r="R382" s="23"/>
      <c r="S382" s="38"/>
      <c r="T382" s="202"/>
      <c r="U382" s="203">
        <f t="shared" si="105"/>
        <v>0</v>
      </c>
      <c r="V382" s="203">
        <f t="shared" si="106"/>
        <v>0</v>
      </c>
      <c r="W382" s="207">
        <f t="shared" si="104"/>
        <v>0</v>
      </c>
      <c r="X382" s="9"/>
    </row>
    <row r="383" spans="3:24">
      <c r="C383" s="55">
        <v>39</v>
      </c>
      <c r="D383" s="131">
        <v>0</v>
      </c>
      <c r="E383" s="132">
        <v>0</v>
      </c>
      <c r="F383" s="133">
        <v>1</v>
      </c>
      <c r="G383" s="30">
        <f t="shared" si="96"/>
        <v>0</v>
      </c>
      <c r="H383" s="31">
        <f t="shared" si="97"/>
        <v>0</v>
      </c>
      <c r="I383" s="31"/>
      <c r="J383" s="27">
        <f t="shared" si="98"/>
        <v>0</v>
      </c>
      <c r="K383" s="117">
        <f>ROUND((IF(H383-$R$356&lt;0,0,(H383-$R$356))*3.5%)*F383,2)</f>
        <v>0</v>
      </c>
      <c r="L383" s="28">
        <f t="shared" si="99"/>
        <v>0</v>
      </c>
      <c r="M383" s="31"/>
      <c r="N383" s="35">
        <f t="shared" si="107"/>
        <v>0</v>
      </c>
      <c r="O383" s="35">
        <f t="shared" si="93"/>
        <v>0</v>
      </c>
      <c r="P383" s="20" t="str">
        <f t="shared" si="100"/>
        <v>.</v>
      </c>
      <c r="Q383" s="38"/>
      <c r="R383" s="23"/>
      <c r="S383" s="38"/>
      <c r="T383" s="202"/>
      <c r="U383" s="203">
        <f t="shared" si="105"/>
        <v>0</v>
      </c>
      <c r="V383" s="203">
        <f t="shared" si="106"/>
        <v>0</v>
      </c>
      <c r="W383" s="207">
        <f t="shared" si="104"/>
        <v>0</v>
      </c>
      <c r="X383" s="9"/>
    </row>
    <row r="384" spans="3:24">
      <c r="C384" s="56">
        <v>40</v>
      </c>
      <c r="D384" s="131">
        <v>0</v>
      </c>
      <c r="E384" s="132">
        <v>0</v>
      </c>
      <c r="F384" s="133">
        <v>1</v>
      </c>
      <c r="G384" s="30">
        <f t="shared" si="96"/>
        <v>0</v>
      </c>
      <c r="H384" s="31">
        <f t="shared" si="97"/>
        <v>0</v>
      </c>
      <c r="I384" s="31"/>
      <c r="J384" s="27">
        <f t="shared" si="98"/>
        <v>0</v>
      </c>
      <c r="K384" s="117">
        <f t="shared" si="108"/>
        <v>0</v>
      </c>
      <c r="L384" s="28">
        <f t="shared" si="99"/>
        <v>0</v>
      </c>
      <c r="M384" s="31"/>
      <c r="N384" s="35">
        <f t="shared" si="107"/>
        <v>0</v>
      </c>
      <c r="O384" s="35">
        <f t="shared" si="93"/>
        <v>0</v>
      </c>
      <c r="P384" s="20" t="str">
        <f t="shared" si="100"/>
        <v>.</v>
      </c>
      <c r="Q384" s="38"/>
      <c r="R384" s="23"/>
      <c r="S384" s="38"/>
      <c r="T384" s="202"/>
      <c r="U384" s="203">
        <f t="shared" si="105"/>
        <v>0</v>
      </c>
      <c r="V384" s="203">
        <f t="shared" si="106"/>
        <v>0</v>
      </c>
      <c r="W384" s="207">
        <f t="shared" si="104"/>
        <v>0</v>
      </c>
      <c r="X384" s="9"/>
    </row>
    <row r="385" spans="3:24">
      <c r="C385" s="55">
        <v>41</v>
      </c>
      <c r="D385" s="131">
        <v>0</v>
      </c>
      <c r="E385" s="132">
        <v>0</v>
      </c>
      <c r="F385" s="133">
        <v>1</v>
      </c>
      <c r="G385" s="30">
        <f t="shared" si="96"/>
        <v>0</v>
      </c>
      <c r="H385" s="31">
        <f t="shared" si="97"/>
        <v>0</v>
      </c>
      <c r="I385" s="31"/>
      <c r="J385" s="27">
        <f t="shared" si="98"/>
        <v>0</v>
      </c>
      <c r="K385" s="117">
        <f>ROUND((IF(H385-$R$356&lt;0,0,(H385-$R$356))*3.5%)*F385,2)</f>
        <v>0</v>
      </c>
      <c r="L385" s="28">
        <f t="shared" si="99"/>
        <v>0</v>
      </c>
      <c r="M385" s="31"/>
      <c r="N385" s="35">
        <f t="shared" si="107"/>
        <v>0</v>
      </c>
      <c r="O385" s="35">
        <f t="shared" si="93"/>
        <v>0</v>
      </c>
      <c r="P385" s="20" t="str">
        <f t="shared" si="100"/>
        <v>.</v>
      </c>
      <c r="Q385" s="38"/>
      <c r="R385" s="23"/>
      <c r="S385" s="38"/>
      <c r="T385" s="202"/>
      <c r="U385" s="203">
        <f t="shared" si="105"/>
        <v>0</v>
      </c>
      <c r="V385" s="203">
        <f t="shared" si="106"/>
        <v>0</v>
      </c>
      <c r="W385" s="207">
        <f t="shared" si="104"/>
        <v>0</v>
      </c>
      <c r="X385" s="9"/>
    </row>
    <row r="386" spans="3:24">
      <c r="C386" s="55">
        <v>42</v>
      </c>
      <c r="D386" s="131">
        <v>0</v>
      </c>
      <c r="E386" s="132">
        <v>0</v>
      </c>
      <c r="F386" s="133">
        <v>1</v>
      </c>
      <c r="G386" s="30">
        <f t="shared" si="96"/>
        <v>0</v>
      </c>
      <c r="H386" s="31">
        <f t="shared" si="97"/>
        <v>0</v>
      </c>
      <c r="I386" s="31"/>
      <c r="J386" s="27">
        <f t="shared" si="98"/>
        <v>0</v>
      </c>
      <c r="K386" s="117">
        <f>ROUND((IF(H386-$R$356&lt;0,0,(H386-$R$356))*3.5%)*F386,2)</f>
        <v>0</v>
      </c>
      <c r="L386" s="28">
        <f t="shared" si="99"/>
        <v>0</v>
      </c>
      <c r="M386" s="31"/>
      <c r="N386" s="35">
        <f t="shared" si="107"/>
        <v>0</v>
      </c>
      <c r="O386" s="35">
        <f t="shared" si="93"/>
        <v>0</v>
      </c>
      <c r="P386" s="20" t="str">
        <f t="shared" si="100"/>
        <v>.</v>
      </c>
      <c r="Q386" s="38"/>
      <c r="R386" s="23"/>
      <c r="S386" s="38"/>
      <c r="T386" s="202"/>
      <c r="U386" s="203">
        <f t="shared" si="105"/>
        <v>0</v>
      </c>
      <c r="V386" s="203">
        <f t="shared" si="106"/>
        <v>0</v>
      </c>
      <c r="W386" s="207">
        <f t="shared" si="104"/>
        <v>0</v>
      </c>
      <c r="X386" s="9"/>
    </row>
    <row r="387" spans="3:24">
      <c r="C387" s="55">
        <v>43</v>
      </c>
      <c r="D387" s="131">
        <v>0</v>
      </c>
      <c r="E387" s="132">
        <v>0</v>
      </c>
      <c r="F387" s="133">
        <v>1</v>
      </c>
      <c r="G387" s="30">
        <f t="shared" si="96"/>
        <v>0</v>
      </c>
      <c r="H387" s="31">
        <f t="shared" si="97"/>
        <v>0</v>
      </c>
      <c r="I387" s="31"/>
      <c r="J387" s="27">
        <f t="shared" si="98"/>
        <v>0</v>
      </c>
      <c r="K387" s="117">
        <f t="shared" si="108"/>
        <v>0</v>
      </c>
      <c r="L387" s="28">
        <f t="shared" si="99"/>
        <v>0</v>
      </c>
      <c r="M387" s="31"/>
      <c r="N387" s="35">
        <f t="shared" si="107"/>
        <v>0</v>
      </c>
      <c r="O387" s="35">
        <f t="shared" si="93"/>
        <v>0</v>
      </c>
      <c r="P387" s="20" t="str">
        <f t="shared" si="100"/>
        <v>.</v>
      </c>
      <c r="Q387" s="38"/>
      <c r="R387" s="23"/>
      <c r="S387" s="38"/>
      <c r="T387" s="202"/>
      <c r="U387" s="203">
        <f t="shared" si="105"/>
        <v>0</v>
      </c>
      <c r="V387" s="203">
        <f t="shared" si="106"/>
        <v>0</v>
      </c>
      <c r="W387" s="207">
        <f t="shared" si="104"/>
        <v>0</v>
      </c>
      <c r="X387" s="9"/>
    </row>
    <row r="388" spans="3:24">
      <c r="C388" s="56">
        <v>44</v>
      </c>
      <c r="D388" s="131">
        <v>0</v>
      </c>
      <c r="E388" s="132">
        <v>0</v>
      </c>
      <c r="F388" s="133">
        <v>1</v>
      </c>
      <c r="G388" s="30">
        <f t="shared" si="96"/>
        <v>0</v>
      </c>
      <c r="H388" s="31">
        <f t="shared" si="97"/>
        <v>0</v>
      </c>
      <c r="I388" s="31"/>
      <c r="J388" s="27">
        <f t="shared" si="98"/>
        <v>0</v>
      </c>
      <c r="K388" s="117">
        <f t="shared" si="108"/>
        <v>0</v>
      </c>
      <c r="L388" s="28">
        <f t="shared" si="99"/>
        <v>0</v>
      </c>
      <c r="M388" s="31"/>
      <c r="N388" s="35">
        <f t="shared" si="107"/>
        <v>0</v>
      </c>
      <c r="O388" s="35">
        <f t="shared" si="93"/>
        <v>0</v>
      </c>
      <c r="P388" s="20" t="str">
        <f t="shared" si="100"/>
        <v>.</v>
      </c>
      <c r="Q388" s="38"/>
      <c r="R388" s="23"/>
      <c r="S388" s="38"/>
      <c r="T388" s="202"/>
      <c r="U388" s="203">
        <f>((MIN(H388,$R$357)*0.58%))*F388</f>
        <v>0</v>
      </c>
      <c r="V388" s="203">
        <f t="shared" si="106"/>
        <v>0</v>
      </c>
      <c r="W388" s="207">
        <f t="shared" si="104"/>
        <v>0</v>
      </c>
      <c r="X388" s="9"/>
    </row>
    <row r="389" spans="3:24">
      <c r="C389" s="55">
        <v>45</v>
      </c>
      <c r="D389" s="131">
        <v>0</v>
      </c>
      <c r="E389" s="132">
        <v>0</v>
      </c>
      <c r="F389" s="133">
        <v>1</v>
      </c>
      <c r="G389" s="30">
        <f t="shared" si="96"/>
        <v>0</v>
      </c>
      <c r="H389" s="31">
        <f t="shared" si="97"/>
        <v>0</v>
      </c>
      <c r="I389" s="31"/>
      <c r="J389" s="27">
        <f t="shared" si="98"/>
        <v>0</v>
      </c>
      <c r="K389" s="117">
        <f t="shared" si="108"/>
        <v>0</v>
      </c>
      <c r="L389" s="28">
        <f t="shared" si="99"/>
        <v>0</v>
      </c>
      <c r="M389" s="31"/>
      <c r="N389" s="35">
        <f t="shared" si="107"/>
        <v>0</v>
      </c>
      <c r="O389" s="35">
        <f t="shared" si="93"/>
        <v>0</v>
      </c>
      <c r="P389" s="20" t="str">
        <f t="shared" si="100"/>
        <v>.</v>
      </c>
      <c r="Q389" s="38"/>
      <c r="R389" s="23"/>
      <c r="S389" s="38"/>
      <c r="T389" s="202"/>
      <c r="U389" s="203">
        <f t="shared" si="105"/>
        <v>0</v>
      </c>
      <c r="V389" s="203">
        <f t="shared" si="106"/>
        <v>0</v>
      </c>
      <c r="W389" s="207">
        <f t="shared" si="104"/>
        <v>0</v>
      </c>
      <c r="X389" s="9"/>
    </row>
    <row r="390" spans="3:24">
      <c r="C390" s="55">
        <v>46</v>
      </c>
      <c r="D390" s="131">
        <v>0</v>
      </c>
      <c r="E390" s="132">
        <v>0</v>
      </c>
      <c r="F390" s="133">
        <v>1</v>
      </c>
      <c r="G390" s="30">
        <f t="shared" si="96"/>
        <v>0</v>
      </c>
      <c r="H390" s="31">
        <f t="shared" si="97"/>
        <v>0</v>
      </c>
      <c r="I390" s="31"/>
      <c r="J390" s="27">
        <f t="shared" si="98"/>
        <v>0</v>
      </c>
      <c r="K390" s="117">
        <f t="shared" si="108"/>
        <v>0</v>
      </c>
      <c r="L390" s="28">
        <f t="shared" si="99"/>
        <v>0</v>
      </c>
      <c r="M390" s="31"/>
      <c r="N390" s="35">
        <f t="shared" si="107"/>
        <v>0</v>
      </c>
      <c r="O390" s="35">
        <f t="shared" si="93"/>
        <v>0</v>
      </c>
      <c r="P390" s="20" t="str">
        <f t="shared" si="100"/>
        <v>.</v>
      </c>
      <c r="Q390" s="38"/>
      <c r="R390" s="23"/>
      <c r="S390" s="38"/>
      <c r="T390" s="202"/>
      <c r="U390" s="203">
        <f t="shared" si="105"/>
        <v>0</v>
      </c>
      <c r="V390" s="203">
        <f t="shared" si="106"/>
        <v>0</v>
      </c>
      <c r="W390" s="207">
        <f t="shared" si="104"/>
        <v>0</v>
      </c>
      <c r="X390" s="9"/>
    </row>
    <row r="391" spans="3:24">
      <c r="C391" s="55">
        <v>47</v>
      </c>
      <c r="D391" s="131">
        <v>0</v>
      </c>
      <c r="E391" s="132">
        <v>0</v>
      </c>
      <c r="F391" s="133">
        <v>1</v>
      </c>
      <c r="G391" s="30">
        <f t="shared" si="96"/>
        <v>0</v>
      </c>
      <c r="H391" s="31">
        <f t="shared" si="97"/>
        <v>0</v>
      </c>
      <c r="I391" s="31"/>
      <c r="J391" s="27">
        <f t="shared" si="98"/>
        <v>0</v>
      </c>
      <c r="K391" s="117">
        <f t="shared" si="108"/>
        <v>0</v>
      </c>
      <c r="L391" s="28">
        <f t="shared" si="99"/>
        <v>0</v>
      </c>
      <c r="M391" s="31"/>
      <c r="N391" s="35">
        <f t="shared" si="107"/>
        <v>0</v>
      </c>
      <c r="O391" s="35">
        <f t="shared" si="93"/>
        <v>0</v>
      </c>
      <c r="P391" s="20" t="str">
        <f t="shared" si="100"/>
        <v>.</v>
      </c>
      <c r="Q391" s="38"/>
      <c r="R391" s="23"/>
      <c r="S391" s="38"/>
      <c r="T391" s="202"/>
      <c r="U391" s="203">
        <f t="shared" si="105"/>
        <v>0</v>
      </c>
      <c r="V391" s="203">
        <f t="shared" si="106"/>
        <v>0</v>
      </c>
      <c r="W391" s="207">
        <f t="shared" si="104"/>
        <v>0</v>
      </c>
      <c r="X391" s="9"/>
    </row>
    <row r="392" spans="3:24">
      <c r="C392" s="56">
        <v>48</v>
      </c>
      <c r="D392" s="131">
        <v>0</v>
      </c>
      <c r="E392" s="132">
        <v>0</v>
      </c>
      <c r="F392" s="133">
        <v>1</v>
      </c>
      <c r="G392" s="30">
        <f t="shared" si="96"/>
        <v>0</v>
      </c>
      <c r="H392" s="31">
        <f t="shared" si="97"/>
        <v>0</v>
      </c>
      <c r="I392" s="31"/>
      <c r="J392" s="27">
        <f t="shared" si="98"/>
        <v>0</v>
      </c>
      <c r="K392" s="117">
        <f t="shared" si="108"/>
        <v>0</v>
      </c>
      <c r="L392" s="28">
        <f t="shared" si="99"/>
        <v>0</v>
      </c>
      <c r="M392" s="31"/>
      <c r="N392" s="35">
        <f t="shared" si="107"/>
        <v>0</v>
      </c>
      <c r="O392" s="35">
        <f t="shared" si="93"/>
        <v>0</v>
      </c>
      <c r="P392" s="20" t="str">
        <f t="shared" si="100"/>
        <v>.</v>
      </c>
      <c r="Q392" s="38"/>
      <c r="R392" s="23"/>
      <c r="S392" s="38"/>
      <c r="T392" s="202"/>
      <c r="U392" s="203">
        <f t="shared" si="105"/>
        <v>0</v>
      </c>
      <c r="V392" s="203">
        <f t="shared" si="106"/>
        <v>0</v>
      </c>
      <c r="W392" s="207">
        <f t="shared" si="104"/>
        <v>0</v>
      </c>
      <c r="X392" s="9"/>
    </row>
    <row r="393" spans="3:24">
      <c r="C393" s="55">
        <v>49</v>
      </c>
      <c r="D393" s="131">
        <v>0</v>
      </c>
      <c r="E393" s="132">
        <v>0</v>
      </c>
      <c r="F393" s="133">
        <v>1</v>
      </c>
      <c r="G393" s="30">
        <f t="shared" si="96"/>
        <v>0</v>
      </c>
      <c r="H393" s="31">
        <f t="shared" si="97"/>
        <v>0</v>
      </c>
      <c r="I393" s="31"/>
      <c r="J393" s="27">
        <f t="shared" si="98"/>
        <v>0</v>
      </c>
      <c r="K393" s="117">
        <f t="shared" si="108"/>
        <v>0</v>
      </c>
      <c r="L393" s="28">
        <f t="shared" si="99"/>
        <v>0</v>
      </c>
      <c r="M393" s="31"/>
      <c r="N393" s="35">
        <f t="shared" si="107"/>
        <v>0</v>
      </c>
      <c r="O393" s="35">
        <f t="shared" si="93"/>
        <v>0</v>
      </c>
      <c r="P393" s="20" t="str">
        <f t="shared" si="100"/>
        <v>.</v>
      </c>
      <c r="Q393" s="38"/>
      <c r="R393" s="23"/>
      <c r="S393" s="38"/>
      <c r="T393" s="202"/>
      <c r="U393" s="203">
        <f t="shared" si="105"/>
        <v>0</v>
      </c>
      <c r="V393" s="203">
        <f t="shared" si="106"/>
        <v>0</v>
      </c>
      <c r="W393" s="207">
        <f t="shared" si="104"/>
        <v>0</v>
      </c>
      <c r="X393" s="9"/>
    </row>
    <row r="394" spans="3:24">
      <c r="C394" s="55">
        <v>50</v>
      </c>
      <c r="D394" s="131">
        <v>0</v>
      </c>
      <c r="E394" s="132">
        <v>0</v>
      </c>
      <c r="F394" s="133">
        <v>1</v>
      </c>
      <c r="G394" s="30">
        <f t="shared" si="96"/>
        <v>0</v>
      </c>
      <c r="H394" s="31">
        <f t="shared" si="97"/>
        <v>0</v>
      </c>
      <c r="I394" s="31"/>
      <c r="J394" s="27">
        <f t="shared" si="98"/>
        <v>0</v>
      </c>
      <c r="K394" s="117">
        <f t="shared" si="108"/>
        <v>0</v>
      </c>
      <c r="L394" s="28">
        <f t="shared" si="99"/>
        <v>0</v>
      </c>
      <c r="M394" s="31"/>
      <c r="N394" s="35">
        <f t="shared" si="107"/>
        <v>0</v>
      </c>
      <c r="O394" s="35">
        <f t="shared" si="93"/>
        <v>0</v>
      </c>
      <c r="P394" s="20" t="str">
        <f t="shared" si="100"/>
        <v>.</v>
      </c>
      <c r="Q394" s="38"/>
      <c r="R394" s="23"/>
      <c r="S394" s="38"/>
      <c r="T394" s="202"/>
      <c r="U394" s="203">
        <f t="shared" si="105"/>
        <v>0</v>
      </c>
      <c r="V394" s="203">
        <f t="shared" si="106"/>
        <v>0</v>
      </c>
      <c r="W394" s="207">
        <f t="shared" si="104"/>
        <v>0</v>
      </c>
      <c r="X394" s="9"/>
    </row>
    <row r="395" spans="3:24">
      <c r="C395" s="55">
        <v>51</v>
      </c>
      <c r="D395" s="131">
        <v>0</v>
      </c>
      <c r="E395" s="132">
        <v>0</v>
      </c>
      <c r="F395" s="133">
        <v>1</v>
      </c>
      <c r="G395" s="30">
        <f t="shared" si="96"/>
        <v>0</v>
      </c>
      <c r="H395" s="31">
        <f t="shared" si="97"/>
        <v>0</v>
      </c>
      <c r="I395" s="31"/>
      <c r="J395" s="27">
        <f t="shared" si="98"/>
        <v>0</v>
      </c>
      <c r="K395" s="117">
        <f t="shared" si="108"/>
        <v>0</v>
      </c>
      <c r="L395" s="28">
        <f t="shared" si="99"/>
        <v>0</v>
      </c>
      <c r="M395" s="31"/>
      <c r="N395" s="35">
        <f t="shared" si="107"/>
        <v>0</v>
      </c>
      <c r="O395" s="35">
        <f t="shared" si="93"/>
        <v>0</v>
      </c>
      <c r="P395" s="20" t="str">
        <f t="shared" si="100"/>
        <v>.</v>
      </c>
      <c r="Q395" s="38"/>
      <c r="R395" s="23"/>
      <c r="S395" s="38"/>
      <c r="T395" s="202"/>
      <c r="U395" s="203">
        <f t="shared" si="105"/>
        <v>0</v>
      </c>
      <c r="V395" s="203">
        <f t="shared" si="106"/>
        <v>0</v>
      </c>
      <c r="W395" s="207">
        <f t="shared" si="104"/>
        <v>0</v>
      </c>
      <c r="X395" s="9"/>
    </row>
    <row r="396" spans="3:24">
      <c r="C396" s="56">
        <v>52</v>
      </c>
      <c r="D396" s="131">
        <v>0</v>
      </c>
      <c r="E396" s="132">
        <v>0</v>
      </c>
      <c r="F396" s="133">
        <v>1</v>
      </c>
      <c r="G396" s="30">
        <f t="shared" si="96"/>
        <v>0</v>
      </c>
      <c r="H396" s="31">
        <f t="shared" si="97"/>
        <v>0</v>
      </c>
      <c r="I396" s="31"/>
      <c r="J396" s="27">
        <f t="shared" si="98"/>
        <v>0</v>
      </c>
      <c r="K396" s="117">
        <f t="shared" si="108"/>
        <v>0</v>
      </c>
      <c r="L396" s="28">
        <f t="shared" si="99"/>
        <v>0</v>
      </c>
      <c r="M396" s="31"/>
      <c r="N396" s="35">
        <f t="shared" si="107"/>
        <v>0</v>
      </c>
      <c r="O396" s="35">
        <f t="shared" si="93"/>
        <v>0</v>
      </c>
      <c r="P396" s="20" t="str">
        <f t="shared" si="100"/>
        <v>.</v>
      </c>
      <c r="Q396" s="38"/>
      <c r="R396" s="23"/>
      <c r="S396" s="38"/>
      <c r="T396" s="202"/>
      <c r="U396" s="203">
        <f t="shared" si="105"/>
        <v>0</v>
      </c>
      <c r="V396" s="203">
        <f t="shared" si="106"/>
        <v>0</v>
      </c>
      <c r="W396" s="207">
        <f t="shared" si="104"/>
        <v>0</v>
      </c>
      <c r="X396" s="9"/>
    </row>
    <row r="397" spans="3:24">
      <c r="C397" s="57"/>
      <c r="D397" s="32"/>
      <c r="E397" s="32"/>
      <c r="F397" s="150" t="s">
        <v>51</v>
      </c>
      <c r="G397" s="31">
        <f>SUM(G345:G396)</f>
        <v>0</v>
      </c>
      <c r="H397" s="31">
        <f>SUM(H345:H396)</f>
        <v>0</v>
      </c>
      <c r="I397" s="31"/>
      <c r="J397" s="27">
        <f>SUM(J345:J396)</f>
        <v>0</v>
      </c>
      <c r="K397" s="27">
        <f>SUM(K345:K396)</f>
        <v>0</v>
      </c>
      <c r="L397" s="28">
        <f>SUM(L345:L396)</f>
        <v>0</v>
      </c>
      <c r="M397" s="31"/>
      <c r="N397" s="29">
        <f>SUM(N345:N396)</f>
        <v>0</v>
      </c>
      <c r="O397" s="29">
        <f>SUM(O345:O396)</f>
        <v>0</v>
      </c>
      <c r="P397" s="20" t="str">
        <f t="shared" si="100"/>
        <v>.</v>
      </c>
      <c r="Q397" s="9"/>
      <c r="R397" s="9"/>
      <c r="S397" s="34"/>
      <c r="T397" s="202"/>
      <c r="U397" s="228">
        <f>SUM(U345:U396)</f>
        <v>0</v>
      </c>
      <c r="V397" s="228">
        <f>SUM(V345:V396)</f>
        <v>0</v>
      </c>
      <c r="W397" s="229">
        <f>SUM(W345:W396)</f>
        <v>0</v>
      </c>
      <c r="X397" s="9"/>
    </row>
    <row r="398" spans="3:24" ht="13.2" thickBot="1">
      <c r="C398" s="52"/>
      <c r="D398" s="33"/>
      <c r="E398" s="33"/>
      <c r="F398" s="169"/>
      <c r="G398" s="33"/>
      <c r="H398" s="33"/>
      <c r="I398" s="33"/>
      <c r="J398" s="34"/>
      <c r="K398" s="34"/>
      <c r="L398" s="49"/>
      <c r="M398" s="34"/>
      <c r="N398" s="49"/>
      <c r="O398" s="49"/>
      <c r="P398" s="20"/>
      <c r="Q398" s="9"/>
      <c r="R398" s="9"/>
      <c r="S398" s="34"/>
      <c r="T398" s="202"/>
      <c r="U398" s="203"/>
      <c r="V398" s="203"/>
      <c r="W398" s="207"/>
      <c r="X398" s="9"/>
    </row>
    <row r="399" spans="3:24" ht="51.75" customHeight="1">
      <c r="C399" s="52"/>
      <c r="D399" s="33"/>
      <c r="E399" s="33"/>
      <c r="F399" s="169"/>
      <c r="G399" s="33"/>
      <c r="H399" s="33"/>
      <c r="I399" s="33"/>
      <c r="J399" s="34"/>
      <c r="K399" s="359" t="s">
        <v>155</v>
      </c>
      <c r="L399" s="360"/>
      <c r="M399" s="11" t="s">
        <v>16</v>
      </c>
      <c r="N399" s="12" t="s">
        <v>8</v>
      </c>
      <c r="O399" s="13" t="s">
        <v>9</v>
      </c>
      <c r="P399" s="20"/>
      <c r="Q399" s="9"/>
      <c r="R399" s="9"/>
      <c r="S399" s="34"/>
      <c r="T399" s="202"/>
      <c r="U399" s="203"/>
      <c r="V399" s="203"/>
      <c r="W399" s="207"/>
      <c r="X399" s="9"/>
    </row>
    <row r="400" spans="3:24">
      <c r="C400" s="52"/>
      <c r="D400" s="33"/>
      <c r="E400" s="33"/>
      <c r="F400" s="169"/>
      <c r="G400" s="33"/>
      <c r="H400" s="33"/>
      <c r="I400" s="33"/>
      <c r="J400" s="34"/>
      <c r="K400" s="113" t="s">
        <v>99</v>
      </c>
      <c r="L400" s="48"/>
      <c r="M400" s="227">
        <v>1.2999999999999999E-2</v>
      </c>
      <c r="N400" s="31">
        <f>ROUND(N397*(1+M400),2)</f>
        <v>0</v>
      </c>
      <c r="O400" s="114">
        <f>ROUND(O397*(1+M400),2)</f>
        <v>0</v>
      </c>
      <c r="P400" s="20"/>
      <c r="Q400" s="9"/>
      <c r="R400" s="9"/>
      <c r="S400" s="34"/>
      <c r="T400" s="202"/>
      <c r="U400" s="203"/>
      <c r="V400" s="203"/>
      <c r="W400" s="207"/>
      <c r="X400" s="9"/>
    </row>
    <row r="401" spans="3:24">
      <c r="C401" s="52"/>
      <c r="D401" s="33"/>
      <c r="E401" s="33"/>
      <c r="F401" s="169"/>
      <c r="G401" s="33"/>
      <c r="H401" s="33"/>
      <c r="I401" s="33"/>
      <c r="J401" s="34"/>
      <c r="K401" s="113" t="s">
        <v>112</v>
      </c>
      <c r="L401" s="48"/>
      <c r="M401" s="227">
        <v>0</v>
      </c>
      <c r="N401" s="31">
        <f>ROUND(N400*(1+M401),2)</f>
        <v>0</v>
      </c>
      <c r="O401" s="114">
        <f>ROUND(O400*(1+M401),2)</f>
        <v>0</v>
      </c>
      <c r="P401" s="20"/>
      <c r="Q401" s="9"/>
      <c r="R401" s="9"/>
      <c r="S401" s="34"/>
      <c r="T401" s="202"/>
      <c r="U401" s="203"/>
      <c r="V401" s="203"/>
      <c r="W401" s="207"/>
      <c r="X401" s="9"/>
    </row>
    <row r="402" spans="3:24" ht="13.2" thickBot="1">
      <c r="C402" s="52"/>
      <c r="D402" s="33"/>
      <c r="E402" s="33"/>
      <c r="F402" s="169"/>
      <c r="G402" s="33"/>
      <c r="H402" s="33"/>
      <c r="I402" s="33"/>
      <c r="J402" s="34"/>
      <c r="K402" s="115" t="s">
        <v>117</v>
      </c>
      <c r="L402" s="116"/>
      <c r="M402" s="220">
        <v>5.5E-2</v>
      </c>
      <c r="N402" s="299">
        <f>ROUND(N401*(1+M402),2)</f>
        <v>0</v>
      </c>
      <c r="O402" s="300">
        <f>ROUND(O401*(1+M402),2)</f>
        <v>0</v>
      </c>
      <c r="P402" s="20"/>
      <c r="Q402" s="9"/>
      <c r="R402" s="9"/>
      <c r="S402" s="34"/>
      <c r="T402" s="202"/>
      <c r="U402" s="203"/>
      <c r="V402" s="203"/>
      <c r="W402" s="207"/>
      <c r="X402" s="9"/>
    </row>
    <row r="403" spans="3:24" ht="13.2" thickBot="1">
      <c r="C403" s="52"/>
      <c r="D403" s="33"/>
      <c r="E403" s="33"/>
      <c r="F403" s="169"/>
      <c r="G403" s="33"/>
      <c r="H403" s="33"/>
      <c r="I403" s="33"/>
      <c r="J403" s="34"/>
      <c r="K403" s="292" t="s">
        <v>140</v>
      </c>
      <c r="L403" s="293"/>
      <c r="M403" s="298">
        <v>8.2000000000000003E-2</v>
      </c>
      <c r="N403" s="285">
        <f>ROUND(N402*(1+M403),2)</f>
        <v>0</v>
      </c>
      <c r="O403" s="286">
        <f>ROUND(O402*(1+M403),2)</f>
        <v>0</v>
      </c>
      <c r="P403" s="20"/>
      <c r="Q403" s="9"/>
      <c r="R403" s="9"/>
      <c r="S403" s="34"/>
      <c r="T403" s="202"/>
      <c r="U403" s="203"/>
      <c r="V403" s="203"/>
      <c r="W403" s="207"/>
      <c r="X403" s="9"/>
    </row>
    <row r="404" spans="3:24" ht="13.2" thickBot="1">
      <c r="C404" s="60"/>
      <c r="D404" s="242"/>
      <c r="E404" s="242"/>
      <c r="F404" s="247"/>
      <c r="G404" s="242"/>
      <c r="H404" s="242"/>
      <c r="I404" s="242"/>
      <c r="J404" s="62"/>
      <c r="K404" s="62"/>
      <c r="L404" s="63"/>
      <c r="M404" s="62"/>
      <c r="N404" s="63"/>
      <c r="O404" s="63"/>
      <c r="P404" s="61"/>
      <c r="Q404" s="39"/>
      <c r="R404" s="39"/>
      <c r="S404" s="62"/>
      <c r="T404" s="208"/>
      <c r="U404" s="210"/>
      <c r="V404" s="210"/>
      <c r="W404" s="211"/>
      <c r="X404" s="9"/>
    </row>
    <row r="405" spans="3:24" ht="13.8">
      <c r="C405" s="236">
        <v>2019</v>
      </c>
      <c r="D405" s="50"/>
      <c r="E405" s="50"/>
      <c r="F405" s="50"/>
      <c r="G405" s="50"/>
      <c r="H405" s="50"/>
      <c r="I405" s="50"/>
      <c r="J405" s="50"/>
      <c r="K405" s="50"/>
      <c r="L405" s="50"/>
      <c r="M405" s="50"/>
      <c r="N405" s="50"/>
      <c r="O405" s="50"/>
      <c r="P405" s="51"/>
      <c r="Q405" s="50"/>
      <c r="R405" s="50"/>
      <c r="S405" s="71"/>
      <c r="T405" s="204"/>
      <c r="U405" s="204"/>
      <c r="V405" s="204"/>
      <c r="W405" s="205"/>
      <c r="X405" s="9"/>
    </row>
    <row r="406" spans="3:24" ht="13.2" thickBot="1">
      <c r="C406" s="52"/>
      <c r="D406" s="9"/>
      <c r="E406" s="9"/>
      <c r="F406" s="9"/>
      <c r="G406" s="9"/>
      <c r="H406" s="9"/>
      <c r="I406" s="9"/>
      <c r="J406" s="9"/>
      <c r="K406" s="9"/>
      <c r="L406" s="9"/>
      <c r="M406" s="9"/>
      <c r="N406" s="9"/>
      <c r="O406" s="9"/>
      <c r="P406" s="20"/>
      <c r="Q406" s="9"/>
      <c r="R406" s="9"/>
      <c r="S406" s="38"/>
      <c r="T406" s="202"/>
      <c r="U406" s="202"/>
      <c r="V406" s="202"/>
      <c r="W406" s="206"/>
      <c r="X406" s="9"/>
    </row>
    <row r="407" spans="3:24" ht="13.2" thickBot="1">
      <c r="C407" s="53"/>
      <c r="D407" s="373" t="s">
        <v>1</v>
      </c>
      <c r="E407" s="374"/>
      <c r="F407" s="375"/>
      <c r="G407" s="5"/>
      <c r="H407" s="6"/>
      <c r="I407" s="6"/>
      <c r="J407" s="376" t="s">
        <v>2</v>
      </c>
      <c r="K407" s="377"/>
      <c r="L407" s="377"/>
      <c r="M407" s="7"/>
      <c r="N407" s="379" t="s">
        <v>3</v>
      </c>
      <c r="O407" s="380"/>
      <c r="P407" s="20"/>
      <c r="Q407" s="9"/>
      <c r="R407" s="9"/>
      <c r="S407" s="38"/>
      <c r="T407" s="202"/>
      <c r="U407" s="202"/>
      <c r="V407" s="202"/>
      <c r="W407" s="206"/>
      <c r="X407" s="9"/>
    </row>
    <row r="408" spans="3:24" ht="50.4">
      <c r="C408" s="54" t="s">
        <v>4</v>
      </c>
      <c r="D408" s="134" t="s">
        <v>65</v>
      </c>
      <c r="E408" s="135" t="s">
        <v>66</v>
      </c>
      <c r="F408" s="127" t="s">
        <v>28</v>
      </c>
      <c r="G408" s="14" t="s">
        <v>67</v>
      </c>
      <c r="H408" s="15" t="s">
        <v>68</v>
      </c>
      <c r="I408" s="15"/>
      <c r="J408" s="16" t="s">
        <v>5</v>
      </c>
      <c r="K408" s="16" t="s">
        <v>6</v>
      </c>
      <c r="L408" s="17" t="s">
        <v>7</v>
      </c>
      <c r="M408" s="15"/>
      <c r="N408" s="18" t="s">
        <v>8</v>
      </c>
      <c r="O408" s="18" t="s">
        <v>9</v>
      </c>
      <c r="P408" s="20"/>
      <c r="Q408" s="357" t="s">
        <v>105</v>
      </c>
      <c r="R408" s="358"/>
      <c r="S408" s="102"/>
      <c r="T408" s="202"/>
      <c r="U408" s="235" t="s">
        <v>103</v>
      </c>
      <c r="V408" s="235" t="s">
        <v>104</v>
      </c>
      <c r="W408" s="240" t="s">
        <v>18</v>
      </c>
      <c r="X408" s="9"/>
    </row>
    <row r="409" spans="3:24">
      <c r="C409" s="55">
        <v>1</v>
      </c>
      <c r="D409" s="131">
        <v>0</v>
      </c>
      <c r="E409" s="132">
        <v>0</v>
      </c>
      <c r="F409" s="133">
        <v>1</v>
      </c>
      <c r="G409" s="30">
        <f t="shared" ref="G409:G460" si="109">D409+E409</f>
        <v>0</v>
      </c>
      <c r="H409" s="31">
        <f t="shared" ref="H409:H460" si="110">ROUND((G409/F409),2)</f>
        <v>0</v>
      </c>
      <c r="I409" s="31"/>
      <c r="J409" s="27">
        <f t="shared" ref="J409:J420" si="111">ROUND((H409*3%)*F409,2)</f>
        <v>0</v>
      </c>
      <c r="K409" s="27">
        <f>ROUND((IF(H409-$R$411&lt;0,0,(H409-$R$411))*3.5%)*F409,2)</f>
        <v>0</v>
      </c>
      <c r="L409" s="28">
        <f t="shared" ref="L409:L460" si="112">J409+K409</f>
        <v>0</v>
      </c>
      <c r="M409" s="31"/>
      <c r="N409" s="35">
        <f>((MIN(H409,$R$412)*0.58%)+IF(H409&gt;$R$412,(H409-$R$412)*1.25%,0))*F409</f>
        <v>0</v>
      </c>
      <c r="O409" s="35">
        <f>(H409*3.75%)*F409</f>
        <v>0</v>
      </c>
      <c r="P409" s="20" t="str">
        <f>IF(W409&lt;&gt;0, "Error - review!",".")</f>
        <v>.</v>
      </c>
      <c r="Q409" s="75" t="s">
        <v>93</v>
      </c>
      <c r="R409" s="76"/>
      <c r="S409" s="38"/>
      <c r="T409" s="202"/>
      <c r="U409" s="203">
        <f>((MIN(H409,$R$412)*0.58%))*F409</f>
        <v>0</v>
      </c>
      <c r="V409" s="203">
        <f>(IF(H409&gt;$R$412,(H409-$R$412)*1.25%,0))*F409</f>
        <v>0</v>
      </c>
      <c r="W409" s="207">
        <f>(U409+V409)-N409</f>
        <v>0</v>
      </c>
      <c r="X409" s="9"/>
    </row>
    <row r="410" spans="3:24">
      <c r="C410" s="55">
        <v>2</v>
      </c>
      <c r="D410" s="131">
        <v>0</v>
      </c>
      <c r="E410" s="132">
        <v>0</v>
      </c>
      <c r="F410" s="133">
        <v>1</v>
      </c>
      <c r="G410" s="30">
        <f t="shared" si="109"/>
        <v>0</v>
      </c>
      <c r="H410" s="31">
        <f t="shared" si="110"/>
        <v>0</v>
      </c>
      <c r="I410" s="31"/>
      <c r="J410" s="27">
        <f t="shared" si="111"/>
        <v>0</v>
      </c>
      <c r="K410" s="27">
        <f t="shared" ref="K410:K420" si="113">ROUND((IF(H410-$R$411&lt;0,0,(H410-$R$411))*3.5%)*F410,2)</f>
        <v>0</v>
      </c>
      <c r="L410" s="28">
        <f t="shared" si="112"/>
        <v>0</v>
      </c>
      <c r="M410" s="31"/>
      <c r="N410" s="35">
        <f t="shared" ref="N410:N420" si="114">((MIN(H410,$R$412)*0.58%)+IF(H410&gt;$R$412,(H410-$R$412)*1.25%,0))*F410</f>
        <v>0</v>
      </c>
      <c r="O410" s="35">
        <f>(H410*3.75%)*F410</f>
        <v>0</v>
      </c>
      <c r="P410" s="20" t="str">
        <f t="shared" ref="P410:P461" si="115">IF(W410&lt;&gt;0, "Error - review!",".")</f>
        <v>.</v>
      </c>
      <c r="Q410" s="77" t="s">
        <v>11</v>
      </c>
      <c r="R410" s="111">
        <v>243.3</v>
      </c>
      <c r="S410" s="38"/>
      <c r="T410" s="202"/>
      <c r="U410" s="203">
        <f t="shared" ref="U410:U418" si="116">((MIN(H410,$R$412)*0.58%))*F410</f>
        <v>0</v>
      </c>
      <c r="V410" s="203">
        <f t="shared" ref="V410:V418" si="117">(IF(H410&gt;$R$412,(H410-$R$412)*1.25%,0))*F410</f>
        <v>0</v>
      </c>
      <c r="W410" s="207">
        <f t="shared" ref="W410:W419" si="118">(U410+V410)-N410</f>
        <v>0</v>
      </c>
      <c r="X410" s="9"/>
    </row>
    <row r="411" spans="3:24">
      <c r="C411" s="55">
        <v>3</v>
      </c>
      <c r="D411" s="131">
        <v>0</v>
      </c>
      <c r="E411" s="132">
        <v>0</v>
      </c>
      <c r="F411" s="133">
        <v>1</v>
      </c>
      <c r="G411" s="30">
        <f t="shared" si="109"/>
        <v>0</v>
      </c>
      <c r="H411" s="31">
        <f t="shared" si="110"/>
        <v>0</v>
      </c>
      <c r="I411" s="31"/>
      <c r="J411" s="27">
        <f t="shared" si="111"/>
        <v>0</v>
      </c>
      <c r="K411" s="27">
        <f t="shared" si="113"/>
        <v>0</v>
      </c>
      <c r="L411" s="28">
        <f t="shared" si="112"/>
        <v>0</v>
      </c>
      <c r="M411" s="31"/>
      <c r="N411" s="35">
        <f t="shared" si="114"/>
        <v>0</v>
      </c>
      <c r="O411" s="35">
        <f>(H411*3.75%)*F411</f>
        <v>0</v>
      </c>
      <c r="P411" s="20" t="str">
        <f t="shared" si="115"/>
        <v>.</v>
      </c>
      <c r="Q411" s="77" t="s">
        <v>38</v>
      </c>
      <c r="R411" s="111">
        <f>SUM(R410*52.18*2)/52.18</f>
        <v>486.6</v>
      </c>
      <c r="S411" s="38"/>
      <c r="T411" s="202"/>
      <c r="U411" s="203">
        <f t="shared" si="116"/>
        <v>0</v>
      </c>
      <c r="V411" s="203">
        <f t="shared" si="117"/>
        <v>0</v>
      </c>
      <c r="W411" s="207">
        <f t="shared" si="118"/>
        <v>0</v>
      </c>
      <c r="X411" s="9"/>
    </row>
    <row r="412" spans="3:24">
      <c r="C412" s="55">
        <v>4</v>
      </c>
      <c r="D412" s="131">
        <v>0</v>
      </c>
      <c r="E412" s="132">
        <v>0</v>
      </c>
      <c r="F412" s="133">
        <v>1</v>
      </c>
      <c r="G412" s="30">
        <f t="shared" si="109"/>
        <v>0</v>
      </c>
      <c r="H412" s="31">
        <f t="shared" si="110"/>
        <v>0</v>
      </c>
      <c r="I412" s="31"/>
      <c r="J412" s="27">
        <f t="shared" si="111"/>
        <v>0</v>
      </c>
      <c r="K412" s="27">
        <f t="shared" si="113"/>
        <v>0</v>
      </c>
      <c r="L412" s="28">
        <f t="shared" si="112"/>
        <v>0</v>
      </c>
      <c r="M412" s="31"/>
      <c r="N412" s="35">
        <f t="shared" si="114"/>
        <v>0</v>
      </c>
      <c r="O412" s="35">
        <f t="shared" ref="O412:O460" si="119">(H412*3.75%)*F412</f>
        <v>0</v>
      </c>
      <c r="P412" s="20" t="str">
        <f t="shared" si="115"/>
        <v>.</v>
      </c>
      <c r="Q412" s="77" t="s">
        <v>30</v>
      </c>
      <c r="R412" s="111">
        <f>SUM(R410*3.74*52.18)/52.18</f>
        <v>909.94200000000012</v>
      </c>
      <c r="S412" s="38"/>
      <c r="T412" s="202"/>
      <c r="U412" s="203">
        <f t="shared" si="116"/>
        <v>0</v>
      </c>
      <c r="V412" s="203">
        <f t="shared" si="117"/>
        <v>0</v>
      </c>
      <c r="W412" s="207">
        <f t="shared" si="118"/>
        <v>0</v>
      </c>
      <c r="X412" s="9"/>
    </row>
    <row r="413" spans="3:24">
      <c r="C413" s="55">
        <v>5</v>
      </c>
      <c r="D413" s="131">
        <v>0</v>
      </c>
      <c r="E413" s="132">
        <v>0</v>
      </c>
      <c r="F413" s="133">
        <v>1</v>
      </c>
      <c r="G413" s="30">
        <f t="shared" si="109"/>
        <v>0</v>
      </c>
      <c r="H413" s="31">
        <f t="shared" si="110"/>
        <v>0</v>
      </c>
      <c r="I413" s="31"/>
      <c r="J413" s="27">
        <f t="shared" si="111"/>
        <v>0</v>
      </c>
      <c r="K413" s="27">
        <f t="shared" si="113"/>
        <v>0</v>
      </c>
      <c r="L413" s="28">
        <f t="shared" si="112"/>
        <v>0</v>
      </c>
      <c r="M413" s="31"/>
      <c r="N413" s="35">
        <f t="shared" si="114"/>
        <v>0</v>
      </c>
      <c r="O413" s="35">
        <f t="shared" si="119"/>
        <v>0</v>
      </c>
      <c r="P413" s="20" t="str">
        <f t="shared" si="115"/>
        <v>.</v>
      </c>
      <c r="Q413" s="156">
        <v>43525</v>
      </c>
      <c r="R413" s="111"/>
      <c r="S413" s="38"/>
      <c r="T413" s="202"/>
      <c r="U413" s="203">
        <f t="shared" si="116"/>
        <v>0</v>
      </c>
      <c r="V413" s="203">
        <f t="shared" si="117"/>
        <v>0</v>
      </c>
      <c r="W413" s="207">
        <f t="shared" si="118"/>
        <v>0</v>
      </c>
      <c r="X413" s="9"/>
    </row>
    <row r="414" spans="3:24">
      <c r="C414" s="55">
        <v>6</v>
      </c>
      <c r="D414" s="131">
        <v>0</v>
      </c>
      <c r="E414" s="132">
        <v>0</v>
      </c>
      <c r="F414" s="133">
        <v>1</v>
      </c>
      <c r="G414" s="30">
        <f t="shared" si="109"/>
        <v>0</v>
      </c>
      <c r="H414" s="31">
        <f t="shared" si="110"/>
        <v>0</v>
      </c>
      <c r="I414" s="31"/>
      <c r="J414" s="27">
        <f t="shared" si="111"/>
        <v>0</v>
      </c>
      <c r="K414" s="27">
        <f t="shared" si="113"/>
        <v>0</v>
      </c>
      <c r="L414" s="28">
        <f t="shared" si="112"/>
        <v>0</v>
      </c>
      <c r="M414" s="31"/>
      <c r="N414" s="35">
        <f t="shared" si="114"/>
        <v>0</v>
      </c>
      <c r="O414" s="35">
        <f t="shared" si="119"/>
        <v>0</v>
      </c>
      <c r="P414" s="20" t="str">
        <f t="shared" si="115"/>
        <v>.</v>
      </c>
      <c r="Q414" s="77" t="s">
        <v>94</v>
      </c>
      <c r="R414" s="111">
        <v>243.3</v>
      </c>
      <c r="S414" s="38"/>
      <c r="T414" s="202"/>
      <c r="U414" s="203">
        <f t="shared" si="116"/>
        <v>0</v>
      </c>
      <c r="V414" s="203">
        <f t="shared" si="117"/>
        <v>0</v>
      </c>
      <c r="W414" s="207">
        <f t="shared" si="118"/>
        <v>0</v>
      </c>
      <c r="X414" s="9"/>
    </row>
    <row r="415" spans="3:24">
      <c r="C415" s="55">
        <v>7</v>
      </c>
      <c r="D415" s="131">
        <v>0</v>
      </c>
      <c r="E415" s="132">
        <v>0</v>
      </c>
      <c r="F415" s="133">
        <v>1</v>
      </c>
      <c r="G415" s="30">
        <f t="shared" si="109"/>
        <v>0</v>
      </c>
      <c r="H415" s="31">
        <f t="shared" si="110"/>
        <v>0</v>
      </c>
      <c r="I415" s="31"/>
      <c r="J415" s="27">
        <f t="shared" si="111"/>
        <v>0</v>
      </c>
      <c r="K415" s="27">
        <f t="shared" si="113"/>
        <v>0</v>
      </c>
      <c r="L415" s="28">
        <f t="shared" si="112"/>
        <v>0</v>
      </c>
      <c r="M415" s="31"/>
      <c r="N415" s="35">
        <f t="shared" si="114"/>
        <v>0</v>
      </c>
      <c r="O415" s="35">
        <f t="shared" si="119"/>
        <v>0</v>
      </c>
      <c r="P415" s="20" t="str">
        <f t="shared" si="115"/>
        <v>.</v>
      </c>
      <c r="Q415" s="77" t="s">
        <v>95</v>
      </c>
      <c r="R415" s="111">
        <v>248.3</v>
      </c>
      <c r="S415" s="38"/>
      <c r="T415" s="202"/>
      <c r="U415" s="203">
        <f t="shared" si="116"/>
        <v>0</v>
      </c>
      <c r="V415" s="203">
        <f t="shared" si="117"/>
        <v>0</v>
      </c>
      <c r="W415" s="207">
        <f t="shared" si="118"/>
        <v>0</v>
      </c>
      <c r="X415" s="9"/>
    </row>
    <row r="416" spans="3:24">
      <c r="C416" s="55">
        <v>8</v>
      </c>
      <c r="D416" s="131">
        <v>0</v>
      </c>
      <c r="E416" s="132">
        <v>0</v>
      </c>
      <c r="F416" s="133">
        <v>1</v>
      </c>
      <c r="G416" s="30">
        <f t="shared" si="109"/>
        <v>0</v>
      </c>
      <c r="H416" s="31">
        <f t="shared" si="110"/>
        <v>0</v>
      </c>
      <c r="I416" s="31"/>
      <c r="J416" s="27">
        <f t="shared" si="111"/>
        <v>0</v>
      </c>
      <c r="K416" s="27">
        <f t="shared" si="113"/>
        <v>0</v>
      </c>
      <c r="L416" s="118">
        <f t="shared" si="112"/>
        <v>0</v>
      </c>
      <c r="M416" s="119"/>
      <c r="N416" s="35">
        <f t="shared" si="114"/>
        <v>0</v>
      </c>
      <c r="O416" s="35">
        <f t="shared" si="119"/>
        <v>0</v>
      </c>
      <c r="P416" s="20" t="str">
        <f t="shared" si="115"/>
        <v>.</v>
      </c>
      <c r="Q416" s="77" t="s">
        <v>79</v>
      </c>
      <c r="R416" s="111">
        <f>ROUND(((((($R$414*(2/7))+($R$415*(5/7)))*52.18)/52.18)*2),2)</f>
        <v>493.74</v>
      </c>
      <c r="S416" s="38"/>
      <c r="T416" s="202"/>
      <c r="U416" s="203">
        <f t="shared" si="116"/>
        <v>0</v>
      </c>
      <c r="V416" s="203">
        <f t="shared" si="117"/>
        <v>0</v>
      </c>
      <c r="W416" s="207">
        <f t="shared" si="118"/>
        <v>0</v>
      </c>
      <c r="X416" s="9"/>
    </row>
    <row r="417" spans="3:24">
      <c r="C417" s="55">
        <v>9</v>
      </c>
      <c r="D417" s="131">
        <v>0</v>
      </c>
      <c r="E417" s="132">
        <v>0</v>
      </c>
      <c r="F417" s="133">
        <v>1</v>
      </c>
      <c r="G417" s="30">
        <f t="shared" si="109"/>
        <v>0</v>
      </c>
      <c r="H417" s="31">
        <f t="shared" si="110"/>
        <v>0</v>
      </c>
      <c r="I417" s="31"/>
      <c r="J417" s="27">
        <f t="shared" si="111"/>
        <v>0</v>
      </c>
      <c r="K417" s="27">
        <f t="shared" si="113"/>
        <v>0</v>
      </c>
      <c r="L417" s="118">
        <f t="shared" si="112"/>
        <v>0</v>
      </c>
      <c r="M417" s="119"/>
      <c r="N417" s="35">
        <f t="shared" si="114"/>
        <v>0</v>
      </c>
      <c r="O417" s="35">
        <f t="shared" si="119"/>
        <v>0</v>
      </c>
      <c r="P417" s="20" t="str">
        <f t="shared" si="115"/>
        <v>.</v>
      </c>
      <c r="Q417" s="77" t="s">
        <v>36</v>
      </c>
      <c r="R417" s="111">
        <f>ROUND(((((($R$414*(2/7))+($R$415*(5/7)))*52.18)/52.189)*3.74),2)</f>
        <v>923.14</v>
      </c>
      <c r="S417" s="38"/>
      <c r="T417" s="202"/>
      <c r="U417" s="203">
        <f t="shared" si="116"/>
        <v>0</v>
      </c>
      <c r="V417" s="203">
        <f t="shared" si="117"/>
        <v>0</v>
      </c>
      <c r="W417" s="207">
        <f t="shared" si="118"/>
        <v>0</v>
      </c>
      <c r="X417" s="9"/>
    </row>
    <row r="418" spans="3:24">
      <c r="C418" s="55">
        <v>10</v>
      </c>
      <c r="D418" s="131">
        <v>0</v>
      </c>
      <c r="E418" s="132">
        <v>0</v>
      </c>
      <c r="F418" s="133">
        <v>1</v>
      </c>
      <c r="G418" s="30">
        <f t="shared" si="109"/>
        <v>0</v>
      </c>
      <c r="H418" s="31">
        <f t="shared" si="110"/>
        <v>0</v>
      </c>
      <c r="I418" s="31"/>
      <c r="J418" s="27">
        <f t="shared" si="111"/>
        <v>0</v>
      </c>
      <c r="K418" s="27">
        <f t="shared" si="113"/>
        <v>0</v>
      </c>
      <c r="L418" s="118">
        <f t="shared" si="112"/>
        <v>0</v>
      </c>
      <c r="M418" s="119"/>
      <c r="N418" s="35">
        <f t="shared" si="114"/>
        <v>0</v>
      </c>
      <c r="O418" s="35">
        <f t="shared" si="119"/>
        <v>0</v>
      </c>
      <c r="P418" s="20" t="str">
        <f t="shared" si="115"/>
        <v>.</v>
      </c>
      <c r="Q418" s="75" t="s">
        <v>97</v>
      </c>
      <c r="R418" s="111"/>
      <c r="S418" s="38"/>
      <c r="T418" s="202"/>
      <c r="U418" s="203">
        <f t="shared" si="116"/>
        <v>0</v>
      </c>
      <c r="V418" s="203">
        <f t="shared" si="117"/>
        <v>0</v>
      </c>
      <c r="W418" s="207">
        <f t="shared" si="118"/>
        <v>0</v>
      </c>
      <c r="X418" s="9"/>
    </row>
    <row r="419" spans="3:24">
      <c r="C419" s="55">
        <v>11</v>
      </c>
      <c r="D419" s="131">
        <v>0</v>
      </c>
      <c r="E419" s="132">
        <v>0</v>
      </c>
      <c r="F419" s="133">
        <v>1</v>
      </c>
      <c r="G419" s="30">
        <f t="shared" si="109"/>
        <v>0</v>
      </c>
      <c r="H419" s="31">
        <f t="shared" si="110"/>
        <v>0</v>
      </c>
      <c r="I419" s="31"/>
      <c r="J419" s="27">
        <f t="shared" si="111"/>
        <v>0</v>
      </c>
      <c r="K419" s="27">
        <f t="shared" si="113"/>
        <v>0</v>
      </c>
      <c r="L419" s="118">
        <f t="shared" si="112"/>
        <v>0</v>
      </c>
      <c r="M419" s="119"/>
      <c r="N419" s="35">
        <f t="shared" si="114"/>
        <v>0</v>
      </c>
      <c r="O419" s="35">
        <f t="shared" si="119"/>
        <v>0</v>
      </c>
      <c r="P419" s="20" t="str">
        <f t="shared" si="115"/>
        <v>.</v>
      </c>
      <c r="Q419" s="77" t="s">
        <v>95</v>
      </c>
      <c r="R419" s="111">
        <v>248.3</v>
      </c>
      <c r="S419" s="38"/>
      <c r="T419" s="202"/>
      <c r="U419" s="203">
        <f>((MIN(H419,$R$412)*0.58%))*F419</f>
        <v>0</v>
      </c>
      <c r="V419" s="203">
        <f>(IF(H419&gt;$R$412,(H419-$R$412)*1.25%,0))*F419</f>
        <v>0</v>
      </c>
      <c r="W419" s="207">
        <f t="shared" si="118"/>
        <v>0</v>
      </c>
      <c r="X419" s="9"/>
    </row>
    <row r="420" spans="3:24">
      <c r="C420" s="170">
        <v>12</v>
      </c>
      <c r="D420" s="131">
        <v>0</v>
      </c>
      <c r="E420" s="132">
        <v>0</v>
      </c>
      <c r="F420" s="133">
        <v>1</v>
      </c>
      <c r="G420" s="30">
        <f t="shared" si="109"/>
        <v>0</v>
      </c>
      <c r="H420" s="31">
        <f t="shared" si="110"/>
        <v>0</v>
      </c>
      <c r="I420" s="31"/>
      <c r="J420" s="27">
        <f t="shared" si="111"/>
        <v>0</v>
      </c>
      <c r="K420" s="27">
        <f t="shared" si="113"/>
        <v>0</v>
      </c>
      <c r="L420" s="118">
        <f t="shared" si="112"/>
        <v>0</v>
      </c>
      <c r="M420" s="119"/>
      <c r="N420" s="35">
        <f t="shared" si="114"/>
        <v>0</v>
      </c>
      <c r="O420" s="35">
        <f t="shared" si="119"/>
        <v>0</v>
      </c>
      <c r="P420" s="20" t="str">
        <f t="shared" si="115"/>
        <v>.</v>
      </c>
      <c r="Q420" s="77" t="s">
        <v>80</v>
      </c>
      <c r="R420" s="111">
        <f>ROUND(($R$419*52.18*2)/52.18,2)</f>
        <v>496.6</v>
      </c>
      <c r="S420" s="38"/>
      <c r="T420" s="202"/>
      <c r="U420" s="203">
        <f>((MIN(H420,$R$412)*0.58%))*F420</f>
        <v>0</v>
      </c>
      <c r="V420" s="203">
        <f>(IF(H420&gt;$R$412,(H420-$R$412)*1.25%,0))*F420</f>
        <v>0</v>
      </c>
      <c r="W420" s="207">
        <f>(U420+V420)-N420</f>
        <v>0</v>
      </c>
      <c r="X420" s="9"/>
    </row>
    <row r="421" spans="3:24" ht="13.2" thickBot="1">
      <c r="C421" s="160">
        <v>13</v>
      </c>
      <c r="D421" s="131">
        <v>0</v>
      </c>
      <c r="E421" s="132">
        <v>0</v>
      </c>
      <c r="F421" s="133">
        <v>1</v>
      </c>
      <c r="G421" s="30">
        <f t="shared" si="109"/>
        <v>0</v>
      </c>
      <c r="H421" s="31">
        <f t="shared" si="110"/>
        <v>0</v>
      </c>
      <c r="I421" s="31"/>
      <c r="J421" s="27">
        <f>ROUND((H421*3%)*F421,2)</f>
        <v>0</v>
      </c>
      <c r="K421" s="27">
        <f>ROUND((IF(H421-$R$416&lt;0,0,(H421-$R$416))*3.5%)*F421,2)</f>
        <v>0</v>
      </c>
      <c r="L421" s="28">
        <f t="shared" si="112"/>
        <v>0</v>
      </c>
      <c r="M421" s="31"/>
      <c r="N421" s="35">
        <f>((MIN(H421,$R$417)*0.58%)+IF(H421&gt;$R$417,(H421-$R$417)*1.25%,0))*F421</f>
        <v>0</v>
      </c>
      <c r="O421" s="35">
        <f t="shared" si="119"/>
        <v>0</v>
      </c>
      <c r="P421" s="20" t="str">
        <f t="shared" si="115"/>
        <v>.</v>
      </c>
      <c r="Q421" s="78" t="s">
        <v>26</v>
      </c>
      <c r="R421" s="112">
        <f>ROUND(($R$419*52.18*3.74)/52.18,2)</f>
        <v>928.64</v>
      </c>
      <c r="S421" s="38"/>
      <c r="T421" s="202"/>
      <c r="U421" s="203">
        <f>((MIN(H421,$R$417)*0.58%))*F421</f>
        <v>0</v>
      </c>
      <c r="V421" s="203">
        <f>(IF(H421&gt;$R$417,(H421-$R$417)*1.25%,0))*F421</f>
        <v>0</v>
      </c>
      <c r="W421" s="207">
        <f>(U421+V421)-N421</f>
        <v>0</v>
      </c>
      <c r="X421" s="9"/>
    </row>
    <row r="422" spans="3:24">
      <c r="C422" s="55">
        <v>14</v>
      </c>
      <c r="D422" s="131">
        <v>0</v>
      </c>
      <c r="E422" s="132">
        <v>0</v>
      </c>
      <c r="F422" s="133">
        <v>1</v>
      </c>
      <c r="G422" s="30">
        <f t="shared" si="109"/>
        <v>0</v>
      </c>
      <c r="H422" s="31">
        <f t="shared" si="110"/>
        <v>0</v>
      </c>
      <c r="I422" s="31"/>
      <c r="J422" s="27">
        <f t="shared" ref="J422:J460" si="120">ROUND((H422*3%)*F422,2)</f>
        <v>0</v>
      </c>
      <c r="K422" s="27">
        <f>ROUND((IF(H422-$R$420&lt;0,0,(H422-$R$420))*3.5%)*F422,2)</f>
        <v>0</v>
      </c>
      <c r="L422" s="28">
        <f t="shared" si="112"/>
        <v>0</v>
      </c>
      <c r="M422" s="31"/>
      <c r="N422" s="35">
        <f>((MIN(H422,$R$421)*0.58%)+IF(H422&gt;$R$421,(H422-$R$421)*1.25%,0))*F422</f>
        <v>0</v>
      </c>
      <c r="O422" s="35">
        <f>(H422*3.75%)*F422</f>
        <v>0</v>
      </c>
      <c r="P422" s="20" t="str">
        <f t="shared" si="115"/>
        <v>.</v>
      </c>
      <c r="Q422" s="38"/>
      <c r="R422" s="23"/>
      <c r="S422" s="38"/>
      <c r="T422" s="202"/>
      <c r="U422" s="203">
        <f>((MIN(H422,$R$421)*0.58%))*F422</f>
        <v>0</v>
      </c>
      <c r="V422" s="203">
        <f>(IF(H422&gt;$R$421,(H422-$R$421)*1.25%,0))*F422</f>
        <v>0</v>
      </c>
      <c r="W422" s="207">
        <f t="shared" ref="W422:W460" si="121">(U422+V422)-N422</f>
        <v>0</v>
      </c>
      <c r="X422" s="9"/>
    </row>
    <row r="423" spans="3:24">
      <c r="C423" s="55">
        <v>15</v>
      </c>
      <c r="D423" s="131">
        <v>0</v>
      </c>
      <c r="E423" s="132">
        <v>0</v>
      </c>
      <c r="F423" s="133">
        <v>1</v>
      </c>
      <c r="G423" s="30">
        <f t="shared" si="109"/>
        <v>0</v>
      </c>
      <c r="H423" s="31">
        <f t="shared" si="110"/>
        <v>0</v>
      </c>
      <c r="I423" s="31"/>
      <c r="J423" s="27">
        <f t="shared" si="120"/>
        <v>0</v>
      </c>
      <c r="K423" s="27">
        <f t="shared" ref="K423:K456" si="122">ROUND((IF(H423-$R$420&lt;0,0,(H423-$R$420))*3.5%)*F423,2)</f>
        <v>0</v>
      </c>
      <c r="L423" s="28">
        <f t="shared" si="112"/>
        <v>0</v>
      </c>
      <c r="M423" s="31"/>
      <c r="N423" s="35">
        <f t="shared" ref="N423:N460" si="123">((MIN(H423,$R$421)*0.58%)+IF(H423&gt;$R$421,(H423-$R$421)*1.25%,0))*F423</f>
        <v>0</v>
      </c>
      <c r="O423" s="35">
        <f t="shared" si="119"/>
        <v>0</v>
      </c>
      <c r="P423" s="20" t="str">
        <f t="shared" si="115"/>
        <v>.</v>
      </c>
      <c r="Q423" s="38"/>
      <c r="R423" s="23"/>
      <c r="S423" s="38"/>
      <c r="T423" s="202"/>
      <c r="U423" s="203">
        <f t="shared" ref="U423:U460" si="124">((MIN(H423,$R$421)*0.58%))*F423</f>
        <v>0</v>
      </c>
      <c r="V423" s="203">
        <f t="shared" ref="V423:V460" si="125">(IF(H423&gt;$R$421,(H423-$R$421)*1.25%,0))*F423</f>
        <v>0</v>
      </c>
      <c r="W423" s="207">
        <f t="shared" si="121"/>
        <v>0</v>
      </c>
      <c r="X423" s="9"/>
    </row>
    <row r="424" spans="3:24">
      <c r="C424" s="56">
        <v>16</v>
      </c>
      <c r="D424" s="131">
        <v>0</v>
      </c>
      <c r="E424" s="132">
        <v>0</v>
      </c>
      <c r="F424" s="133">
        <v>1</v>
      </c>
      <c r="G424" s="30">
        <f t="shared" si="109"/>
        <v>0</v>
      </c>
      <c r="H424" s="31">
        <f t="shared" si="110"/>
        <v>0</v>
      </c>
      <c r="I424" s="31"/>
      <c r="J424" s="27">
        <f t="shared" si="120"/>
        <v>0</v>
      </c>
      <c r="K424" s="27">
        <f t="shared" si="122"/>
        <v>0</v>
      </c>
      <c r="L424" s="28">
        <f t="shared" si="112"/>
        <v>0</v>
      </c>
      <c r="M424" s="31"/>
      <c r="N424" s="35">
        <f t="shared" si="123"/>
        <v>0</v>
      </c>
      <c r="O424" s="35">
        <f t="shared" si="119"/>
        <v>0</v>
      </c>
      <c r="P424" s="20" t="str">
        <f t="shared" si="115"/>
        <v>.</v>
      </c>
      <c r="Q424" s="38"/>
      <c r="R424" s="23"/>
      <c r="S424" s="38"/>
      <c r="T424" s="202"/>
      <c r="U424" s="203">
        <f t="shared" si="124"/>
        <v>0</v>
      </c>
      <c r="V424" s="203">
        <f t="shared" si="125"/>
        <v>0</v>
      </c>
      <c r="W424" s="207">
        <f t="shared" si="121"/>
        <v>0</v>
      </c>
      <c r="X424" s="9"/>
    </row>
    <row r="425" spans="3:24">
      <c r="C425" s="55">
        <v>17</v>
      </c>
      <c r="D425" s="131">
        <v>0</v>
      </c>
      <c r="E425" s="132">
        <v>0</v>
      </c>
      <c r="F425" s="133">
        <v>1</v>
      </c>
      <c r="G425" s="30">
        <f t="shared" si="109"/>
        <v>0</v>
      </c>
      <c r="H425" s="31">
        <f t="shared" si="110"/>
        <v>0</v>
      </c>
      <c r="I425" s="31"/>
      <c r="J425" s="27">
        <f t="shared" si="120"/>
        <v>0</v>
      </c>
      <c r="K425" s="27">
        <f t="shared" si="122"/>
        <v>0</v>
      </c>
      <c r="L425" s="28">
        <f t="shared" si="112"/>
        <v>0</v>
      </c>
      <c r="M425" s="31"/>
      <c r="N425" s="35">
        <f t="shared" si="123"/>
        <v>0</v>
      </c>
      <c r="O425" s="35">
        <f t="shared" si="119"/>
        <v>0</v>
      </c>
      <c r="P425" s="20" t="str">
        <f t="shared" si="115"/>
        <v>.</v>
      </c>
      <c r="Q425" s="38"/>
      <c r="R425" s="23"/>
      <c r="S425" s="38"/>
      <c r="T425" s="202"/>
      <c r="U425" s="203">
        <f t="shared" si="124"/>
        <v>0</v>
      </c>
      <c r="V425" s="203">
        <f t="shared" si="125"/>
        <v>0</v>
      </c>
      <c r="W425" s="207">
        <f t="shared" si="121"/>
        <v>0</v>
      </c>
      <c r="X425" s="9"/>
    </row>
    <row r="426" spans="3:24">
      <c r="C426" s="55">
        <v>18</v>
      </c>
      <c r="D426" s="131">
        <v>0</v>
      </c>
      <c r="E426" s="132">
        <v>0</v>
      </c>
      <c r="F426" s="133">
        <v>1</v>
      </c>
      <c r="G426" s="30">
        <f t="shared" si="109"/>
        <v>0</v>
      </c>
      <c r="H426" s="31">
        <f t="shared" si="110"/>
        <v>0</v>
      </c>
      <c r="I426" s="31"/>
      <c r="J426" s="27">
        <f t="shared" si="120"/>
        <v>0</v>
      </c>
      <c r="K426" s="27">
        <f t="shared" si="122"/>
        <v>0</v>
      </c>
      <c r="L426" s="28">
        <f t="shared" si="112"/>
        <v>0</v>
      </c>
      <c r="M426" s="31"/>
      <c r="N426" s="35">
        <f t="shared" si="123"/>
        <v>0</v>
      </c>
      <c r="O426" s="35">
        <f t="shared" si="119"/>
        <v>0</v>
      </c>
      <c r="P426" s="20" t="str">
        <f t="shared" si="115"/>
        <v>.</v>
      </c>
      <c r="Q426" s="38"/>
      <c r="R426" s="23"/>
      <c r="S426" s="38"/>
      <c r="T426" s="202"/>
      <c r="U426" s="203">
        <f t="shared" si="124"/>
        <v>0</v>
      </c>
      <c r="V426" s="203">
        <f t="shared" si="125"/>
        <v>0</v>
      </c>
      <c r="W426" s="207">
        <f t="shared" si="121"/>
        <v>0</v>
      </c>
      <c r="X426" s="9"/>
    </row>
    <row r="427" spans="3:24">
      <c r="C427" s="55">
        <v>19</v>
      </c>
      <c r="D427" s="131">
        <v>0</v>
      </c>
      <c r="E427" s="132">
        <v>0</v>
      </c>
      <c r="F427" s="133">
        <v>1</v>
      </c>
      <c r="G427" s="30">
        <f t="shared" si="109"/>
        <v>0</v>
      </c>
      <c r="H427" s="31">
        <f t="shared" si="110"/>
        <v>0</v>
      </c>
      <c r="I427" s="31"/>
      <c r="J427" s="27">
        <f t="shared" si="120"/>
        <v>0</v>
      </c>
      <c r="K427" s="27">
        <f t="shared" si="122"/>
        <v>0</v>
      </c>
      <c r="L427" s="28">
        <f t="shared" si="112"/>
        <v>0</v>
      </c>
      <c r="M427" s="31"/>
      <c r="N427" s="35">
        <f t="shared" si="123"/>
        <v>0</v>
      </c>
      <c r="O427" s="35">
        <f t="shared" si="119"/>
        <v>0</v>
      </c>
      <c r="P427" s="20" t="str">
        <f t="shared" si="115"/>
        <v>.</v>
      </c>
      <c r="Q427" s="38"/>
      <c r="R427" s="23"/>
      <c r="S427" s="38"/>
      <c r="T427" s="202"/>
      <c r="U427" s="203">
        <f t="shared" si="124"/>
        <v>0</v>
      </c>
      <c r="V427" s="203">
        <f t="shared" si="125"/>
        <v>0</v>
      </c>
      <c r="W427" s="207">
        <f t="shared" si="121"/>
        <v>0</v>
      </c>
      <c r="X427" s="9"/>
    </row>
    <row r="428" spans="3:24">
      <c r="C428" s="56">
        <v>20</v>
      </c>
      <c r="D428" s="131">
        <v>0</v>
      </c>
      <c r="E428" s="132">
        <v>0</v>
      </c>
      <c r="F428" s="133">
        <v>1</v>
      </c>
      <c r="G428" s="30">
        <f t="shared" si="109"/>
        <v>0</v>
      </c>
      <c r="H428" s="31">
        <f t="shared" si="110"/>
        <v>0</v>
      </c>
      <c r="I428" s="31"/>
      <c r="J428" s="27">
        <f t="shared" si="120"/>
        <v>0</v>
      </c>
      <c r="K428" s="27">
        <f t="shared" si="122"/>
        <v>0</v>
      </c>
      <c r="L428" s="28">
        <f t="shared" si="112"/>
        <v>0</v>
      </c>
      <c r="M428" s="31"/>
      <c r="N428" s="35">
        <f t="shared" si="123"/>
        <v>0</v>
      </c>
      <c r="O428" s="35">
        <f t="shared" si="119"/>
        <v>0</v>
      </c>
      <c r="P428" s="20" t="str">
        <f t="shared" si="115"/>
        <v>.</v>
      </c>
      <c r="Q428" s="38"/>
      <c r="R428" s="23"/>
      <c r="S428" s="38"/>
      <c r="T428" s="202"/>
      <c r="U428" s="203">
        <f t="shared" si="124"/>
        <v>0</v>
      </c>
      <c r="V428" s="203">
        <f t="shared" si="125"/>
        <v>0</v>
      </c>
      <c r="W428" s="207">
        <f t="shared" si="121"/>
        <v>0</v>
      </c>
      <c r="X428" s="9"/>
    </row>
    <row r="429" spans="3:24">
      <c r="C429" s="55">
        <v>21</v>
      </c>
      <c r="D429" s="131">
        <v>0</v>
      </c>
      <c r="E429" s="132">
        <v>0</v>
      </c>
      <c r="F429" s="133">
        <v>1</v>
      </c>
      <c r="G429" s="30">
        <f t="shared" si="109"/>
        <v>0</v>
      </c>
      <c r="H429" s="31">
        <f t="shared" si="110"/>
        <v>0</v>
      </c>
      <c r="I429" s="31"/>
      <c r="J429" s="27">
        <f t="shared" si="120"/>
        <v>0</v>
      </c>
      <c r="K429" s="27">
        <f t="shared" si="122"/>
        <v>0</v>
      </c>
      <c r="L429" s="28">
        <f t="shared" si="112"/>
        <v>0</v>
      </c>
      <c r="M429" s="31"/>
      <c r="N429" s="35">
        <f t="shared" si="123"/>
        <v>0</v>
      </c>
      <c r="O429" s="35">
        <f t="shared" si="119"/>
        <v>0</v>
      </c>
      <c r="P429" s="20" t="str">
        <f t="shared" si="115"/>
        <v>.</v>
      </c>
      <c r="Q429" s="38"/>
      <c r="R429" s="23"/>
      <c r="S429" s="38"/>
      <c r="T429" s="202"/>
      <c r="U429" s="203">
        <f t="shared" si="124"/>
        <v>0</v>
      </c>
      <c r="V429" s="203">
        <f t="shared" si="125"/>
        <v>0</v>
      </c>
      <c r="W429" s="207">
        <f t="shared" si="121"/>
        <v>0</v>
      </c>
      <c r="X429" s="9"/>
    </row>
    <row r="430" spans="3:24">
      <c r="C430" s="55">
        <v>22</v>
      </c>
      <c r="D430" s="131">
        <v>0</v>
      </c>
      <c r="E430" s="132">
        <v>0</v>
      </c>
      <c r="F430" s="133">
        <v>1</v>
      </c>
      <c r="G430" s="30">
        <f t="shared" si="109"/>
        <v>0</v>
      </c>
      <c r="H430" s="31">
        <f t="shared" si="110"/>
        <v>0</v>
      </c>
      <c r="I430" s="31"/>
      <c r="J430" s="27">
        <f t="shared" si="120"/>
        <v>0</v>
      </c>
      <c r="K430" s="27">
        <f t="shared" si="122"/>
        <v>0</v>
      </c>
      <c r="L430" s="28">
        <f t="shared" si="112"/>
        <v>0</v>
      </c>
      <c r="M430" s="31"/>
      <c r="N430" s="35">
        <f t="shared" si="123"/>
        <v>0</v>
      </c>
      <c r="O430" s="35">
        <f t="shared" si="119"/>
        <v>0</v>
      </c>
      <c r="P430" s="20" t="str">
        <f t="shared" si="115"/>
        <v>.</v>
      </c>
      <c r="Q430" s="38"/>
      <c r="R430" s="23"/>
      <c r="S430" s="38"/>
      <c r="T430" s="202"/>
      <c r="U430" s="203">
        <f t="shared" si="124"/>
        <v>0</v>
      </c>
      <c r="V430" s="203">
        <f t="shared" si="125"/>
        <v>0</v>
      </c>
      <c r="W430" s="207">
        <f t="shared" si="121"/>
        <v>0</v>
      </c>
      <c r="X430" s="9"/>
    </row>
    <row r="431" spans="3:24">
      <c r="C431" s="55">
        <v>23</v>
      </c>
      <c r="D431" s="131">
        <v>0</v>
      </c>
      <c r="E431" s="132">
        <v>0</v>
      </c>
      <c r="F431" s="133">
        <v>1</v>
      </c>
      <c r="G431" s="30">
        <f t="shared" si="109"/>
        <v>0</v>
      </c>
      <c r="H431" s="31">
        <f t="shared" si="110"/>
        <v>0</v>
      </c>
      <c r="I431" s="31"/>
      <c r="J431" s="27">
        <f t="shared" si="120"/>
        <v>0</v>
      </c>
      <c r="K431" s="27">
        <f t="shared" si="122"/>
        <v>0</v>
      </c>
      <c r="L431" s="28">
        <f t="shared" si="112"/>
        <v>0</v>
      </c>
      <c r="M431" s="31"/>
      <c r="N431" s="35">
        <f t="shared" si="123"/>
        <v>0</v>
      </c>
      <c r="O431" s="35">
        <f t="shared" si="119"/>
        <v>0</v>
      </c>
      <c r="P431" s="20" t="str">
        <f t="shared" si="115"/>
        <v>.</v>
      </c>
      <c r="Q431" s="38"/>
      <c r="R431" s="23"/>
      <c r="S431" s="38"/>
      <c r="T431" s="202"/>
      <c r="U431" s="203">
        <f t="shared" si="124"/>
        <v>0</v>
      </c>
      <c r="V431" s="203">
        <f t="shared" si="125"/>
        <v>0</v>
      </c>
      <c r="W431" s="207">
        <f t="shared" si="121"/>
        <v>0</v>
      </c>
      <c r="X431" s="9"/>
    </row>
    <row r="432" spans="3:24">
      <c r="C432" s="56">
        <v>24</v>
      </c>
      <c r="D432" s="131">
        <v>0</v>
      </c>
      <c r="E432" s="132">
        <v>0</v>
      </c>
      <c r="F432" s="133">
        <v>1</v>
      </c>
      <c r="G432" s="30">
        <f t="shared" si="109"/>
        <v>0</v>
      </c>
      <c r="H432" s="31">
        <f t="shared" si="110"/>
        <v>0</v>
      </c>
      <c r="I432" s="31"/>
      <c r="J432" s="27">
        <f t="shared" si="120"/>
        <v>0</v>
      </c>
      <c r="K432" s="27">
        <f t="shared" si="122"/>
        <v>0</v>
      </c>
      <c r="L432" s="28">
        <f t="shared" si="112"/>
        <v>0</v>
      </c>
      <c r="M432" s="31"/>
      <c r="N432" s="35">
        <f t="shared" si="123"/>
        <v>0</v>
      </c>
      <c r="O432" s="35">
        <f t="shared" si="119"/>
        <v>0</v>
      </c>
      <c r="P432" s="20" t="str">
        <f t="shared" si="115"/>
        <v>.</v>
      </c>
      <c r="Q432" s="38"/>
      <c r="R432" s="23"/>
      <c r="S432" s="38"/>
      <c r="T432" s="202"/>
      <c r="U432" s="203">
        <f t="shared" si="124"/>
        <v>0</v>
      </c>
      <c r="V432" s="203">
        <f t="shared" si="125"/>
        <v>0</v>
      </c>
      <c r="W432" s="207">
        <f t="shared" si="121"/>
        <v>0</v>
      </c>
      <c r="X432" s="9"/>
    </row>
    <row r="433" spans="3:24">
      <c r="C433" s="55">
        <v>25</v>
      </c>
      <c r="D433" s="131">
        <v>0</v>
      </c>
      <c r="E433" s="132">
        <v>0</v>
      </c>
      <c r="F433" s="133">
        <v>1</v>
      </c>
      <c r="G433" s="30">
        <f t="shared" si="109"/>
        <v>0</v>
      </c>
      <c r="H433" s="31">
        <f t="shared" si="110"/>
        <v>0</v>
      </c>
      <c r="I433" s="31"/>
      <c r="J433" s="27">
        <f t="shared" si="120"/>
        <v>0</v>
      </c>
      <c r="K433" s="27">
        <f t="shared" si="122"/>
        <v>0</v>
      </c>
      <c r="L433" s="28">
        <f t="shared" si="112"/>
        <v>0</v>
      </c>
      <c r="M433" s="31"/>
      <c r="N433" s="35">
        <f t="shared" si="123"/>
        <v>0</v>
      </c>
      <c r="O433" s="35">
        <f t="shared" si="119"/>
        <v>0</v>
      </c>
      <c r="P433" s="20" t="str">
        <f t="shared" si="115"/>
        <v>.</v>
      </c>
      <c r="Q433" s="38"/>
      <c r="R433" s="23"/>
      <c r="S433" s="38"/>
      <c r="T433" s="202"/>
      <c r="U433" s="203">
        <f t="shared" si="124"/>
        <v>0</v>
      </c>
      <c r="V433" s="203">
        <f t="shared" si="125"/>
        <v>0</v>
      </c>
      <c r="W433" s="207">
        <f t="shared" si="121"/>
        <v>0</v>
      </c>
      <c r="X433" s="9"/>
    </row>
    <row r="434" spans="3:24">
      <c r="C434" s="55">
        <v>26</v>
      </c>
      <c r="D434" s="131">
        <v>0</v>
      </c>
      <c r="E434" s="132">
        <v>0</v>
      </c>
      <c r="F434" s="133">
        <v>1</v>
      </c>
      <c r="G434" s="30">
        <f t="shared" si="109"/>
        <v>0</v>
      </c>
      <c r="H434" s="31">
        <f t="shared" si="110"/>
        <v>0</v>
      </c>
      <c r="I434" s="31"/>
      <c r="J434" s="27">
        <f t="shared" si="120"/>
        <v>0</v>
      </c>
      <c r="K434" s="27">
        <f t="shared" si="122"/>
        <v>0</v>
      </c>
      <c r="L434" s="28">
        <f t="shared" si="112"/>
        <v>0</v>
      </c>
      <c r="M434" s="31"/>
      <c r="N434" s="35">
        <f t="shared" si="123"/>
        <v>0</v>
      </c>
      <c r="O434" s="35">
        <f t="shared" si="119"/>
        <v>0</v>
      </c>
      <c r="P434" s="20" t="str">
        <f t="shared" si="115"/>
        <v>.</v>
      </c>
      <c r="Q434" s="38"/>
      <c r="R434" s="23"/>
      <c r="S434" s="38"/>
      <c r="T434" s="202"/>
      <c r="U434" s="203">
        <f t="shared" si="124"/>
        <v>0</v>
      </c>
      <c r="V434" s="203">
        <f t="shared" si="125"/>
        <v>0</v>
      </c>
      <c r="W434" s="207">
        <f t="shared" si="121"/>
        <v>0</v>
      </c>
      <c r="X434" s="9"/>
    </row>
    <row r="435" spans="3:24">
      <c r="C435" s="55">
        <v>27</v>
      </c>
      <c r="D435" s="131">
        <v>0</v>
      </c>
      <c r="E435" s="132">
        <v>0</v>
      </c>
      <c r="F435" s="133">
        <v>1</v>
      </c>
      <c r="G435" s="30">
        <f t="shared" si="109"/>
        <v>0</v>
      </c>
      <c r="H435" s="31">
        <f t="shared" si="110"/>
        <v>0</v>
      </c>
      <c r="I435" s="31"/>
      <c r="J435" s="27">
        <f t="shared" si="120"/>
        <v>0</v>
      </c>
      <c r="K435" s="27">
        <f t="shared" si="122"/>
        <v>0</v>
      </c>
      <c r="L435" s="28">
        <f t="shared" si="112"/>
        <v>0</v>
      </c>
      <c r="M435" s="31"/>
      <c r="N435" s="35">
        <f t="shared" si="123"/>
        <v>0</v>
      </c>
      <c r="O435" s="35">
        <f t="shared" si="119"/>
        <v>0</v>
      </c>
      <c r="P435" s="20" t="str">
        <f t="shared" si="115"/>
        <v>.</v>
      </c>
      <c r="Q435" s="38"/>
      <c r="R435" s="23"/>
      <c r="S435" s="38"/>
      <c r="T435" s="202"/>
      <c r="U435" s="203">
        <f t="shared" si="124"/>
        <v>0</v>
      </c>
      <c r="V435" s="203">
        <f t="shared" si="125"/>
        <v>0</v>
      </c>
      <c r="W435" s="207">
        <f t="shared" si="121"/>
        <v>0</v>
      </c>
      <c r="X435" s="9"/>
    </row>
    <row r="436" spans="3:24">
      <c r="C436" s="56">
        <v>28</v>
      </c>
      <c r="D436" s="131">
        <v>0</v>
      </c>
      <c r="E436" s="132">
        <v>0</v>
      </c>
      <c r="F436" s="133">
        <v>1</v>
      </c>
      <c r="G436" s="30">
        <f t="shared" si="109"/>
        <v>0</v>
      </c>
      <c r="H436" s="31">
        <f t="shared" si="110"/>
        <v>0</v>
      </c>
      <c r="I436" s="31"/>
      <c r="J436" s="27">
        <f t="shared" si="120"/>
        <v>0</v>
      </c>
      <c r="K436" s="27">
        <f t="shared" si="122"/>
        <v>0</v>
      </c>
      <c r="L436" s="28">
        <f t="shared" si="112"/>
        <v>0</v>
      </c>
      <c r="M436" s="31"/>
      <c r="N436" s="35">
        <f t="shared" si="123"/>
        <v>0</v>
      </c>
      <c r="O436" s="35">
        <f t="shared" si="119"/>
        <v>0</v>
      </c>
      <c r="P436" s="20" t="str">
        <f t="shared" si="115"/>
        <v>.</v>
      </c>
      <c r="Q436" s="38"/>
      <c r="R436" s="23"/>
      <c r="S436" s="38"/>
      <c r="T436" s="202"/>
      <c r="U436" s="203">
        <f t="shared" si="124"/>
        <v>0</v>
      </c>
      <c r="V436" s="203">
        <f t="shared" si="125"/>
        <v>0</v>
      </c>
      <c r="W436" s="207">
        <f t="shared" si="121"/>
        <v>0</v>
      </c>
      <c r="X436" s="9"/>
    </row>
    <row r="437" spans="3:24">
      <c r="C437" s="55">
        <v>29</v>
      </c>
      <c r="D437" s="131">
        <v>0</v>
      </c>
      <c r="E437" s="132">
        <v>0</v>
      </c>
      <c r="F437" s="133">
        <v>1</v>
      </c>
      <c r="G437" s="30">
        <f t="shared" si="109"/>
        <v>0</v>
      </c>
      <c r="H437" s="31">
        <f t="shared" si="110"/>
        <v>0</v>
      </c>
      <c r="I437" s="31"/>
      <c r="J437" s="27">
        <f t="shared" si="120"/>
        <v>0</v>
      </c>
      <c r="K437" s="27">
        <f t="shared" si="122"/>
        <v>0</v>
      </c>
      <c r="L437" s="28">
        <f t="shared" si="112"/>
        <v>0</v>
      </c>
      <c r="M437" s="31"/>
      <c r="N437" s="35">
        <f t="shared" si="123"/>
        <v>0</v>
      </c>
      <c r="O437" s="35">
        <f t="shared" si="119"/>
        <v>0</v>
      </c>
      <c r="P437" s="20" t="str">
        <f t="shared" si="115"/>
        <v>.</v>
      </c>
      <c r="Q437" s="38"/>
      <c r="R437" s="23"/>
      <c r="S437" s="38"/>
      <c r="T437" s="202"/>
      <c r="U437" s="203">
        <f t="shared" si="124"/>
        <v>0</v>
      </c>
      <c r="V437" s="203">
        <f t="shared" si="125"/>
        <v>0</v>
      </c>
      <c r="W437" s="207">
        <f t="shared" si="121"/>
        <v>0</v>
      </c>
      <c r="X437" s="9"/>
    </row>
    <row r="438" spans="3:24">
      <c r="C438" s="55">
        <v>30</v>
      </c>
      <c r="D438" s="131">
        <v>0</v>
      </c>
      <c r="E438" s="132">
        <v>0</v>
      </c>
      <c r="F438" s="133">
        <v>1</v>
      </c>
      <c r="G438" s="30">
        <f t="shared" si="109"/>
        <v>0</v>
      </c>
      <c r="H438" s="31">
        <f t="shared" si="110"/>
        <v>0</v>
      </c>
      <c r="I438" s="31"/>
      <c r="J438" s="27">
        <f t="shared" si="120"/>
        <v>0</v>
      </c>
      <c r="K438" s="27">
        <f t="shared" si="122"/>
        <v>0</v>
      </c>
      <c r="L438" s="28">
        <f t="shared" si="112"/>
        <v>0</v>
      </c>
      <c r="M438" s="31"/>
      <c r="N438" s="35">
        <f t="shared" si="123"/>
        <v>0</v>
      </c>
      <c r="O438" s="35">
        <f t="shared" si="119"/>
        <v>0</v>
      </c>
      <c r="P438" s="20" t="str">
        <f t="shared" si="115"/>
        <v>.</v>
      </c>
      <c r="Q438" s="38"/>
      <c r="R438" s="23"/>
      <c r="S438" s="38"/>
      <c r="T438" s="202"/>
      <c r="U438" s="203">
        <f t="shared" si="124"/>
        <v>0</v>
      </c>
      <c r="V438" s="203">
        <f t="shared" si="125"/>
        <v>0</v>
      </c>
      <c r="W438" s="207">
        <f t="shared" si="121"/>
        <v>0</v>
      </c>
      <c r="X438" s="9"/>
    </row>
    <row r="439" spans="3:24">
      <c r="C439" s="55">
        <v>31</v>
      </c>
      <c r="D439" s="131">
        <v>0</v>
      </c>
      <c r="E439" s="132">
        <v>0</v>
      </c>
      <c r="F439" s="133">
        <v>1</v>
      </c>
      <c r="G439" s="30">
        <f t="shared" si="109"/>
        <v>0</v>
      </c>
      <c r="H439" s="31">
        <f t="shared" si="110"/>
        <v>0</v>
      </c>
      <c r="I439" s="31"/>
      <c r="J439" s="27">
        <f t="shared" si="120"/>
        <v>0</v>
      </c>
      <c r="K439" s="27">
        <f t="shared" si="122"/>
        <v>0</v>
      </c>
      <c r="L439" s="28">
        <f t="shared" si="112"/>
        <v>0</v>
      </c>
      <c r="M439" s="31"/>
      <c r="N439" s="35">
        <f t="shared" si="123"/>
        <v>0</v>
      </c>
      <c r="O439" s="35">
        <f t="shared" si="119"/>
        <v>0</v>
      </c>
      <c r="P439" s="20" t="str">
        <f t="shared" si="115"/>
        <v>.</v>
      </c>
      <c r="Q439" s="38"/>
      <c r="R439" s="23"/>
      <c r="S439" s="38"/>
      <c r="T439" s="202"/>
      <c r="U439" s="203">
        <f t="shared" si="124"/>
        <v>0</v>
      </c>
      <c r="V439" s="203">
        <f t="shared" si="125"/>
        <v>0</v>
      </c>
      <c r="W439" s="207">
        <f t="shared" si="121"/>
        <v>0</v>
      </c>
      <c r="X439" s="9"/>
    </row>
    <row r="440" spans="3:24">
      <c r="C440" s="56">
        <v>32</v>
      </c>
      <c r="D440" s="131">
        <v>0</v>
      </c>
      <c r="E440" s="132">
        <v>0</v>
      </c>
      <c r="F440" s="133">
        <v>1</v>
      </c>
      <c r="G440" s="30">
        <f t="shared" si="109"/>
        <v>0</v>
      </c>
      <c r="H440" s="31">
        <f t="shared" si="110"/>
        <v>0</v>
      </c>
      <c r="I440" s="31"/>
      <c r="J440" s="27">
        <f t="shared" si="120"/>
        <v>0</v>
      </c>
      <c r="K440" s="27">
        <f t="shared" si="122"/>
        <v>0</v>
      </c>
      <c r="L440" s="28">
        <f t="shared" si="112"/>
        <v>0</v>
      </c>
      <c r="M440" s="31"/>
      <c r="N440" s="35">
        <f t="shared" si="123"/>
        <v>0</v>
      </c>
      <c r="O440" s="35">
        <f t="shared" si="119"/>
        <v>0</v>
      </c>
      <c r="P440" s="20" t="str">
        <f t="shared" si="115"/>
        <v>.</v>
      </c>
      <c r="Q440" s="38"/>
      <c r="R440" s="23"/>
      <c r="S440" s="38"/>
      <c r="T440" s="202"/>
      <c r="U440" s="203">
        <f t="shared" si="124"/>
        <v>0</v>
      </c>
      <c r="V440" s="203">
        <f t="shared" si="125"/>
        <v>0</v>
      </c>
      <c r="W440" s="207">
        <f t="shared" si="121"/>
        <v>0</v>
      </c>
      <c r="X440" s="9"/>
    </row>
    <row r="441" spans="3:24">
      <c r="C441" s="55">
        <v>33</v>
      </c>
      <c r="D441" s="131">
        <v>0</v>
      </c>
      <c r="E441" s="132">
        <v>0</v>
      </c>
      <c r="F441" s="133">
        <v>1</v>
      </c>
      <c r="G441" s="30">
        <f t="shared" si="109"/>
        <v>0</v>
      </c>
      <c r="H441" s="31">
        <f t="shared" si="110"/>
        <v>0</v>
      </c>
      <c r="I441" s="31"/>
      <c r="J441" s="27">
        <f t="shared" si="120"/>
        <v>0</v>
      </c>
      <c r="K441" s="27">
        <f t="shared" si="122"/>
        <v>0</v>
      </c>
      <c r="L441" s="28">
        <f t="shared" si="112"/>
        <v>0</v>
      </c>
      <c r="M441" s="31"/>
      <c r="N441" s="35">
        <f t="shared" si="123"/>
        <v>0</v>
      </c>
      <c r="O441" s="35">
        <f t="shared" si="119"/>
        <v>0</v>
      </c>
      <c r="P441" s="20" t="str">
        <f t="shared" si="115"/>
        <v>.</v>
      </c>
      <c r="Q441" s="38"/>
      <c r="R441" s="23"/>
      <c r="S441" s="38"/>
      <c r="T441" s="202"/>
      <c r="U441" s="203">
        <f t="shared" si="124"/>
        <v>0</v>
      </c>
      <c r="V441" s="203">
        <f t="shared" si="125"/>
        <v>0</v>
      </c>
      <c r="W441" s="207">
        <f t="shared" si="121"/>
        <v>0</v>
      </c>
      <c r="X441" s="9"/>
    </row>
    <row r="442" spans="3:24">
      <c r="C442" s="55">
        <v>34</v>
      </c>
      <c r="D442" s="131">
        <v>0</v>
      </c>
      <c r="E442" s="132">
        <v>0</v>
      </c>
      <c r="F442" s="133">
        <v>1</v>
      </c>
      <c r="G442" s="30">
        <f t="shared" si="109"/>
        <v>0</v>
      </c>
      <c r="H442" s="31">
        <f t="shared" si="110"/>
        <v>0</v>
      </c>
      <c r="I442" s="31"/>
      <c r="J442" s="27">
        <f t="shared" si="120"/>
        <v>0</v>
      </c>
      <c r="K442" s="27">
        <f t="shared" si="122"/>
        <v>0</v>
      </c>
      <c r="L442" s="28">
        <f t="shared" si="112"/>
        <v>0</v>
      </c>
      <c r="M442" s="31"/>
      <c r="N442" s="35">
        <f t="shared" si="123"/>
        <v>0</v>
      </c>
      <c r="O442" s="35">
        <f t="shared" si="119"/>
        <v>0</v>
      </c>
      <c r="P442" s="20" t="str">
        <f t="shared" si="115"/>
        <v>.</v>
      </c>
      <c r="Q442" s="38"/>
      <c r="R442" s="23"/>
      <c r="S442" s="38"/>
      <c r="T442" s="202"/>
      <c r="U442" s="203">
        <f t="shared" si="124"/>
        <v>0</v>
      </c>
      <c r="V442" s="203">
        <f t="shared" si="125"/>
        <v>0</v>
      </c>
      <c r="W442" s="207">
        <f t="shared" si="121"/>
        <v>0</v>
      </c>
      <c r="X442" s="9"/>
    </row>
    <row r="443" spans="3:24">
      <c r="C443" s="55">
        <v>35</v>
      </c>
      <c r="D443" s="131">
        <v>0</v>
      </c>
      <c r="E443" s="132">
        <v>0</v>
      </c>
      <c r="F443" s="133">
        <v>1</v>
      </c>
      <c r="G443" s="30">
        <f t="shared" si="109"/>
        <v>0</v>
      </c>
      <c r="H443" s="31">
        <f t="shared" si="110"/>
        <v>0</v>
      </c>
      <c r="I443" s="31"/>
      <c r="J443" s="27">
        <f t="shared" si="120"/>
        <v>0</v>
      </c>
      <c r="K443" s="27">
        <f t="shared" si="122"/>
        <v>0</v>
      </c>
      <c r="L443" s="28">
        <f t="shared" si="112"/>
        <v>0</v>
      </c>
      <c r="M443" s="31"/>
      <c r="N443" s="35">
        <f t="shared" si="123"/>
        <v>0</v>
      </c>
      <c r="O443" s="35">
        <f t="shared" si="119"/>
        <v>0</v>
      </c>
      <c r="P443" s="20" t="str">
        <f t="shared" si="115"/>
        <v>.</v>
      </c>
      <c r="Q443" s="38"/>
      <c r="R443" s="23"/>
      <c r="S443" s="38"/>
      <c r="T443" s="202"/>
      <c r="U443" s="203">
        <f t="shared" si="124"/>
        <v>0</v>
      </c>
      <c r="V443" s="203">
        <f t="shared" si="125"/>
        <v>0</v>
      </c>
      <c r="W443" s="207">
        <f t="shared" si="121"/>
        <v>0</v>
      </c>
      <c r="X443" s="9"/>
    </row>
    <row r="444" spans="3:24">
      <c r="C444" s="56">
        <v>36</v>
      </c>
      <c r="D444" s="131">
        <v>0</v>
      </c>
      <c r="E444" s="132">
        <v>0</v>
      </c>
      <c r="F444" s="133">
        <v>1</v>
      </c>
      <c r="G444" s="30">
        <f t="shared" si="109"/>
        <v>0</v>
      </c>
      <c r="H444" s="31">
        <f t="shared" si="110"/>
        <v>0</v>
      </c>
      <c r="I444" s="31"/>
      <c r="J444" s="27">
        <f t="shared" si="120"/>
        <v>0</v>
      </c>
      <c r="K444" s="27">
        <f t="shared" si="122"/>
        <v>0</v>
      </c>
      <c r="L444" s="28">
        <f t="shared" si="112"/>
        <v>0</v>
      </c>
      <c r="M444" s="31"/>
      <c r="N444" s="35">
        <f t="shared" si="123"/>
        <v>0</v>
      </c>
      <c r="O444" s="35">
        <f t="shared" si="119"/>
        <v>0</v>
      </c>
      <c r="P444" s="20" t="str">
        <f t="shared" si="115"/>
        <v>.</v>
      </c>
      <c r="Q444" s="38"/>
      <c r="R444" s="23"/>
      <c r="S444" s="38"/>
      <c r="T444" s="202"/>
      <c r="U444" s="203">
        <f t="shared" si="124"/>
        <v>0</v>
      </c>
      <c r="V444" s="203">
        <f t="shared" si="125"/>
        <v>0</v>
      </c>
      <c r="W444" s="207">
        <f t="shared" si="121"/>
        <v>0</v>
      </c>
      <c r="X444" s="9"/>
    </row>
    <row r="445" spans="3:24">
      <c r="C445" s="55">
        <v>37</v>
      </c>
      <c r="D445" s="131">
        <v>0</v>
      </c>
      <c r="E445" s="132">
        <v>0</v>
      </c>
      <c r="F445" s="133">
        <v>1</v>
      </c>
      <c r="G445" s="30">
        <f t="shared" si="109"/>
        <v>0</v>
      </c>
      <c r="H445" s="31">
        <f t="shared" si="110"/>
        <v>0</v>
      </c>
      <c r="I445" s="31"/>
      <c r="J445" s="27">
        <f t="shared" si="120"/>
        <v>0</v>
      </c>
      <c r="K445" s="27">
        <f t="shared" si="122"/>
        <v>0</v>
      </c>
      <c r="L445" s="28">
        <f t="shared" si="112"/>
        <v>0</v>
      </c>
      <c r="M445" s="31"/>
      <c r="N445" s="35">
        <f t="shared" si="123"/>
        <v>0</v>
      </c>
      <c r="O445" s="35">
        <f t="shared" si="119"/>
        <v>0</v>
      </c>
      <c r="P445" s="20" t="str">
        <f t="shared" si="115"/>
        <v>.</v>
      </c>
      <c r="Q445" s="38"/>
      <c r="R445" s="23"/>
      <c r="S445" s="38"/>
      <c r="T445" s="202"/>
      <c r="U445" s="203">
        <f t="shared" si="124"/>
        <v>0</v>
      </c>
      <c r="V445" s="203">
        <f t="shared" si="125"/>
        <v>0</v>
      </c>
      <c r="W445" s="207">
        <f t="shared" si="121"/>
        <v>0</v>
      </c>
      <c r="X445" s="9"/>
    </row>
    <row r="446" spans="3:24">
      <c r="C446" s="55">
        <v>38</v>
      </c>
      <c r="D446" s="131">
        <v>0</v>
      </c>
      <c r="E446" s="132">
        <v>0</v>
      </c>
      <c r="F446" s="133">
        <v>1</v>
      </c>
      <c r="G446" s="30">
        <f t="shared" si="109"/>
        <v>0</v>
      </c>
      <c r="H446" s="31">
        <f t="shared" si="110"/>
        <v>0</v>
      </c>
      <c r="I446" s="31"/>
      <c r="J446" s="27">
        <f t="shared" si="120"/>
        <v>0</v>
      </c>
      <c r="K446" s="27">
        <f t="shared" si="122"/>
        <v>0</v>
      </c>
      <c r="L446" s="28">
        <f t="shared" si="112"/>
        <v>0</v>
      </c>
      <c r="M446" s="31"/>
      <c r="N446" s="35">
        <f t="shared" si="123"/>
        <v>0</v>
      </c>
      <c r="O446" s="35">
        <f t="shared" si="119"/>
        <v>0</v>
      </c>
      <c r="P446" s="20" t="str">
        <f t="shared" si="115"/>
        <v>.</v>
      </c>
      <c r="Q446" s="38"/>
      <c r="R446" s="23"/>
      <c r="S446" s="38"/>
      <c r="T446" s="202"/>
      <c r="U446" s="203">
        <f t="shared" si="124"/>
        <v>0</v>
      </c>
      <c r="V446" s="203">
        <f t="shared" si="125"/>
        <v>0</v>
      </c>
      <c r="W446" s="207">
        <f t="shared" si="121"/>
        <v>0</v>
      </c>
      <c r="X446" s="9"/>
    </row>
    <row r="447" spans="3:24">
      <c r="C447" s="55">
        <v>39</v>
      </c>
      <c r="D447" s="131">
        <v>0</v>
      </c>
      <c r="E447" s="132">
        <v>0</v>
      </c>
      <c r="F447" s="133">
        <v>1</v>
      </c>
      <c r="G447" s="30">
        <f t="shared" si="109"/>
        <v>0</v>
      </c>
      <c r="H447" s="31">
        <f t="shared" si="110"/>
        <v>0</v>
      </c>
      <c r="I447" s="31"/>
      <c r="J447" s="27">
        <f t="shared" si="120"/>
        <v>0</v>
      </c>
      <c r="K447" s="27">
        <f t="shared" si="122"/>
        <v>0</v>
      </c>
      <c r="L447" s="28">
        <f t="shared" si="112"/>
        <v>0</v>
      </c>
      <c r="M447" s="31"/>
      <c r="N447" s="35">
        <f t="shared" si="123"/>
        <v>0</v>
      </c>
      <c r="O447" s="35">
        <f t="shared" si="119"/>
        <v>0</v>
      </c>
      <c r="P447" s="20" t="str">
        <f t="shared" si="115"/>
        <v>.</v>
      </c>
      <c r="Q447" s="38"/>
      <c r="R447" s="23"/>
      <c r="S447" s="38"/>
      <c r="T447" s="202"/>
      <c r="U447" s="203">
        <f t="shared" si="124"/>
        <v>0</v>
      </c>
      <c r="V447" s="203">
        <f t="shared" si="125"/>
        <v>0</v>
      </c>
      <c r="W447" s="207">
        <f t="shared" si="121"/>
        <v>0</v>
      </c>
      <c r="X447" s="9"/>
    </row>
    <row r="448" spans="3:24">
      <c r="C448" s="56">
        <v>40</v>
      </c>
      <c r="D448" s="131">
        <v>0</v>
      </c>
      <c r="E448" s="132">
        <v>0</v>
      </c>
      <c r="F448" s="133">
        <v>1</v>
      </c>
      <c r="G448" s="30">
        <f t="shared" si="109"/>
        <v>0</v>
      </c>
      <c r="H448" s="31">
        <f t="shared" si="110"/>
        <v>0</v>
      </c>
      <c r="I448" s="31"/>
      <c r="J448" s="27">
        <f t="shared" si="120"/>
        <v>0</v>
      </c>
      <c r="K448" s="27">
        <f t="shared" si="122"/>
        <v>0</v>
      </c>
      <c r="L448" s="28">
        <f t="shared" si="112"/>
        <v>0</v>
      </c>
      <c r="M448" s="31"/>
      <c r="N448" s="35">
        <f t="shared" si="123"/>
        <v>0</v>
      </c>
      <c r="O448" s="35">
        <f t="shared" si="119"/>
        <v>0</v>
      </c>
      <c r="P448" s="20" t="str">
        <f t="shared" si="115"/>
        <v>.</v>
      </c>
      <c r="Q448" s="38"/>
      <c r="R448" s="23"/>
      <c r="S448" s="38"/>
      <c r="T448" s="202"/>
      <c r="U448" s="203">
        <f t="shared" si="124"/>
        <v>0</v>
      </c>
      <c r="V448" s="203">
        <f t="shared" si="125"/>
        <v>0</v>
      </c>
      <c r="W448" s="207">
        <f t="shared" si="121"/>
        <v>0</v>
      </c>
      <c r="X448" s="9"/>
    </row>
    <row r="449" spans="3:24">
      <c r="C449" s="55">
        <v>41</v>
      </c>
      <c r="D449" s="131">
        <v>0</v>
      </c>
      <c r="E449" s="132">
        <v>0</v>
      </c>
      <c r="F449" s="133">
        <v>1</v>
      </c>
      <c r="G449" s="30">
        <f t="shared" si="109"/>
        <v>0</v>
      </c>
      <c r="H449" s="31">
        <f t="shared" si="110"/>
        <v>0</v>
      </c>
      <c r="I449" s="31"/>
      <c r="J449" s="27">
        <f t="shared" si="120"/>
        <v>0</v>
      </c>
      <c r="K449" s="27">
        <f t="shared" si="122"/>
        <v>0</v>
      </c>
      <c r="L449" s="28">
        <f t="shared" si="112"/>
        <v>0</v>
      </c>
      <c r="M449" s="31"/>
      <c r="N449" s="35">
        <f t="shared" si="123"/>
        <v>0</v>
      </c>
      <c r="O449" s="35">
        <f t="shared" si="119"/>
        <v>0</v>
      </c>
      <c r="P449" s="20" t="str">
        <f t="shared" si="115"/>
        <v>.</v>
      </c>
      <c r="Q449" s="38"/>
      <c r="R449" s="23"/>
      <c r="S449" s="38"/>
      <c r="T449" s="202"/>
      <c r="U449" s="203">
        <f t="shared" si="124"/>
        <v>0</v>
      </c>
      <c r="V449" s="203">
        <f t="shared" si="125"/>
        <v>0</v>
      </c>
      <c r="W449" s="207">
        <f t="shared" si="121"/>
        <v>0</v>
      </c>
      <c r="X449" s="9"/>
    </row>
    <row r="450" spans="3:24">
      <c r="C450" s="55">
        <v>42</v>
      </c>
      <c r="D450" s="131">
        <v>0</v>
      </c>
      <c r="E450" s="132">
        <v>0</v>
      </c>
      <c r="F450" s="133">
        <v>1</v>
      </c>
      <c r="G450" s="30">
        <f t="shared" si="109"/>
        <v>0</v>
      </c>
      <c r="H450" s="31">
        <f t="shared" si="110"/>
        <v>0</v>
      </c>
      <c r="I450" s="31"/>
      <c r="J450" s="27">
        <f t="shared" si="120"/>
        <v>0</v>
      </c>
      <c r="K450" s="27">
        <f t="shared" si="122"/>
        <v>0</v>
      </c>
      <c r="L450" s="28">
        <f t="shared" si="112"/>
        <v>0</v>
      </c>
      <c r="M450" s="31"/>
      <c r="N450" s="35">
        <f t="shared" si="123"/>
        <v>0</v>
      </c>
      <c r="O450" s="35">
        <f t="shared" si="119"/>
        <v>0</v>
      </c>
      <c r="P450" s="20" t="str">
        <f t="shared" si="115"/>
        <v>.</v>
      </c>
      <c r="Q450" s="38"/>
      <c r="R450" s="23"/>
      <c r="S450" s="38"/>
      <c r="T450" s="202"/>
      <c r="U450" s="203">
        <f t="shared" si="124"/>
        <v>0</v>
      </c>
      <c r="V450" s="203">
        <f t="shared" si="125"/>
        <v>0</v>
      </c>
      <c r="W450" s="207">
        <f t="shared" si="121"/>
        <v>0</v>
      </c>
      <c r="X450" s="9"/>
    </row>
    <row r="451" spans="3:24">
      <c r="C451" s="55">
        <v>43</v>
      </c>
      <c r="D451" s="131">
        <v>0</v>
      </c>
      <c r="E451" s="132">
        <v>0</v>
      </c>
      <c r="F451" s="133">
        <v>1</v>
      </c>
      <c r="G451" s="30">
        <f t="shared" si="109"/>
        <v>0</v>
      </c>
      <c r="H451" s="31">
        <f t="shared" si="110"/>
        <v>0</v>
      </c>
      <c r="I451" s="31"/>
      <c r="J451" s="27">
        <f t="shared" si="120"/>
        <v>0</v>
      </c>
      <c r="K451" s="27">
        <f t="shared" si="122"/>
        <v>0</v>
      </c>
      <c r="L451" s="28">
        <f t="shared" si="112"/>
        <v>0</v>
      </c>
      <c r="M451" s="31"/>
      <c r="N451" s="35">
        <f t="shared" si="123"/>
        <v>0</v>
      </c>
      <c r="O451" s="35">
        <f t="shared" si="119"/>
        <v>0</v>
      </c>
      <c r="P451" s="20" t="str">
        <f t="shared" si="115"/>
        <v>.</v>
      </c>
      <c r="Q451" s="38"/>
      <c r="R451" s="23"/>
      <c r="S451" s="38"/>
      <c r="T451" s="202"/>
      <c r="U451" s="203">
        <f t="shared" si="124"/>
        <v>0</v>
      </c>
      <c r="V451" s="203">
        <f t="shared" si="125"/>
        <v>0</v>
      </c>
      <c r="W451" s="207">
        <f t="shared" si="121"/>
        <v>0</v>
      </c>
      <c r="X451" s="9"/>
    </row>
    <row r="452" spans="3:24">
      <c r="C452" s="56">
        <v>44</v>
      </c>
      <c r="D452" s="131">
        <v>0</v>
      </c>
      <c r="E452" s="132">
        <v>0</v>
      </c>
      <c r="F452" s="133">
        <v>1</v>
      </c>
      <c r="G452" s="30">
        <f t="shared" si="109"/>
        <v>0</v>
      </c>
      <c r="H452" s="31">
        <f t="shared" si="110"/>
        <v>0</v>
      </c>
      <c r="I452" s="31"/>
      <c r="J452" s="27">
        <f t="shared" si="120"/>
        <v>0</v>
      </c>
      <c r="K452" s="27">
        <f t="shared" si="122"/>
        <v>0</v>
      </c>
      <c r="L452" s="28">
        <f t="shared" si="112"/>
        <v>0</v>
      </c>
      <c r="M452" s="31"/>
      <c r="N452" s="35">
        <f t="shared" si="123"/>
        <v>0</v>
      </c>
      <c r="O452" s="35">
        <f t="shared" si="119"/>
        <v>0</v>
      </c>
      <c r="P452" s="20" t="str">
        <f t="shared" si="115"/>
        <v>.</v>
      </c>
      <c r="Q452" s="38"/>
      <c r="R452" s="23"/>
      <c r="S452" s="38"/>
      <c r="T452" s="202"/>
      <c r="U452" s="203">
        <f t="shared" si="124"/>
        <v>0</v>
      </c>
      <c r="V452" s="203">
        <f t="shared" si="125"/>
        <v>0</v>
      </c>
      <c r="W452" s="207">
        <f t="shared" si="121"/>
        <v>0</v>
      </c>
      <c r="X452" s="9"/>
    </row>
    <row r="453" spans="3:24">
      <c r="C453" s="55">
        <v>45</v>
      </c>
      <c r="D453" s="131">
        <v>0</v>
      </c>
      <c r="E453" s="132">
        <v>0</v>
      </c>
      <c r="F453" s="133">
        <v>1</v>
      </c>
      <c r="G453" s="30">
        <f t="shared" si="109"/>
        <v>0</v>
      </c>
      <c r="H453" s="31">
        <f t="shared" si="110"/>
        <v>0</v>
      </c>
      <c r="I453" s="31"/>
      <c r="J453" s="27">
        <f t="shared" si="120"/>
        <v>0</v>
      </c>
      <c r="K453" s="27">
        <f t="shared" si="122"/>
        <v>0</v>
      </c>
      <c r="L453" s="28">
        <f t="shared" si="112"/>
        <v>0</v>
      </c>
      <c r="M453" s="31"/>
      <c r="N453" s="35">
        <f t="shared" si="123"/>
        <v>0</v>
      </c>
      <c r="O453" s="35">
        <f t="shared" si="119"/>
        <v>0</v>
      </c>
      <c r="P453" s="20" t="str">
        <f t="shared" si="115"/>
        <v>.</v>
      </c>
      <c r="Q453" s="38"/>
      <c r="R453" s="23"/>
      <c r="S453" s="38"/>
      <c r="T453" s="202"/>
      <c r="U453" s="203">
        <f t="shared" si="124"/>
        <v>0</v>
      </c>
      <c r="V453" s="203">
        <f t="shared" si="125"/>
        <v>0</v>
      </c>
      <c r="W453" s="207">
        <f t="shared" si="121"/>
        <v>0</v>
      </c>
      <c r="X453" s="9"/>
    </row>
    <row r="454" spans="3:24">
      <c r="C454" s="55">
        <v>46</v>
      </c>
      <c r="D454" s="131">
        <v>0</v>
      </c>
      <c r="E454" s="132">
        <v>0</v>
      </c>
      <c r="F454" s="133">
        <v>1</v>
      </c>
      <c r="G454" s="30">
        <f t="shared" si="109"/>
        <v>0</v>
      </c>
      <c r="H454" s="31">
        <f t="shared" si="110"/>
        <v>0</v>
      </c>
      <c r="I454" s="31"/>
      <c r="J454" s="27">
        <f t="shared" si="120"/>
        <v>0</v>
      </c>
      <c r="K454" s="27">
        <f t="shared" si="122"/>
        <v>0</v>
      </c>
      <c r="L454" s="28">
        <f t="shared" si="112"/>
        <v>0</v>
      </c>
      <c r="M454" s="31"/>
      <c r="N454" s="35">
        <f t="shared" si="123"/>
        <v>0</v>
      </c>
      <c r="O454" s="35">
        <f t="shared" si="119"/>
        <v>0</v>
      </c>
      <c r="P454" s="20" t="str">
        <f t="shared" si="115"/>
        <v>.</v>
      </c>
      <c r="Q454" s="38"/>
      <c r="R454" s="23"/>
      <c r="S454" s="38"/>
      <c r="T454" s="202"/>
      <c r="U454" s="203">
        <f t="shared" si="124"/>
        <v>0</v>
      </c>
      <c r="V454" s="203">
        <f t="shared" si="125"/>
        <v>0</v>
      </c>
      <c r="W454" s="207">
        <f t="shared" si="121"/>
        <v>0</v>
      </c>
      <c r="X454" s="9"/>
    </row>
    <row r="455" spans="3:24">
      <c r="C455" s="55">
        <v>47</v>
      </c>
      <c r="D455" s="131">
        <v>0</v>
      </c>
      <c r="E455" s="132">
        <v>0</v>
      </c>
      <c r="F455" s="133">
        <v>1</v>
      </c>
      <c r="G455" s="30">
        <f t="shared" si="109"/>
        <v>0</v>
      </c>
      <c r="H455" s="31">
        <f t="shared" si="110"/>
        <v>0</v>
      </c>
      <c r="I455" s="31"/>
      <c r="J455" s="27">
        <f t="shared" si="120"/>
        <v>0</v>
      </c>
      <c r="K455" s="27">
        <f t="shared" si="122"/>
        <v>0</v>
      </c>
      <c r="L455" s="28">
        <f t="shared" si="112"/>
        <v>0</v>
      </c>
      <c r="M455" s="31"/>
      <c r="N455" s="35">
        <f t="shared" si="123"/>
        <v>0</v>
      </c>
      <c r="O455" s="35">
        <f t="shared" si="119"/>
        <v>0</v>
      </c>
      <c r="P455" s="20" t="str">
        <f t="shared" si="115"/>
        <v>.</v>
      </c>
      <c r="Q455" s="38"/>
      <c r="R455" s="23"/>
      <c r="S455" s="38"/>
      <c r="T455" s="202"/>
      <c r="U455" s="203">
        <f t="shared" si="124"/>
        <v>0</v>
      </c>
      <c r="V455" s="203">
        <f t="shared" si="125"/>
        <v>0</v>
      </c>
      <c r="W455" s="207">
        <f t="shared" si="121"/>
        <v>0</v>
      </c>
      <c r="X455" s="9"/>
    </row>
    <row r="456" spans="3:24">
      <c r="C456" s="56">
        <v>48</v>
      </c>
      <c r="D456" s="131">
        <v>0</v>
      </c>
      <c r="E456" s="132">
        <v>0</v>
      </c>
      <c r="F456" s="133">
        <v>1</v>
      </c>
      <c r="G456" s="30">
        <f t="shared" si="109"/>
        <v>0</v>
      </c>
      <c r="H456" s="31">
        <f t="shared" si="110"/>
        <v>0</v>
      </c>
      <c r="I456" s="31"/>
      <c r="J456" s="27">
        <f t="shared" si="120"/>
        <v>0</v>
      </c>
      <c r="K456" s="27">
        <f t="shared" si="122"/>
        <v>0</v>
      </c>
      <c r="L456" s="28">
        <f t="shared" si="112"/>
        <v>0</v>
      </c>
      <c r="M456" s="31"/>
      <c r="N456" s="35">
        <f t="shared" si="123"/>
        <v>0</v>
      </c>
      <c r="O456" s="35">
        <f t="shared" si="119"/>
        <v>0</v>
      </c>
      <c r="P456" s="20" t="str">
        <f t="shared" si="115"/>
        <v>.</v>
      </c>
      <c r="Q456" s="38"/>
      <c r="R456" s="23"/>
      <c r="S456" s="38"/>
      <c r="T456" s="202"/>
      <c r="U456" s="203">
        <f t="shared" si="124"/>
        <v>0</v>
      </c>
      <c r="V456" s="203">
        <f t="shared" si="125"/>
        <v>0</v>
      </c>
      <c r="W456" s="207">
        <f>(U456+V456)-N456</f>
        <v>0</v>
      </c>
      <c r="X456" s="9"/>
    </row>
    <row r="457" spans="3:24">
      <c r="C457" s="55">
        <v>49</v>
      </c>
      <c r="D457" s="131">
        <v>0</v>
      </c>
      <c r="E457" s="132">
        <v>0</v>
      </c>
      <c r="F457" s="133">
        <v>1</v>
      </c>
      <c r="G457" s="30">
        <f t="shared" si="109"/>
        <v>0</v>
      </c>
      <c r="H457" s="31">
        <f t="shared" si="110"/>
        <v>0</v>
      </c>
      <c r="I457" s="31"/>
      <c r="J457" s="27">
        <f t="shared" si="120"/>
        <v>0</v>
      </c>
      <c r="K457" s="27">
        <f t="shared" ref="K457:K460" si="126">ROUND((IF(H457-$R$420&lt;0,0,(H457-$R$420))*3.5%)*F457,2)</f>
        <v>0</v>
      </c>
      <c r="L457" s="28">
        <f t="shared" si="112"/>
        <v>0</v>
      </c>
      <c r="M457" s="31"/>
      <c r="N457" s="35">
        <f t="shared" si="123"/>
        <v>0</v>
      </c>
      <c r="O457" s="35">
        <f t="shared" si="119"/>
        <v>0</v>
      </c>
      <c r="P457" s="20" t="str">
        <f t="shared" si="115"/>
        <v>.</v>
      </c>
      <c r="Q457" s="38"/>
      <c r="R457" s="23"/>
      <c r="S457" s="38"/>
      <c r="T457" s="202"/>
      <c r="U457" s="203">
        <f t="shared" si="124"/>
        <v>0</v>
      </c>
      <c r="V457" s="203">
        <f t="shared" si="125"/>
        <v>0</v>
      </c>
      <c r="W457" s="207">
        <f t="shared" si="121"/>
        <v>0</v>
      </c>
      <c r="X457" s="9"/>
    </row>
    <row r="458" spans="3:24">
      <c r="C458" s="55">
        <v>50</v>
      </c>
      <c r="D458" s="131">
        <v>0</v>
      </c>
      <c r="E458" s="132">
        <v>0</v>
      </c>
      <c r="F458" s="133">
        <v>1</v>
      </c>
      <c r="G458" s="30">
        <f t="shared" si="109"/>
        <v>0</v>
      </c>
      <c r="H458" s="31">
        <f t="shared" si="110"/>
        <v>0</v>
      </c>
      <c r="I458" s="31"/>
      <c r="J458" s="27">
        <f t="shared" si="120"/>
        <v>0</v>
      </c>
      <c r="K458" s="27">
        <f t="shared" si="126"/>
        <v>0</v>
      </c>
      <c r="L458" s="28">
        <f t="shared" si="112"/>
        <v>0</v>
      </c>
      <c r="M458" s="31"/>
      <c r="N458" s="35">
        <f t="shared" si="123"/>
        <v>0</v>
      </c>
      <c r="O458" s="35">
        <f t="shared" si="119"/>
        <v>0</v>
      </c>
      <c r="P458" s="20" t="str">
        <f t="shared" si="115"/>
        <v>.</v>
      </c>
      <c r="Q458" s="38"/>
      <c r="R458" s="23"/>
      <c r="S458" s="38"/>
      <c r="T458" s="202"/>
      <c r="U458" s="203">
        <f t="shared" si="124"/>
        <v>0</v>
      </c>
      <c r="V458" s="203">
        <f t="shared" si="125"/>
        <v>0</v>
      </c>
      <c r="W458" s="207">
        <f t="shared" si="121"/>
        <v>0</v>
      </c>
      <c r="X458" s="9"/>
    </row>
    <row r="459" spans="3:24">
      <c r="C459" s="55">
        <v>51</v>
      </c>
      <c r="D459" s="131">
        <v>0</v>
      </c>
      <c r="E459" s="132">
        <v>0</v>
      </c>
      <c r="F459" s="133">
        <v>1</v>
      </c>
      <c r="G459" s="30">
        <f t="shared" si="109"/>
        <v>0</v>
      </c>
      <c r="H459" s="31">
        <f t="shared" si="110"/>
        <v>0</v>
      </c>
      <c r="I459" s="31"/>
      <c r="J459" s="27">
        <f t="shared" si="120"/>
        <v>0</v>
      </c>
      <c r="K459" s="27">
        <f t="shared" si="126"/>
        <v>0</v>
      </c>
      <c r="L459" s="28">
        <f t="shared" si="112"/>
        <v>0</v>
      </c>
      <c r="M459" s="31"/>
      <c r="N459" s="35">
        <f t="shared" si="123"/>
        <v>0</v>
      </c>
      <c r="O459" s="35">
        <f t="shared" si="119"/>
        <v>0</v>
      </c>
      <c r="P459" s="20" t="str">
        <f t="shared" si="115"/>
        <v>.</v>
      </c>
      <c r="Q459" s="38"/>
      <c r="R459" s="23"/>
      <c r="S459" s="38"/>
      <c r="T459" s="202"/>
      <c r="U459" s="203">
        <f t="shared" si="124"/>
        <v>0</v>
      </c>
      <c r="V459" s="203">
        <f t="shared" si="125"/>
        <v>0</v>
      </c>
      <c r="W459" s="207">
        <f t="shared" si="121"/>
        <v>0</v>
      </c>
      <c r="X459" s="9"/>
    </row>
    <row r="460" spans="3:24">
      <c r="C460" s="56">
        <v>52</v>
      </c>
      <c r="D460" s="131">
        <v>0</v>
      </c>
      <c r="E460" s="132">
        <v>0</v>
      </c>
      <c r="F460" s="133">
        <v>1</v>
      </c>
      <c r="G460" s="30">
        <f t="shared" si="109"/>
        <v>0</v>
      </c>
      <c r="H460" s="31">
        <f t="shared" si="110"/>
        <v>0</v>
      </c>
      <c r="I460" s="31"/>
      <c r="J460" s="27">
        <f t="shared" si="120"/>
        <v>0</v>
      </c>
      <c r="K460" s="27">
        <f t="shared" si="126"/>
        <v>0</v>
      </c>
      <c r="L460" s="28">
        <f t="shared" si="112"/>
        <v>0</v>
      </c>
      <c r="M460" s="31"/>
      <c r="N460" s="35">
        <f t="shared" si="123"/>
        <v>0</v>
      </c>
      <c r="O460" s="35">
        <f t="shared" si="119"/>
        <v>0</v>
      </c>
      <c r="P460" s="20" t="str">
        <f t="shared" si="115"/>
        <v>.</v>
      </c>
      <c r="Q460" s="38"/>
      <c r="R460" s="23"/>
      <c r="S460" s="38"/>
      <c r="T460" s="202"/>
      <c r="U460" s="203">
        <f t="shared" si="124"/>
        <v>0</v>
      </c>
      <c r="V460" s="203">
        <f t="shared" si="125"/>
        <v>0</v>
      </c>
      <c r="W460" s="207">
        <f t="shared" si="121"/>
        <v>0</v>
      </c>
      <c r="X460" s="9"/>
    </row>
    <row r="461" spans="3:24">
      <c r="C461" s="57"/>
      <c r="D461" s="32"/>
      <c r="E461" s="32"/>
      <c r="F461" s="150" t="s">
        <v>51</v>
      </c>
      <c r="G461" s="31">
        <f>SUM(G409:G460)</f>
        <v>0</v>
      </c>
      <c r="H461" s="31">
        <f>SUM(H409:H460)</f>
        <v>0</v>
      </c>
      <c r="I461" s="31"/>
      <c r="J461" s="27">
        <f>SUM(J409:J460)</f>
        <v>0</v>
      </c>
      <c r="K461" s="27">
        <f>SUM(K409:K460)</f>
        <v>0</v>
      </c>
      <c r="L461" s="28">
        <f>SUM(L409:L460)</f>
        <v>0</v>
      </c>
      <c r="M461" s="31"/>
      <c r="N461" s="29">
        <f>SUM(N409:N460)</f>
        <v>0</v>
      </c>
      <c r="O461" s="29">
        <f>SUM(O409:O460)</f>
        <v>0</v>
      </c>
      <c r="P461" s="20" t="str">
        <f t="shared" si="115"/>
        <v>.</v>
      </c>
      <c r="Q461" s="9"/>
      <c r="R461" s="9"/>
      <c r="S461" s="34"/>
      <c r="T461" s="202"/>
      <c r="U461" s="228">
        <f>SUM(U409:U460)</f>
        <v>0</v>
      </c>
      <c r="V461" s="228">
        <f>SUM(V409:V460)</f>
        <v>0</v>
      </c>
      <c r="W461" s="229">
        <f>SUM(W409:W460)</f>
        <v>0</v>
      </c>
      <c r="X461" s="9"/>
    </row>
    <row r="462" spans="3:24" ht="13.2" thickBot="1">
      <c r="C462" s="58"/>
      <c r="D462" s="34"/>
      <c r="E462" s="34"/>
      <c r="F462" s="197"/>
      <c r="G462" s="34"/>
      <c r="H462" s="34"/>
      <c r="I462" s="34"/>
      <c r="J462" s="34"/>
      <c r="K462" s="34"/>
      <c r="L462" s="49"/>
      <c r="M462" s="34"/>
      <c r="N462" s="49"/>
      <c r="O462" s="49"/>
      <c r="P462" s="20"/>
      <c r="Q462" s="9"/>
      <c r="R462" s="9"/>
      <c r="S462" s="34"/>
      <c r="T462" s="202"/>
      <c r="U462" s="203"/>
      <c r="V462" s="203"/>
      <c r="W462" s="207"/>
      <c r="X462" s="9"/>
    </row>
    <row r="463" spans="3:24" ht="58.05" customHeight="1">
      <c r="C463" s="58"/>
      <c r="D463" s="34"/>
      <c r="E463" s="34"/>
      <c r="F463" s="197"/>
      <c r="G463" s="34"/>
      <c r="H463" s="34"/>
      <c r="I463" s="34"/>
      <c r="J463" s="34"/>
      <c r="K463" s="359" t="s">
        <v>156</v>
      </c>
      <c r="L463" s="360"/>
      <c r="M463" s="11" t="s">
        <v>16</v>
      </c>
      <c r="N463" s="12" t="s">
        <v>8</v>
      </c>
      <c r="O463" s="13" t="s">
        <v>9</v>
      </c>
      <c r="P463" s="20"/>
      <c r="Q463" s="9"/>
      <c r="R463" s="9"/>
      <c r="S463" s="34"/>
      <c r="T463" s="202"/>
      <c r="U463" s="203"/>
      <c r="V463" s="203"/>
      <c r="W463" s="207"/>
      <c r="X463" s="9"/>
    </row>
    <row r="464" spans="3:24">
      <c r="C464" s="58"/>
      <c r="D464" s="34"/>
      <c r="E464" s="34"/>
      <c r="F464" s="197"/>
      <c r="G464" s="34"/>
      <c r="H464" s="34"/>
      <c r="I464" s="34"/>
      <c r="J464" s="34"/>
      <c r="K464" s="113" t="s">
        <v>112</v>
      </c>
      <c r="L464" s="271"/>
      <c r="M464" s="272">
        <v>0</v>
      </c>
      <c r="N464" s="31">
        <f>ROUND(N461*(1+M464),2)</f>
        <v>0</v>
      </c>
      <c r="O464" s="114">
        <f>ROUND(O461*(1+M464),2)</f>
        <v>0</v>
      </c>
      <c r="P464" s="20"/>
      <c r="Q464" s="9"/>
      <c r="R464" s="9"/>
      <c r="S464" s="34"/>
      <c r="T464" s="202"/>
      <c r="U464" s="203"/>
      <c r="V464" s="203"/>
      <c r="W464" s="207"/>
      <c r="X464" s="9"/>
    </row>
    <row r="465" spans="3:24" ht="13.2" thickBot="1">
      <c r="C465" s="58"/>
      <c r="D465" s="34"/>
      <c r="E465" s="34"/>
      <c r="F465" s="197"/>
      <c r="G465" s="34"/>
      <c r="H465" s="34"/>
      <c r="I465" s="34"/>
      <c r="J465" s="34"/>
      <c r="K465" s="115" t="s">
        <v>117</v>
      </c>
      <c r="L465" s="301"/>
      <c r="M465" s="159">
        <v>5.5E-2</v>
      </c>
      <c r="N465" s="299">
        <f>ROUND(N464*(1+M465),2)</f>
        <v>0</v>
      </c>
      <c r="O465" s="300">
        <f>ROUND(O464*(1+M465),2)</f>
        <v>0</v>
      </c>
      <c r="P465" s="20"/>
      <c r="Q465" s="9"/>
      <c r="R465" s="9"/>
      <c r="S465" s="34"/>
      <c r="T465" s="202"/>
      <c r="U465" s="203"/>
      <c r="V465" s="203"/>
      <c r="W465" s="207"/>
      <c r="X465" s="9"/>
    </row>
    <row r="466" spans="3:24" ht="13.2" thickBot="1">
      <c r="C466" s="58"/>
      <c r="D466" s="34"/>
      <c r="E466" s="34"/>
      <c r="F466" s="197"/>
      <c r="G466" s="34"/>
      <c r="H466" s="34"/>
      <c r="I466" s="34"/>
      <c r="J466" s="34"/>
      <c r="K466" s="292" t="s">
        <v>140</v>
      </c>
      <c r="L466" s="332"/>
      <c r="M466" s="294">
        <v>8.2000000000000003E-2</v>
      </c>
      <c r="N466" s="285">
        <f>ROUND(N465*(1+M466),2)</f>
        <v>0</v>
      </c>
      <c r="O466" s="286">
        <f>ROUND(O465*(1+M466),2)</f>
        <v>0</v>
      </c>
      <c r="P466" s="20"/>
      <c r="Q466" s="9"/>
      <c r="R466" s="9"/>
      <c r="S466" s="34"/>
      <c r="T466" s="202"/>
      <c r="U466" s="203"/>
      <c r="V466" s="203"/>
      <c r="W466" s="207"/>
      <c r="X466" s="9"/>
    </row>
    <row r="467" spans="3:24" ht="13.2" thickBot="1">
      <c r="C467" s="74"/>
      <c r="D467" s="62"/>
      <c r="E467" s="62"/>
      <c r="F467" s="250"/>
      <c r="G467" s="62"/>
      <c r="H467" s="62"/>
      <c r="I467" s="62"/>
      <c r="J467" s="62"/>
      <c r="K467" s="221"/>
      <c r="L467" s="221"/>
      <c r="M467" s="222"/>
      <c r="N467" s="223"/>
      <c r="O467" s="223"/>
      <c r="P467" s="61"/>
      <c r="Q467" s="39"/>
      <c r="R467" s="39"/>
      <c r="S467" s="62"/>
      <c r="T467" s="208"/>
      <c r="U467" s="210"/>
      <c r="V467" s="210"/>
      <c r="W467" s="211"/>
      <c r="X467" s="9"/>
    </row>
    <row r="468" spans="3:24" ht="13.8">
      <c r="C468" s="236">
        <v>2020</v>
      </c>
      <c r="D468" s="50"/>
      <c r="E468" s="50"/>
      <c r="F468" s="50"/>
      <c r="G468" s="50"/>
      <c r="H468" s="50"/>
      <c r="I468" s="50"/>
      <c r="J468" s="50"/>
      <c r="K468" s="50"/>
      <c r="L468" s="50"/>
      <c r="M468" s="50"/>
      <c r="N468" s="50"/>
      <c r="O468" s="50"/>
      <c r="P468" s="51"/>
      <c r="Q468" s="50"/>
      <c r="R468" s="50"/>
      <c r="S468" s="71"/>
      <c r="T468" s="204"/>
      <c r="U468" s="204"/>
      <c r="V468" s="204"/>
      <c r="W468" s="205"/>
      <c r="X468" s="9"/>
    </row>
    <row r="469" spans="3:24" ht="13.2" thickBot="1">
      <c r="C469" s="52"/>
      <c r="D469" s="9"/>
      <c r="E469" s="9"/>
      <c r="F469" s="9"/>
      <c r="G469" s="9"/>
      <c r="H469" s="9"/>
      <c r="I469" s="9"/>
      <c r="J469" s="9"/>
      <c r="K469" s="9"/>
      <c r="L469" s="9"/>
      <c r="M469" s="9"/>
      <c r="N469" s="9"/>
      <c r="O469" s="9"/>
      <c r="P469" s="20"/>
      <c r="Q469" s="9"/>
      <c r="R469" s="9"/>
      <c r="S469" s="38"/>
      <c r="T469" s="202"/>
      <c r="U469" s="202"/>
      <c r="V469" s="202"/>
      <c r="W469" s="206"/>
      <c r="X469" s="9"/>
    </row>
    <row r="470" spans="3:24">
      <c r="C470" s="53"/>
      <c r="D470" s="373" t="s">
        <v>1</v>
      </c>
      <c r="E470" s="374"/>
      <c r="F470" s="375"/>
      <c r="G470" s="5"/>
      <c r="H470" s="6"/>
      <c r="I470" s="6"/>
      <c r="J470" s="376" t="s">
        <v>2</v>
      </c>
      <c r="K470" s="377"/>
      <c r="L470" s="377"/>
      <c r="M470" s="7"/>
      <c r="N470" s="379" t="s">
        <v>3</v>
      </c>
      <c r="O470" s="380"/>
      <c r="P470" s="20"/>
      <c r="Q470" s="9"/>
      <c r="R470" s="9"/>
      <c r="S470" s="38"/>
      <c r="T470" s="202"/>
      <c r="U470" s="202"/>
      <c r="V470" s="202"/>
      <c r="W470" s="206"/>
      <c r="X470" s="9"/>
    </row>
    <row r="471" spans="3:24" ht="51" thickBot="1">
      <c r="C471" s="54" t="s">
        <v>4</v>
      </c>
      <c r="D471" s="134" t="s">
        <v>65</v>
      </c>
      <c r="E471" s="135" t="s">
        <v>66</v>
      </c>
      <c r="F471" s="127" t="s">
        <v>28</v>
      </c>
      <c r="G471" s="14" t="s">
        <v>67</v>
      </c>
      <c r="H471" s="15" t="s">
        <v>68</v>
      </c>
      <c r="I471" s="15"/>
      <c r="J471" s="16" t="s">
        <v>5</v>
      </c>
      <c r="K471" s="16" t="s">
        <v>6</v>
      </c>
      <c r="L471" s="17" t="s">
        <v>7</v>
      </c>
      <c r="M471" s="15"/>
      <c r="N471" s="18" t="s">
        <v>8</v>
      </c>
      <c r="O471" s="18" t="s">
        <v>9</v>
      </c>
      <c r="P471" s="20"/>
      <c r="Q471" s="9"/>
      <c r="R471" s="9"/>
      <c r="S471" s="102"/>
      <c r="T471" s="202"/>
      <c r="U471" s="235" t="s">
        <v>103</v>
      </c>
      <c r="V471" s="235" t="s">
        <v>104</v>
      </c>
      <c r="W471" s="240" t="s">
        <v>18</v>
      </c>
      <c r="X471" s="9"/>
    </row>
    <row r="472" spans="3:24">
      <c r="C472" s="55">
        <v>1</v>
      </c>
      <c r="D472" s="131">
        <v>0</v>
      </c>
      <c r="E472" s="132">
        <v>0</v>
      </c>
      <c r="F472" s="133">
        <v>1</v>
      </c>
      <c r="G472" s="30">
        <f t="shared" ref="G472:G523" si="127">D472+E472</f>
        <v>0</v>
      </c>
      <c r="H472" s="31">
        <f t="shared" ref="H472:H523" si="128">ROUND((G472/F472),2)</f>
        <v>0</v>
      </c>
      <c r="I472" s="31"/>
      <c r="J472" s="27">
        <f>ROUND((H472*3%)*F472,2)</f>
        <v>0</v>
      </c>
      <c r="K472" s="27">
        <f>ROUND((IF(H472-$R$474&lt;0,0,(H472-$R$474))*3.5%)*F472,2)</f>
        <v>0</v>
      </c>
      <c r="L472" s="28">
        <f t="shared" ref="L472:L523" si="129">J472+K472</f>
        <v>0</v>
      </c>
      <c r="M472" s="31"/>
      <c r="N472" s="35">
        <f>((MIN(H472,$R$475)*0.58%)+IF(H472&gt;$R$475,(H472-$R$475)*1.25%,0))*F472</f>
        <v>0</v>
      </c>
      <c r="O472" s="35">
        <f t="shared" ref="O472:O523" si="130">(H472*3.75%)*F472</f>
        <v>0</v>
      </c>
      <c r="P472" s="20" t="str">
        <f>IF(W472&lt;&gt;0, "Error - review!",".")</f>
        <v>.</v>
      </c>
      <c r="Q472" s="357" t="s">
        <v>136</v>
      </c>
      <c r="R472" s="358"/>
      <c r="S472" s="38"/>
      <c r="T472" s="202"/>
      <c r="U472" s="203">
        <f>((MIN(H472,$R$475)*0.58%))*F472</f>
        <v>0</v>
      </c>
      <c r="V472" s="203">
        <f>(IF(H472&gt;$R$475,(H472-$R$475)*1.25%,0))*F472</f>
        <v>0</v>
      </c>
      <c r="W472" s="207">
        <f>(U472+V472)-N472</f>
        <v>0</v>
      </c>
      <c r="X472" s="9"/>
    </row>
    <row r="473" spans="3:24">
      <c r="C473" s="55">
        <v>2</v>
      </c>
      <c r="D473" s="131">
        <v>0</v>
      </c>
      <c r="E473" s="132">
        <v>0</v>
      </c>
      <c r="F473" s="133">
        <v>1</v>
      </c>
      <c r="G473" s="30">
        <f t="shared" si="127"/>
        <v>0</v>
      </c>
      <c r="H473" s="31">
        <f t="shared" si="128"/>
        <v>0</v>
      </c>
      <c r="I473" s="31"/>
      <c r="J473" s="27">
        <f t="shared" ref="J473:J483" si="131">ROUND((H473*3%)*F473,2)</f>
        <v>0</v>
      </c>
      <c r="K473" s="27">
        <f t="shared" ref="K473:K523" si="132">ROUND((IF(H473-$R$474&lt;0,0,(H473-$R$474))*3.5%)*F473,2)</f>
        <v>0</v>
      </c>
      <c r="L473" s="28">
        <f t="shared" si="129"/>
        <v>0</v>
      </c>
      <c r="M473" s="31"/>
      <c r="N473" s="35">
        <f t="shared" ref="N473:N523" si="133">((MIN(H473,$R$475)*0.58%)+IF(H473&gt;$R$475,(H473-$R$475)*1.25%,0))*F473</f>
        <v>0</v>
      </c>
      <c r="O473" s="35">
        <f t="shared" si="130"/>
        <v>0</v>
      </c>
      <c r="P473" s="20" t="str">
        <f t="shared" ref="P473:P524" si="134">IF(W473&lt;&gt;0, "Error - review!",".")</f>
        <v>.</v>
      </c>
      <c r="Q473" s="77" t="s">
        <v>100</v>
      </c>
      <c r="R473" s="111">
        <v>248.3</v>
      </c>
      <c r="S473" s="38"/>
      <c r="T473" s="202"/>
      <c r="U473" s="203">
        <f t="shared" ref="U473:U521" si="135">((MIN(H473,$R$475)*0.58%))*F473</f>
        <v>0</v>
      </c>
      <c r="V473" s="203">
        <f t="shared" ref="V473:V523" si="136">(IF(H473&gt;$R$475,(H473-$R$475)*1.25%,0))*F473</f>
        <v>0</v>
      </c>
      <c r="W473" s="207">
        <f t="shared" ref="W473:W483" si="137">(U473+V473)-N473</f>
        <v>0</v>
      </c>
      <c r="X473" s="9"/>
    </row>
    <row r="474" spans="3:24">
      <c r="C474" s="55">
        <v>3</v>
      </c>
      <c r="D474" s="131">
        <v>0</v>
      </c>
      <c r="E474" s="132">
        <v>0</v>
      </c>
      <c r="F474" s="133">
        <v>1</v>
      </c>
      <c r="G474" s="30">
        <f t="shared" si="127"/>
        <v>0</v>
      </c>
      <c r="H474" s="31">
        <f t="shared" si="128"/>
        <v>0</v>
      </c>
      <c r="I474" s="31"/>
      <c r="J474" s="27">
        <f t="shared" si="131"/>
        <v>0</v>
      </c>
      <c r="K474" s="27">
        <f t="shared" si="132"/>
        <v>0</v>
      </c>
      <c r="L474" s="28">
        <f t="shared" si="129"/>
        <v>0</v>
      </c>
      <c r="M474" s="31"/>
      <c r="N474" s="35">
        <f t="shared" si="133"/>
        <v>0</v>
      </c>
      <c r="O474" s="35">
        <f t="shared" si="130"/>
        <v>0</v>
      </c>
      <c r="P474" s="20" t="str">
        <f t="shared" si="134"/>
        <v>.</v>
      </c>
      <c r="Q474" s="77" t="s">
        <v>38</v>
      </c>
      <c r="R474" s="111">
        <f>ROUND(($R$473*52.18*2)/52.18,2)</f>
        <v>496.6</v>
      </c>
      <c r="S474" s="38"/>
      <c r="T474" s="202"/>
      <c r="U474" s="203">
        <f t="shared" si="135"/>
        <v>0</v>
      </c>
      <c r="V474" s="203">
        <f t="shared" si="136"/>
        <v>0</v>
      </c>
      <c r="W474" s="207">
        <f t="shared" si="137"/>
        <v>0</v>
      </c>
      <c r="X474" s="9"/>
    </row>
    <row r="475" spans="3:24" ht="13.2" thickBot="1">
      <c r="C475" s="55">
        <v>4</v>
      </c>
      <c r="D475" s="131">
        <v>0</v>
      </c>
      <c r="E475" s="132">
        <v>0</v>
      </c>
      <c r="F475" s="133">
        <v>1</v>
      </c>
      <c r="G475" s="30">
        <f t="shared" si="127"/>
        <v>0</v>
      </c>
      <c r="H475" s="31">
        <f t="shared" si="128"/>
        <v>0</v>
      </c>
      <c r="I475" s="31"/>
      <c r="J475" s="27">
        <f t="shared" si="131"/>
        <v>0</v>
      </c>
      <c r="K475" s="27">
        <f t="shared" si="132"/>
        <v>0</v>
      </c>
      <c r="L475" s="28">
        <f t="shared" si="129"/>
        <v>0</v>
      </c>
      <c r="M475" s="31"/>
      <c r="N475" s="35">
        <f t="shared" si="133"/>
        <v>0</v>
      </c>
      <c r="O475" s="35">
        <f t="shared" si="130"/>
        <v>0</v>
      </c>
      <c r="P475" s="20" t="str">
        <f t="shared" si="134"/>
        <v>.</v>
      </c>
      <c r="Q475" s="78" t="s">
        <v>12</v>
      </c>
      <c r="R475" s="112">
        <f>ROUND(($R$473*52.18*3.74)/52.18,2)</f>
        <v>928.64</v>
      </c>
      <c r="S475" s="38"/>
      <c r="T475" s="202"/>
      <c r="U475" s="203">
        <f t="shared" si="135"/>
        <v>0</v>
      </c>
      <c r="V475" s="203">
        <f t="shared" si="136"/>
        <v>0</v>
      </c>
      <c r="W475" s="207">
        <f t="shared" si="137"/>
        <v>0</v>
      </c>
      <c r="X475" s="9"/>
    </row>
    <row r="476" spans="3:24">
      <c r="C476" s="55">
        <v>5</v>
      </c>
      <c r="D476" s="131">
        <v>0</v>
      </c>
      <c r="E476" s="132">
        <v>0</v>
      </c>
      <c r="F476" s="133">
        <v>1</v>
      </c>
      <c r="G476" s="30">
        <f t="shared" si="127"/>
        <v>0</v>
      </c>
      <c r="H476" s="31">
        <f t="shared" si="128"/>
        <v>0</v>
      </c>
      <c r="I476" s="31"/>
      <c r="J476" s="27">
        <f t="shared" si="131"/>
        <v>0</v>
      </c>
      <c r="K476" s="27">
        <f t="shared" si="132"/>
        <v>0</v>
      </c>
      <c r="L476" s="28">
        <f t="shared" si="129"/>
        <v>0</v>
      </c>
      <c r="M476" s="31"/>
      <c r="N476" s="35">
        <f t="shared" si="133"/>
        <v>0</v>
      </c>
      <c r="O476" s="35">
        <f t="shared" si="130"/>
        <v>0</v>
      </c>
      <c r="P476" s="20" t="str">
        <f t="shared" si="134"/>
        <v>.</v>
      </c>
      <c r="Q476" s="38"/>
      <c r="R476" s="23"/>
      <c r="S476" s="38"/>
      <c r="T476" s="202"/>
      <c r="U476" s="203">
        <f t="shared" si="135"/>
        <v>0</v>
      </c>
      <c r="V476" s="203">
        <f t="shared" si="136"/>
        <v>0</v>
      </c>
      <c r="W476" s="207">
        <f t="shared" si="137"/>
        <v>0</v>
      </c>
      <c r="X476" s="9"/>
    </row>
    <row r="477" spans="3:24">
      <c r="C477" s="55">
        <v>6</v>
      </c>
      <c r="D477" s="131">
        <v>0</v>
      </c>
      <c r="E477" s="132">
        <v>0</v>
      </c>
      <c r="F477" s="133">
        <v>1</v>
      </c>
      <c r="G477" s="30">
        <f t="shared" si="127"/>
        <v>0</v>
      </c>
      <c r="H477" s="31">
        <f t="shared" si="128"/>
        <v>0</v>
      </c>
      <c r="I477" s="31"/>
      <c r="J477" s="27">
        <f t="shared" si="131"/>
        <v>0</v>
      </c>
      <c r="K477" s="27">
        <f t="shared" si="132"/>
        <v>0</v>
      </c>
      <c r="L477" s="28">
        <f t="shared" si="129"/>
        <v>0</v>
      </c>
      <c r="M477" s="31"/>
      <c r="N477" s="35">
        <f t="shared" si="133"/>
        <v>0</v>
      </c>
      <c r="O477" s="35">
        <f t="shared" si="130"/>
        <v>0</v>
      </c>
      <c r="P477" s="20" t="str">
        <f t="shared" si="134"/>
        <v>.</v>
      </c>
      <c r="Q477" s="198"/>
      <c r="R477" s="23"/>
      <c r="S477" s="38"/>
      <c r="T477" s="202"/>
      <c r="U477" s="203">
        <f t="shared" si="135"/>
        <v>0</v>
      </c>
      <c r="V477" s="203">
        <f t="shared" si="136"/>
        <v>0</v>
      </c>
      <c r="W477" s="207">
        <f t="shared" si="137"/>
        <v>0</v>
      </c>
      <c r="X477" s="9"/>
    </row>
    <row r="478" spans="3:24">
      <c r="C478" s="55">
        <v>7</v>
      </c>
      <c r="D478" s="131">
        <v>0</v>
      </c>
      <c r="E478" s="132">
        <v>0</v>
      </c>
      <c r="F478" s="133">
        <v>1</v>
      </c>
      <c r="G478" s="30">
        <f t="shared" si="127"/>
        <v>0</v>
      </c>
      <c r="H478" s="31">
        <f t="shared" si="128"/>
        <v>0</v>
      </c>
      <c r="I478" s="31"/>
      <c r="J478" s="27">
        <f t="shared" si="131"/>
        <v>0</v>
      </c>
      <c r="K478" s="27">
        <f t="shared" si="132"/>
        <v>0</v>
      </c>
      <c r="L478" s="28">
        <f t="shared" si="129"/>
        <v>0</v>
      </c>
      <c r="M478" s="31"/>
      <c r="N478" s="35">
        <f t="shared" si="133"/>
        <v>0</v>
      </c>
      <c r="O478" s="35">
        <f t="shared" si="130"/>
        <v>0</v>
      </c>
      <c r="P478" s="20" t="str">
        <f t="shared" si="134"/>
        <v>.</v>
      </c>
      <c r="Q478" s="38"/>
      <c r="R478" s="23"/>
      <c r="S478" s="38"/>
      <c r="T478" s="202"/>
      <c r="U478" s="203">
        <f t="shared" si="135"/>
        <v>0</v>
      </c>
      <c r="V478" s="203">
        <f t="shared" si="136"/>
        <v>0</v>
      </c>
      <c r="W478" s="207">
        <f t="shared" si="137"/>
        <v>0</v>
      </c>
      <c r="X478" s="9"/>
    </row>
    <row r="479" spans="3:24">
      <c r="C479" s="55">
        <v>8</v>
      </c>
      <c r="D479" s="131">
        <v>0</v>
      </c>
      <c r="E479" s="132">
        <v>0</v>
      </c>
      <c r="F479" s="133">
        <v>1</v>
      </c>
      <c r="G479" s="30">
        <f t="shared" si="127"/>
        <v>0</v>
      </c>
      <c r="H479" s="31">
        <f t="shared" si="128"/>
        <v>0</v>
      </c>
      <c r="I479" s="31"/>
      <c r="J479" s="27">
        <f t="shared" si="131"/>
        <v>0</v>
      </c>
      <c r="K479" s="27">
        <f t="shared" si="132"/>
        <v>0</v>
      </c>
      <c r="L479" s="118">
        <f t="shared" si="129"/>
        <v>0</v>
      </c>
      <c r="M479" s="119"/>
      <c r="N479" s="35">
        <f t="shared" si="133"/>
        <v>0</v>
      </c>
      <c r="O479" s="35">
        <f t="shared" si="130"/>
        <v>0</v>
      </c>
      <c r="P479" s="20" t="str">
        <f t="shared" si="134"/>
        <v>.</v>
      </c>
      <c r="Q479" s="38"/>
      <c r="R479" s="23"/>
      <c r="S479" s="38"/>
      <c r="T479" s="202"/>
      <c r="U479" s="203">
        <f t="shared" si="135"/>
        <v>0</v>
      </c>
      <c r="V479" s="203">
        <f t="shared" si="136"/>
        <v>0</v>
      </c>
      <c r="W479" s="207">
        <f t="shared" si="137"/>
        <v>0</v>
      </c>
      <c r="X479" s="9"/>
    </row>
    <row r="480" spans="3:24">
      <c r="C480" s="55">
        <v>9</v>
      </c>
      <c r="D480" s="131">
        <v>0</v>
      </c>
      <c r="E480" s="132">
        <v>0</v>
      </c>
      <c r="F480" s="133">
        <v>1</v>
      </c>
      <c r="G480" s="30">
        <f t="shared" si="127"/>
        <v>0</v>
      </c>
      <c r="H480" s="31">
        <f t="shared" si="128"/>
        <v>0</v>
      </c>
      <c r="I480" s="31"/>
      <c r="J480" s="27">
        <f t="shared" si="131"/>
        <v>0</v>
      </c>
      <c r="K480" s="27">
        <f t="shared" si="132"/>
        <v>0</v>
      </c>
      <c r="L480" s="118">
        <f t="shared" si="129"/>
        <v>0</v>
      </c>
      <c r="M480" s="119"/>
      <c r="N480" s="35">
        <f t="shared" si="133"/>
        <v>0</v>
      </c>
      <c r="O480" s="35">
        <f t="shared" si="130"/>
        <v>0</v>
      </c>
      <c r="P480" s="20" t="str">
        <f t="shared" si="134"/>
        <v>.</v>
      </c>
      <c r="Q480" s="38"/>
      <c r="R480" s="23"/>
      <c r="S480" s="38"/>
      <c r="T480" s="202"/>
      <c r="U480" s="203">
        <f t="shared" si="135"/>
        <v>0</v>
      </c>
      <c r="V480" s="203">
        <f t="shared" si="136"/>
        <v>0</v>
      </c>
      <c r="W480" s="207">
        <f t="shared" si="137"/>
        <v>0</v>
      </c>
      <c r="X480" s="9"/>
    </row>
    <row r="481" spans="3:24">
      <c r="C481" s="55">
        <v>10</v>
      </c>
      <c r="D481" s="131">
        <v>0</v>
      </c>
      <c r="E481" s="132">
        <v>0</v>
      </c>
      <c r="F481" s="133">
        <v>1</v>
      </c>
      <c r="G481" s="30">
        <f t="shared" si="127"/>
        <v>0</v>
      </c>
      <c r="H481" s="31">
        <f t="shared" si="128"/>
        <v>0</v>
      </c>
      <c r="I481" s="31"/>
      <c r="J481" s="27">
        <f t="shared" si="131"/>
        <v>0</v>
      </c>
      <c r="K481" s="27">
        <f t="shared" si="132"/>
        <v>0</v>
      </c>
      <c r="L481" s="118">
        <f t="shared" si="129"/>
        <v>0</v>
      </c>
      <c r="M481" s="119"/>
      <c r="N481" s="35">
        <f t="shared" si="133"/>
        <v>0</v>
      </c>
      <c r="O481" s="35">
        <f t="shared" si="130"/>
        <v>0</v>
      </c>
      <c r="P481" s="20" t="str">
        <f t="shared" si="134"/>
        <v>.</v>
      </c>
      <c r="Q481" s="38"/>
      <c r="R481" s="23"/>
      <c r="S481" s="38"/>
      <c r="T481" s="202"/>
      <c r="U481" s="203">
        <f t="shared" si="135"/>
        <v>0</v>
      </c>
      <c r="V481" s="203">
        <f t="shared" si="136"/>
        <v>0</v>
      </c>
      <c r="W481" s="207">
        <f t="shared" si="137"/>
        <v>0</v>
      </c>
      <c r="X481" s="9"/>
    </row>
    <row r="482" spans="3:24">
      <c r="C482" s="55">
        <v>11</v>
      </c>
      <c r="D482" s="131">
        <v>0</v>
      </c>
      <c r="E482" s="132">
        <v>0</v>
      </c>
      <c r="F482" s="133">
        <v>1</v>
      </c>
      <c r="G482" s="30">
        <f t="shared" si="127"/>
        <v>0</v>
      </c>
      <c r="H482" s="31">
        <f t="shared" si="128"/>
        <v>0</v>
      </c>
      <c r="I482" s="31"/>
      <c r="J482" s="27">
        <f t="shared" si="131"/>
        <v>0</v>
      </c>
      <c r="K482" s="27">
        <f t="shared" si="132"/>
        <v>0</v>
      </c>
      <c r="L482" s="118">
        <f t="shared" si="129"/>
        <v>0</v>
      </c>
      <c r="M482" s="119"/>
      <c r="N482" s="35">
        <f t="shared" si="133"/>
        <v>0</v>
      </c>
      <c r="O482" s="35">
        <f t="shared" si="130"/>
        <v>0</v>
      </c>
      <c r="P482" s="20" t="str">
        <f t="shared" si="134"/>
        <v>.</v>
      </c>
      <c r="Q482" s="186"/>
      <c r="R482" s="23"/>
      <c r="S482" s="38"/>
      <c r="T482" s="202"/>
      <c r="U482" s="203">
        <f t="shared" si="135"/>
        <v>0</v>
      </c>
      <c r="V482" s="203">
        <f t="shared" si="136"/>
        <v>0</v>
      </c>
      <c r="W482" s="207">
        <f t="shared" si="137"/>
        <v>0</v>
      </c>
      <c r="X482" s="9"/>
    </row>
    <row r="483" spans="3:24">
      <c r="C483" s="170">
        <v>12</v>
      </c>
      <c r="D483" s="131">
        <v>0</v>
      </c>
      <c r="E483" s="132">
        <v>0</v>
      </c>
      <c r="F483" s="133">
        <v>1</v>
      </c>
      <c r="G483" s="30">
        <f t="shared" si="127"/>
        <v>0</v>
      </c>
      <c r="H483" s="31">
        <f t="shared" si="128"/>
        <v>0</v>
      </c>
      <c r="I483" s="31"/>
      <c r="J483" s="27">
        <f t="shared" si="131"/>
        <v>0</v>
      </c>
      <c r="K483" s="27">
        <f t="shared" si="132"/>
        <v>0</v>
      </c>
      <c r="L483" s="118">
        <f t="shared" si="129"/>
        <v>0</v>
      </c>
      <c r="M483" s="119"/>
      <c r="N483" s="35">
        <f t="shared" si="133"/>
        <v>0</v>
      </c>
      <c r="O483" s="35">
        <f t="shared" si="130"/>
        <v>0</v>
      </c>
      <c r="P483" s="20" t="str">
        <f t="shared" si="134"/>
        <v>.</v>
      </c>
      <c r="Q483" s="38"/>
      <c r="R483" s="38"/>
      <c r="S483" s="38"/>
      <c r="T483" s="202"/>
      <c r="U483" s="203">
        <f t="shared" si="135"/>
        <v>0</v>
      </c>
      <c r="V483" s="203">
        <f t="shared" si="136"/>
        <v>0</v>
      </c>
      <c r="W483" s="207">
        <f t="shared" si="137"/>
        <v>0</v>
      </c>
      <c r="X483" s="9"/>
    </row>
    <row r="484" spans="3:24">
      <c r="C484" s="160">
        <v>13</v>
      </c>
      <c r="D484" s="131">
        <v>0</v>
      </c>
      <c r="E484" s="132">
        <v>0</v>
      </c>
      <c r="F484" s="133">
        <v>1</v>
      </c>
      <c r="G484" s="30">
        <f t="shared" si="127"/>
        <v>0</v>
      </c>
      <c r="H484" s="31">
        <f t="shared" si="128"/>
        <v>0</v>
      </c>
      <c r="I484" s="31"/>
      <c r="J484" s="27">
        <f>ROUND((H484*3%)*F484,2)</f>
        <v>0</v>
      </c>
      <c r="K484" s="27">
        <f t="shared" si="132"/>
        <v>0</v>
      </c>
      <c r="L484" s="28">
        <f t="shared" si="129"/>
        <v>0</v>
      </c>
      <c r="M484" s="31"/>
      <c r="N484" s="35">
        <f t="shared" si="133"/>
        <v>0</v>
      </c>
      <c r="O484" s="35">
        <f t="shared" si="130"/>
        <v>0</v>
      </c>
      <c r="P484" s="20" t="str">
        <f t="shared" si="134"/>
        <v>.</v>
      </c>
      <c r="Q484" s="9"/>
      <c r="R484" s="9"/>
      <c r="S484" s="38"/>
      <c r="T484" s="202"/>
      <c r="U484" s="203">
        <f t="shared" si="135"/>
        <v>0</v>
      </c>
      <c r="V484" s="203">
        <f t="shared" si="136"/>
        <v>0</v>
      </c>
      <c r="W484" s="207">
        <f>(U484+V484)-N484</f>
        <v>0</v>
      </c>
      <c r="X484" s="9"/>
    </row>
    <row r="485" spans="3:24">
      <c r="C485" s="55">
        <v>14</v>
      </c>
      <c r="D485" s="131">
        <v>0</v>
      </c>
      <c r="E485" s="132">
        <v>0</v>
      </c>
      <c r="F485" s="133">
        <v>1</v>
      </c>
      <c r="G485" s="30">
        <f t="shared" si="127"/>
        <v>0</v>
      </c>
      <c r="H485" s="31">
        <f t="shared" si="128"/>
        <v>0</v>
      </c>
      <c r="I485" s="31"/>
      <c r="J485" s="27">
        <f t="shared" ref="J485:J523" si="138">ROUND((H485*3%)*F485,2)</f>
        <v>0</v>
      </c>
      <c r="K485" s="27">
        <f t="shared" si="132"/>
        <v>0</v>
      </c>
      <c r="L485" s="28">
        <f t="shared" si="129"/>
        <v>0</v>
      </c>
      <c r="M485" s="31"/>
      <c r="N485" s="35">
        <f t="shared" si="133"/>
        <v>0</v>
      </c>
      <c r="O485" s="35">
        <f t="shared" si="130"/>
        <v>0</v>
      </c>
      <c r="P485" s="20" t="str">
        <f t="shared" si="134"/>
        <v>.</v>
      </c>
      <c r="Q485" s="9"/>
      <c r="R485" s="9"/>
      <c r="S485" s="38"/>
      <c r="T485" s="202"/>
      <c r="U485" s="203">
        <f t="shared" si="135"/>
        <v>0</v>
      </c>
      <c r="V485" s="203">
        <f t="shared" si="136"/>
        <v>0</v>
      </c>
      <c r="W485" s="207">
        <f t="shared" ref="W485:W522" si="139">(U485+V485)-N485</f>
        <v>0</v>
      </c>
      <c r="X485" s="9"/>
    </row>
    <row r="486" spans="3:24">
      <c r="C486" s="55">
        <v>15</v>
      </c>
      <c r="D486" s="131">
        <v>0</v>
      </c>
      <c r="E486" s="132">
        <v>0</v>
      </c>
      <c r="F486" s="133">
        <v>1</v>
      </c>
      <c r="G486" s="30">
        <f t="shared" si="127"/>
        <v>0</v>
      </c>
      <c r="H486" s="31">
        <f t="shared" si="128"/>
        <v>0</v>
      </c>
      <c r="I486" s="31"/>
      <c r="J486" s="27">
        <f t="shared" si="138"/>
        <v>0</v>
      </c>
      <c r="K486" s="27">
        <f t="shared" si="132"/>
        <v>0</v>
      </c>
      <c r="L486" s="28">
        <f t="shared" si="129"/>
        <v>0</v>
      </c>
      <c r="M486" s="31"/>
      <c r="N486" s="35">
        <f t="shared" si="133"/>
        <v>0</v>
      </c>
      <c r="O486" s="35">
        <f t="shared" si="130"/>
        <v>0</v>
      </c>
      <c r="P486" s="20" t="str">
        <f t="shared" si="134"/>
        <v>.</v>
      </c>
      <c r="Q486" s="38"/>
      <c r="R486" s="23"/>
      <c r="S486" s="38"/>
      <c r="T486" s="202"/>
      <c r="U486" s="203">
        <f t="shared" si="135"/>
        <v>0</v>
      </c>
      <c r="V486" s="203">
        <f t="shared" si="136"/>
        <v>0</v>
      </c>
      <c r="W486" s="207">
        <f t="shared" si="139"/>
        <v>0</v>
      </c>
      <c r="X486" s="9"/>
    </row>
    <row r="487" spans="3:24">
      <c r="C487" s="56">
        <v>16</v>
      </c>
      <c r="D487" s="131">
        <v>0</v>
      </c>
      <c r="E487" s="132">
        <v>0</v>
      </c>
      <c r="F487" s="133">
        <v>1</v>
      </c>
      <c r="G487" s="30">
        <f t="shared" si="127"/>
        <v>0</v>
      </c>
      <c r="H487" s="31">
        <f t="shared" si="128"/>
        <v>0</v>
      </c>
      <c r="I487" s="31"/>
      <c r="J487" s="27">
        <f t="shared" si="138"/>
        <v>0</v>
      </c>
      <c r="K487" s="27">
        <f t="shared" si="132"/>
        <v>0</v>
      </c>
      <c r="L487" s="28">
        <f t="shared" si="129"/>
        <v>0</v>
      </c>
      <c r="M487" s="31"/>
      <c r="N487" s="35">
        <f t="shared" si="133"/>
        <v>0</v>
      </c>
      <c r="O487" s="35">
        <f t="shared" si="130"/>
        <v>0</v>
      </c>
      <c r="P487" s="20" t="str">
        <f t="shared" si="134"/>
        <v>.</v>
      </c>
      <c r="Q487" s="38"/>
      <c r="R487" s="23"/>
      <c r="S487" s="38"/>
      <c r="T487" s="202"/>
      <c r="U487" s="203">
        <f t="shared" si="135"/>
        <v>0</v>
      </c>
      <c r="V487" s="203">
        <f t="shared" si="136"/>
        <v>0</v>
      </c>
      <c r="W487" s="207">
        <f t="shared" si="139"/>
        <v>0</v>
      </c>
      <c r="X487" s="9"/>
    </row>
    <row r="488" spans="3:24">
      <c r="C488" s="55">
        <v>17</v>
      </c>
      <c r="D488" s="131">
        <v>0</v>
      </c>
      <c r="E488" s="132">
        <v>0</v>
      </c>
      <c r="F488" s="133">
        <v>1</v>
      </c>
      <c r="G488" s="30">
        <f t="shared" si="127"/>
        <v>0</v>
      </c>
      <c r="H488" s="31">
        <f t="shared" si="128"/>
        <v>0</v>
      </c>
      <c r="I488" s="31"/>
      <c r="J488" s="27">
        <f t="shared" si="138"/>
        <v>0</v>
      </c>
      <c r="K488" s="27">
        <f t="shared" si="132"/>
        <v>0</v>
      </c>
      <c r="L488" s="28">
        <f t="shared" si="129"/>
        <v>0</v>
      </c>
      <c r="M488" s="31"/>
      <c r="N488" s="35">
        <f t="shared" si="133"/>
        <v>0</v>
      </c>
      <c r="O488" s="35">
        <f t="shared" si="130"/>
        <v>0</v>
      </c>
      <c r="P488" s="20" t="str">
        <f t="shared" si="134"/>
        <v>.</v>
      </c>
      <c r="Q488" s="38"/>
      <c r="R488" s="23"/>
      <c r="S488" s="38"/>
      <c r="T488" s="202"/>
      <c r="U488" s="203">
        <f t="shared" si="135"/>
        <v>0</v>
      </c>
      <c r="V488" s="203">
        <f t="shared" si="136"/>
        <v>0</v>
      </c>
      <c r="W488" s="207">
        <f t="shared" si="139"/>
        <v>0</v>
      </c>
      <c r="X488" s="9"/>
    </row>
    <row r="489" spans="3:24">
      <c r="C489" s="55">
        <v>18</v>
      </c>
      <c r="D489" s="131">
        <v>0</v>
      </c>
      <c r="E489" s="132">
        <v>0</v>
      </c>
      <c r="F489" s="133">
        <v>1</v>
      </c>
      <c r="G489" s="30">
        <f t="shared" si="127"/>
        <v>0</v>
      </c>
      <c r="H489" s="31">
        <f t="shared" si="128"/>
        <v>0</v>
      </c>
      <c r="I489" s="31"/>
      <c r="J489" s="27">
        <f t="shared" si="138"/>
        <v>0</v>
      </c>
      <c r="K489" s="27">
        <f t="shared" si="132"/>
        <v>0</v>
      </c>
      <c r="L489" s="28">
        <f t="shared" si="129"/>
        <v>0</v>
      </c>
      <c r="M489" s="31"/>
      <c r="N489" s="35">
        <f t="shared" si="133"/>
        <v>0</v>
      </c>
      <c r="O489" s="35">
        <f t="shared" si="130"/>
        <v>0</v>
      </c>
      <c r="P489" s="20" t="str">
        <f t="shared" si="134"/>
        <v>.</v>
      </c>
      <c r="Q489" s="38"/>
      <c r="R489" s="23"/>
      <c r="S489" s="38"/>
      <c r="T489" s="202"/>
      <c r="U489" s="203">
        <f t="shared" si="135"/>
        <v>0</v>
      </c>
      <c r="V489" s="203">
        <f t="shared" si="136"/>
        <v>0</v>
      </c>
      <c r="W489" s="207">
        <f t="shared" si="139"/>
        <v>0</v>
      </c>
      <c r="X489" s="9"/>
    </row>
    <row r="490" spans="3:24">
      <c r="C490" s="55">
        <v>19</v>
      </c>
      <c r="D490" s="131">
        <v>0</v>
      </c>
      <c r="E490" s="132">
        <v>0</v>
      </c>
      <c r="F490" s="133">
        <v>1</v>
      </c>
      <c r="G490" s="30">
        <f t="shared" si="127"/>
        <v>0</v>
      </c>
      <c r="H490" s="31">
        <f t="shared" si="128"/>
        <v>0</v>
      </c>
      <c r="I490" s="31"/>
      <c r="J490" s="27">
        <f t="shared" si="138"/>
        <v>0</v>
      </c>
      <c r="K490" s="27">
        <f t="shared" si="132"/>
        <v>0</v>
      </c>
      <c r="L490" s="28">
        <f t="shared" si="129"/>
        <v>0</v>
      </c>
      <c r="M490" s="31"/>
      <c r="N490" s="35">
        <f t="shared" si="133"/>
        <v>0</v>
      </c>
      <c r="O490" s="35">
        <f t="shared" si="130"/>
        <v>0</v>
      </c>
      <c r="P490" s="20" t="str">
        <f t="shared" si="134"/>
        <v>.</v>
      </c>
      <c r="Q490" s="38"/>
      <c r="R490" s="23"/>
      <c r="S490" s="38"/>
      <c r="T490" s="202"/>
      <c r="U490" s="203">
        <f t="shared" si="135"/>
        <v>0</v>
      </c>
      <c r="V490" s="203">
        <f t="shared" si="136"/>
        <v>0</v>
      </c>
      <c r="W490" s="207">
        <f t="shared" si="139"/>
        <v>0</v>
      </c>
      <c r="X490" s="9"/>
    </row>
    <row r="491" spans="3:24">
      <c r="C491" s="56">
        <v>20</v>
      </c>
      <c r="D491" s="131">
        <v>0</v>
      </c>
      <c r="E491" s="132">
        <v>0</v>
      </c>
      <c r="F491" s="133">
        <v>1</v>
      </c>
      <c r="G491" s="30">
        <f t="shared" si="127"/>
        <v>0</v>
      </c>
      <c r="H491" s="31">
        <f t="shared" si="128"/>
        <v>0</v>
      </c>
      <c r="I491" s="31"/>
      <c r="J491" s="27">
        <f t="shared" si="138"/>
        <v>0</v>
      </c>
      <c r="K491" s="27">
        <f t="shared" si="132"/>
        <v>0</v>
      </c>
      <c r="L491" s="28">
        <f t="shared" si="129"/>
        <v>0</v>
      </c>
      <c r="M491" s="31"/>
      <c r="N491" s="35">
        <f t="shared" si="133"/>
        <v>0</v>
      </c>
      <c r="O491" s="35">
        <f t="shared" si="130"/>
        <v>0</v>
      </c>
      <c r="P491" s="20" t="str">
        <f t="shared" si="134"/>
        <v>.</v>
      </c>
      <c r="Q491" s="38"/>
      <c r="R491" s="23"/>
      <c r="S491" s="38"/>
      <c r="T491" s="202"/>
      <c r="U491" s="203">
        <f t="shared" si="135"/>
        <v>0</v>
      </c>
      <c r="V491" s="203">
        <f t="shared" si="136"/>
        <v>0</v>
      </c>
      <c r="W491" s="207">
        <f t="shared" si="139"/>
        <v>0</v>
      </c>
      <c r="X491" s="9"/>
    </row>
    <row r="492" spans="3:24">
      <c r="C492" s="55">
        <v>21</v>
      </c>
      <c r="D492" s="131">
        <v>0</v>
      </c>
      <c r="E492" s="132">
        <v>0</v>
      </c>
      <c r="F492" s="133">
        <v>1</v>
      </c>
      <c r="G492" s="30">
        <f t="shared" si="127"/>
        <v>0</v>
      </c>
      <c r="H492" s="31">
        <f t="shared" si="128"/>
        <v>0</v>
      </c>
      <c r="I492" s="31"/>
      <c r="J492" s="27">
        <f t="shared" si="138"/>
        <v>0</v>
      </c>
      <c r="K492" s="27">
        <f t="shared" si="132"/>
        <v>0</v>
      </c>
      <c r="L492" s="28">
        <f t="shared" si="129"/>
        <v>0</v>
      </c>
      <c r="M492" s="31"/>
      <c r="N492" s="35">
        <f t="shared" si="133"/>
        <v>0</v>
      </c>
      <c r="O492" s="35">
        <f t="shared" si="130"/>
        <v>0</v>
      </c>
      <c r="P492" s="20" t="str">
        <f t="shared" si="134"/>
        <v>.</v>
      </c>
      <c r="Q492" s="38"/>
      <c r="R492" s="23"/>
      <c r="S492" s="38"/>
      <c r="T492" s="202"/>
      <c r="U492" s="203">
        <f t="shared" si="135"/>
        <v>0</v>
      </c>
      <c r="V492" s="203">
        <f t="shared" si="136"/>
        <v>0</v>
      </c>
      <c r="W492" s="207">
        <f t="shared" si="139"/>
        <v>0</v>
      </c>
      <c r="X492" s="9"/>
    </row>
    <row r="493" spans="3:24">
      <c r="C493" s="55">
        <v>22</v>
      </c>
      <c r="D493" s="131">
        <v>0</v>
      </c>
      <c r="E493" s="132">
        <v>0</v>
      </c>
      <c r="F493" s="133">
        <v>1</v>
      </c>
      <c r="G493" s="30">
        <f t="shared" si="127"/>
        <v>0</v>
      </c>
      <c r="H493" s="31">
        <f t="shared" si="128"/>
        <v>0</v>
      </c>
      <c r="I493" s="31"/>
      <c r="J493" s="27">
        <f t="shared" si="138"/>
        <v>0</v>
      </c>
      <c r="K493" s="27">
        <f t="shared" si="132"/>
        <v>0</v>
      </c>
      <c r="L493" s="28">
        <f t="shared" si="129"/>
        <v>0</v>
      </c>
      <c r="M493" s="31"/>
      <c r="N493" s="35">
        <f t="shared" si="133"/>
        <v>0</v>
      </c>
      <c r="O493" s="35">
        <f t="shared" si="130"/>
        <v>0</v>
      </c>
      <c r="P493" s="20" t="str">
        <f t="shared" si="134"/>
        <v>.</v>
      </c>
      <c r="Q493" s="38"/>
      <c r="R493" s="23"/>
      <c r="S493" s="38"/>
      <c r="T493" s="202"/>
      <c r="U493" s="203">
        <f t="shared" si="135"/>
        <v>0</v>
      </c>
      <c r="V493" s="203">
        <f t="shared" si="136"/>
        <v>0</v>
      </c>
      <c r="W493" s="207">
        <f t="shared" si="139"/>
        <v>0</v>
      </c>
      <c r="X493" s="9"/>
    </row>
    <row r="494" spans="3:24">
      <c r="C494" s="55">
        <v>23</v>
      </c>
      <c r="D494" s="131">
        <v>0</v>
      </c>
      <c r="E494" s="132">
        <v>0</v>
      </c>
      <c r="F494" s="133">
        <v>1</v>
      </c>
      <c r="G494" s="30">
        <f t="shared" si="127"/>
        <v>0</v>
      </c>
      <c r="H494" s="31">
        <f t="shared" si="128"/>
        <v>0</v>
      </c>
      <c r="I494" s="31"/>
      <c r="J494" s="27">
        <f t="shared" si="138"/>
        <v>0</v>
      </c>
      <c r="K494" s="27">
        <f t="shared" si="132"/>
        <v>0</v>
      </c>
      <c r="L494" s="28">
        <f t="shared" si="129"/>
        <v>0</v>
      </c>
      <c r="M494" s="31"/>
      <c r="N494" s="35">
        <f t="shared" si="133"/>
        <v>0</v>
      </c>
      <c r="O494" s="35">
        <f t="shared" si="130"/>
        <v>0</v>
      </c>
      <c r="P494" s="20" t="str">
        <f t="shared" si="134"/>
        <v>.</v>
      </c>
      <c r="Q494" s="38"/>
      <c r="R494" s="23"/>
      <c r="S494" s="38"/>
      <c r="T494" s="202"/>
      <c r="U494" s="203">
        <f t="shared" si="135"/>
        <v>0</v>
      </c>
      <c r="V494" s="203">
        <f t="shared" si="136"/>
        <v>0</v>
      </c>
      <c r="W494" s="207">
        <f t="shared" si="139"/>
        <v>0</v>
      </c>
      <c r="X494" s="9"/>
    </row>
    <row r="495" spans="3:24">
      <c r="C495" s="56">
        <v>24</v>
      </c>
      <c r="D495" s="131">
        <v>0</v>
      </c>
      <c r="E495" s="132">
        <v>0</v>
      </c>
      <c r="F495" s="133">
        <v>1</v>
      </c>
      <c r="G495" s="30">
        <f t="shared" si="127"/>
        <v>0</v>
      </c>
      <c r="H495" s="31">
        <f t="shared" si="128"/>
        <v>0</v>
      </c>
      <c r="I495" s="31"/>
      <c r="J495" s="27">
        <f t="shared" si="138"/>
        <v>0</v>
      </c>
      <c r="K495" s="27">
        <f t="shared" si="132"/>
        <v>0</v>
      </c>
      <c r="L495" s="28">
        <f t="shared" si="129"/>
        <v>0</v>
      </c>
      <c r="M495" s="31"/>
      <c r="N495" s="35">
        <f t="shared" si="133"/>
        <v>0</v>
      </c>
      <c r="O495" s="35">
        <f t="shared" si="130"/>
        <v>0</v>
      </c>
      <c r="P495" s="20" t="str">
        <f t="shared" si="134"/>
        <v>.</v>
      </c>
      <c r="Q495" s="38"/>
      <c r="R495" s="23"/>
      <c r="S495" s="38"/>
      <c r="T495" s="202"/>
      <c r="U495" s="203">
        <f t="shared" si="135"/>
        <v>0</v>
      </c>
      <c r="V495" s="203">
        <f t="shared" si="136"/>
        <v>0</v>
      </c>
      <c r="W495" s="207">
        <f t="shared" si="139"/>
        <v>0</v>
      </c>
      <c r="X495" s="9"/>
    </row>
    <row r="496" spans="3:24">
      <c r="C496" s="55">
        <v>25</v>
      </c>
      <c r="D496" s="131">
        <v>0</v>
      </c>
      <c r="E496" s="132">
        <v>0</v>
      </c>
      <c r="F496" s="133">
        <v>1</v>
      </c>
      <c r="G496" s="30">
        <f t="shared" si="127"/>
        <v>0</v>
      </c>
      <c r="H496" s="31">
        <f t="shared" si="128"/>
        <v>0</v>
      </c>
      <c r="I496" s="31"/>
      <c r="J496" s="27">
        <f t="shared" si="138"/>
        <v>0</v>
      </c>
      <c r="K496" s="27">
        <f t="shared" si="132"/>
        <v>0</v>
      </c>
      <c r="L496" s="28">
        <f t="shared" si="129"/>
        <v>0</v>
      </c>
      <c r="M496" s="31"/>
      <c r="N496" s="35">
        <f t="shared" si="133"/>
        <v>0</v>
      </c>
      <c r="O496" s="35">
        <f t="shared" si="130"/>
        <v>0</v>
      </c>
      <c r="P496" s="20" t="str">
        <f t="shared" si="134"/>
        <v>.</v>
      </c>
      <c r="Q496" s="38"/>
      <c r="R496" s="23"/>
      <c r="S496" s="38"/>
      <c r="T496" s="202"/>
      <c r="U496" s="203">
        <f t="shared" si="135"/>
        <v>0</v>
      </c>
      <c r="V496" s="203">
        <f t="shared" si="136"/>
        <v>0</v>
      </c>
      <c r="W496" s="207">
        <f t="shared" si="139"/>
        <v>0</v>
      </c>
      <c r="X496" s="9"/>
    </row>
    <row r="497" spans="3:24">
      <c r="C497" s="55">
        <v>26</v>
      </c>
      <c r="D497" s="131">
        <v>0</v>
      </c>
      <c r="E497" s="132">
        <v>0</v>
      </c>
      <c r="F497" s="133">
        <v>1</v>
      </c>
      <c r="G497" s="30">
        <f t="shared" si="127"/>
        <v>0</v>
      </c>
      <c r="H497" s="31">
        <f t="shared" si="128"/>
        <v>0</v>
      </c>
      <c r="I497" s="31"/>
      <c r="J497" s="27">
        <f t="shared" si="138"/>
        <v>0</v>
      </c>
      <c r="K497" s="27">
        <f t="shared" si="132"/>
        <v>0</v>
      </c>
      <c r="L497" s="28">
        <f t="shared" si="129"/>
        <v>0</v>
      </c>
      <c r="M497" s="31"/>
      <c r="N497" s="35">
        <f t="shared" si="133"/>
        <v>0</v>
      </c>
      <c r="O497" s="35">
        <f t="shared" si="130"/>
        <v>0</v>
      </c>
      <c r="P497" s="20" t="str">
        <f t="shared" si="134"/>
        <v>.</v>
      </c>
      <c r="Q497" s="38"/>
      <c r="R497" s="23"/>
      <c r="S497" s="38"/>
      <c r="T497" s="202"/>
      <c r="U497" s="203">
        <f t="shared" si="135"/>
        <v>0</v>
      </c>
      <c r="V497" s="203">
        <f t="shared" si="136"/>
        <v>0</v>
      </c>
      <c r="W497" s="207">
        <f t="shared" si="139"/>
        <v>0</v>
      </c>
      <c r="X497" s="9"/>
    </row>
    <row r="498" spans="3:24">
      <c r="C498" s="55">
        <v>27</v>
      </c>
      <c r="D498" s="131">
        <v>0</v>
      </c>
      <c r="E498" s="132">
        <v>0</v>
      </c>
      <c r="F498" s="133">
        <v>1</v>
      </c>
      <c r="G498" s="30">
        <f t="shared" si="127"/>
        <v>0</v>
      </c>
      <c r="H498" s="31">
        <f t="shared" si="128"/>
        <v>0</v>
      </c>
      <c r="I498" s="31"/>
      <c r="J498" s="27">
        <f t="shared" si="138"/>
        <v>0</v>
      </c>
      <c r="K498" s="27">
        <f t="shared" si="132"/>
        <v>0</v>
      </c>
      <c r="L498" s="28">
        <f t="shared" si="129"/>
        <v>0</v>
      </c>
      <c r="M498" s="31"/>
      <c r="N498" s="35">
        <f t="shared" si="133"/>
        <v>0</v>
      </c>
      <c r="O498" s="35">
        <f t="shared" si="130"/>
        <v>0</v>
      </c>
      <c r="P498" s="20" t="str">
        <f t="shared" si="134"/>
        <v>.</v>
      </c>
      <c r="Q498" s="38"/>
      <c r="R498" s="23"/>
      <c r="S498" s="38"/>
      <c r="T498" s="202"/>
      <c r="U498" s="203">
        <f t="shared" si="135"/>
        <v>0</v>
      </c>
      <c r="V498" s="203">
        <f t="shared" si="136"/>
        <v>0</v>
      </c>
      <c r="W498" s="207">
        <f t="shared" si="139"/>
        <v>0</v>
      </c>
      <c r="X498" s="9"/>
    </row>
    <row r="499" spans="3:24">
      <c r="C499" s="56">
        <v>28</v>
      </c>
      <c r="D499" s="131">
        <v>0</v>
      </c>
      <c r="E499" s="132">
        <v>0</v>
      </c>
      <c r="F499" s="133">
        <v>1</v>
      </c>
      <c r="G499" s="30">
        <f t="shared" si="127"/>
        <v>0</v>
      </c>
      <c r="H499" s="31">
        <f t="shared" si="128"/>
        <v>0</v>
      </c>
      <c r="I499" s="31"/>
      <c r="J499" s="27">
        <f t="shared" si="138"/>
        <v>0</v>
      </c>
      <c r="K499" s="27">
        <f t="shared" si="132"/>
        <v>0</v>
      </c>
      <c r="L499" s="28">
        <f t="shared" si="129"/>
        <v>0</v>
      </c>
      <c r="M499" s="31"/>
      <c r="N499" s="35">
        <f t="shared" si="133"/>
        <v>0</v>
      </c>
      <c r="O499" s="35">
        <f t="shared" si="130"/>
        <v>0</v>
      </c>
      <c r="P499" s="20" t="str">
        <f t="shared" si="134"/>
        <v>.</v>
      </c>
      <c r="Q499" s="38"/>
      <c r="R499" s="23"/>
      <c r="S499" s="38"/>
      <c r="T499" s="202"/>
      <c r="U499" s="203">
        <f t="shared" si="135"/>
        <v>0</v>
      </c>
      <c r="V499" s="203">
        <f t="shared" si="136"/>
        <v>0</v>
      </c>
      <c r="W499" s="207">
        <f t="shared" si="139"/>
        <v>0</v>
      </c>
      <c r="X499" s="9"/>
    </row>
    <row r="500" spans="3:24">
      <c r="C500" s="55">
        <v>29</v>
      </c>
      <c r="D500" s="131">
        <v>0</v>
      </c>
      <c r="E500" s="132">
        <v>0</v>
      </c>
      <c r="F500" s="133">
        <v>1</v>
      </c>
      <c r="G500" s="30">
        <f t="shared" si="127"/>
        <v>0</v>
      </c>
      <c r="H500" s="31">
        <f t="shared" si="128"/>
        <v>0</v>
      </c>
      <c r="I500" s="31"/>
      <c r="J500" s="27">
        <f t="shared" si="138"/>
        <v>0</v>
      </c>
      <c r="K500" s="27">
        <f t="shared" si="132"/>
        <v>0</v>
      </c>
      <c r="L500" s="28">
        <f t="shared" si="129"/>
        <v>0</v>
      </c>
      <c r="M500" s="31"/>
      <c r="N500" s="35">
        <f t="shared" si="133"/>
        <v>0</v>
      </c>
      <c r="O500" s="35">
        <f t="shared" si="130"/>
        <v>0</v>
      </c>
      <c r="P500" s="20" t="str">
        <f t="shared" si="134"/>
        <v>.</v>
      </c>
      <c r="Q500" s="38"/>
      <c r="R500" s="23"/>
      <c r="S500" s="38"/>
      <c r="T500" s="202"/>
      <c r="U500" s="203">
        <f t="shared" si="135"/>
        <v>0</v>
      </c>
      <c r="V500" s="203">
        <f t="shared" si="136"/>
        <v>0</v>
      </c>
      <c r="W500" s="207">
        <f t="shared" si="139"/>
        <v>0</v>
      </c>
      <c r="X500" s="9"/>
    </row>
    <row r="501" spans="3:24">
      <c r="C501" s="55">
        <v>30</v>
      </c>
      <c r="D501" s="131">
        <v>0</v>
      </c>
      <c r="E501" s="132">
        <v>0</v>
      </c>
      <c r="F501" s="133">
        <v>1</v>
      </c>
      <c r="G501" s="30">
        <f t="shared" si="127"/>
        <v>0</v>
      </c>
      <c r="H501" s="31">
        <f t="shared" si="128"/>
        <v>0</v>
      </c>
      <c r="I501" s="31"/>
      <c r="J501" s="27">
        <f t="shared" si="138"/>
        <v>0</v>
      </c>
      <c r="K501" s="27">
        <f t="shared" si="132"/>
        <v>0</v>
      </c>
      <c r="L501" s="28">
        <f t="shared" si="129"/>
        <v>0</v>
      </c>
      <c r="M501" s="31"/>
      <c r="N501" s="35">
        <f t="shared" si="133"/>
        <v>0</v>
      </c>
      <c r="O501" s="35">
        <f t="shared" si="130"/>
        <v>0</v>
      </c>
      <c r="P501" s="20" t="str">
        <f t="shared" si="134"/>
        <v>.</v>
      </c>
      <c r="Q501" s="38"/>
      <c r="R501" s="23"/>
      <c r="S501" s="38"/>
      <c r="T501" s="202"/>
      <c r="U501" s="203">
        <f t="shared" si="135"/>
        <v>0</v>
      </c>
      <c r="V501" s="203">
        <f t="shared" si="136"/>
        <v>0</v>
      </c>
      <c r="W501" s="207">
        <f t="shared" si="139"/>
        <v>0</v>
      </c>
      <c r="X501" s="9"/>
    </row>
    <row r="502" spans="3:24">
      <c r="C502" s="55">
        <v>31</v>
      </c>
      <c r="D502" s="131">
        <v>0</v>
      </c>
      <c r="E502" s="132">
        <v>0</v>
      </c>
      <c r="F502" s="133">
        <v>1</v>
      </c>
      <c r="G502" s="30">
        <f t="shared" si="127"/>
        <v>0</v>
      </c>
      <c r="H502" s="31">
        <f t="shared" si="128"/>
        <v>0</v>
      </c>
      <c r="I502" s="31"/>
      <c r="J502" s="27">
        <f t="shared" si="138"/>
        <v>0</v>
      </c>
      <c r="K502" s="27">
        <f t="shared" si="132"/>
        <v>0</v>
      </c>
      <c r="L502" s="28">
        <f t="shared" si="129"/>
        <v>0</v>
      </c>
      <c r="M502" s="31"/>
      <c r="N502" s="35">
        <f t="shared" si="133"/>
        <v>0</v>
      </c>
      <c r="O502" s="35">
        <f t="shared" si="130"/>
        <v>0</v>
      </c>
      <c r="P502" s="20" t="str">
        <f t="shared" si="134"/>
        <v>.</v>
      </c>
      <c r="Q502" s="38"/>
      <c r="R502" s="23"/>
      <c r="S502" s="38"/>
      <c r="T502" s="202"/>
      <c r="U502" s="203">
        <f t="shared" si="135"/>
        <v>0</v>
      </c>
      <c r="V502" s="203">
        <f t="shared" si="136"/>
        <v>0</v>
      </c>
      <c r="W502" s="207">
        <f t="shared" si="139"/>
        <v>0</v>
      </c>
      <c r="X502" s="9"/>
    </row>
    <row r="503" spans="3:24">
      <c r="C503" s="56">
        <v>32</v>
      </c>
      <c r="D503" s="131">
        <v>0</v>
      </c>
      <c r="E503" s="132">
        <v>0</v>
      </c>
      <c r="F503" s="133">
        <v>1</v>
      </c>
      <c r="G503" s="30">
        <f t="shared" si="127"/>
        <v>0</v>
      </c>
      <c r="H503" s="31">
        <f t="shared" si="128"/>
        <v>0</v>
      </c>
      <c r="I503" s="31"/>
      <c r="J503" s="27">
        <f t="shared" si="138"/>
        <v>0</v>
      </c>
      <c r="K503" s="27">
        <f t="shared" si="132"/>
        <v>0</v>
      </c>
      <c r="L503" s="28">
        <f t="shared" si="129"/>
        <v>0</v>
      </c>
      <c r="M503" s="31"/>
      <c r="N503" s="35">
        <f t="shared" si="133"/>
        <v>0</v>
      </c>
      <c r="O503" s="35">
        <f t="shared" si="130"/>
        <v>0</v>
      </c>
      <c r="P503" s="20" t="str">
        <f t="shared" si="134"/>
        <v>.</v>
      </c>
      <c r="Q503" s="38"/>
      <c r="R503" s="23"/>
      <c r="S503" s="38"/>
      <c r="T503" s="202"/>
      <c r="U503" s="203">
        <f t="shared" si="135"/>
        <v>0</v>
      </c>
      <c r="V503" s="203">
        <f t="shared" si="136"/>
        <v>0</v>
      </c>
      <c r="W503" s="207">
        <f t="shared" si="139"/>
        <v>0</v>
      </c>
      <c r="X503" s="9"/>
    </row>
    <row r="504" spans="3:24">
      <c r="C504" s="55">
        <v>33</v>
      </c>
      <c r="D504" s="131">
        <v>0</v>
      </c>
      <c r="E504" s="132">
        <v>0</v>
      </c>
      <c r="F504" s="133">
        <v>1</v>
      </c>
      <c r="G504" s="30">
        <f t="shared" si="127"/>
        <v>0</v>
      </c>
      <c r="H504" s="31">
        <f t="shared" si="128"/>
        <v>0</v>
      </c>
      <c r="I504" s="31"/>
      <c r="J504" s="27">
        <f t="shared" si="138"/>
        <v>0</v>
      </c>
      <c r="K504" s="27">
        <f t="shared" si="132"/>
        <v>0</v>
      </c>
      <c r="L504" s="28">
        <f t="shared" si="129"/>
        <v>0</v>
      </c>
      <c r="M504" s="31"/>
      <c r="N504" s="35">
        <f t="shared" si="133"/>
        <v>0</v>
      </c>
      <c r="O504" s="35">
        <f t="shared" si="130"/>
        <v>0</v>
      </c>
      <c r="P504" s="20" t="str">
        <f t="shared" si="134"/>
        <v>.</v>
      </c>
      <c r="Q504" s="38"/>
      <c r="R504" s="23"/>
      <c r="S504" s="38"/>
      <c r="T504" s="202"/>
      <c r="U504" s="203">
        <f t="shared" si="135"/>
        <v>0</v>
      </c>
      <c r="V504" s="203">
        <f t="shared" si="136"/>
        <v>0</v>
      </c>
      <c r="W504" s="207">
        <f t="shared" si="139"/>
        <v>0</v>
      </c>
      <c r="X504" s="9"/>
    </row>
    <row r="505" spans="3:24">
      <c r="C505" s="55">
        <v>34</v>
      </c>
      <c r="D505" s="131">
        <v>0</v>
      </c>
      <c r="E505" s="132">
        <v>0</v>
      </c>
      <c r="F505" s="133">
        <v>1</v>
      </c>
      <c r="G505" s="30">
        <f t="shared" si="127"/>
        <v>0</v>
      </c>
      <c r="H505" s="31">
        <f t="shared" si="128"/>
        <v>0</v>
      </c>
      <c r="I505" s="31"/>
      <c r="J505" s="27">
        <f t="shared" si="138"/>
        <v>0</v>
      </c>
      <c r="K505" s="27">
        <f t="shared" si="132"/>
        <v>0</v>
      </c>
      <c r="L505" s="28">
        <f t="shared" si="129"/>
        <v>0</v>
      </c>
      <c r="M505" s="31"/>
      <c r="N505" s="35">
        <f t="shared" si="133"/>
        <v>0</v>
      </c>
      <c r="O505" s="35">
        <f t="shared" si="130"/>
        <v>0</v>
      </c>
      <c r="P505" s="20" t="str">
        <f t="shared" si="134"/>
        <v>.</v>
      </c>
      <c r="Q505" s="38"/>
      <c r="R505" s="23"/>
      <c r="S505" s="38"/>
      <c r="T505" s="202"/>
      <c r="U505" s="203">
        <f t="shared" si="135"/>
        <v>0</v>
      </c>
      <c r="V505" s="203">
        <f t="shared" si="136"/>
        <v>0</v>
      </c>
      <c r="W505" s="207">
        <f t="shared" si="139"/>
        <v>0</v>
      </c>
      <c r="X505" s="9"/>
    </row>
    <row r="506" spans="3:24">
      <c r="C506" s="55">
        <v>35</v>
      </c>
      <c r="D506" s="131">
        <v>0</v>
      </c>
      <c r="E506" s="132">
        <v>0</v>
      </c>
      <c r="F506" s="133">
        <v>1</v>
      </c>
      <c r="G506" s="30">
        <f t="shared" si="127"/>
        <v>0</v>
      </c>
      <c r="H506" s="31">
        <f t="shared" si="128"/>
        <v>0</v>
      </c>
      <c r="I506" s="31"/>
      <c r="J506" s="27">
        <f t="shared" si="138"/>
        <v>0</v>
      </c>
      <c r="K506" s="27">
        <f t="shared" si="132"/>
        <v>0</v>
      </c>
      <c r="L506" s="28">
        <f t="shared" si="129"/>
        <v>0</v>
      </c>
      <c r="M506" s="31"/>
      <c r="N506" s="35">
        <f t="shared" si="133"/>
        <v>0</v>
      </c>
      <c r="O506" s="35">
        <f t="shared" si="130"/>
        <v>0</v>
      </c>
      <c r="P506" s="20" t="str">
        <f t="shared" si="134"/>
        <v>.</v>
      </c>
      <c r="Q506" s="38"/>
      <c r="R506" s="23"/>
      <c r="S506" s="38"/>
      <c r="T506" s="202"/>
      <c r="U506" s="203">
        <f t="shared" si="135"/>
        <v>0</v>
      </c>
      <c r="V506" s="203">
        <f t="shared" si="136"/>
        <v>0</v>
      </c>
      <c r="W506" s="207">
        <f t="shared" si="139"/>
        <v>0</v>
      </c>
      <c r="X506" s="9"/>
    </row>
    <row r="507" spans="3:24">
      <c r="C507" s="56">
        <v>36</v>
      </c>
      <c r="D507" s="131">
        <v>0</v>
      </c>
      <c r="E507" s="132">
        <v>0</v>
      </c>
      <c r="F507" s="133">
        <v>1</v>
      </c>
      <c r="G507" s="30">
        <f t="shared" si="127"/>
        <v>0</v>
      </c>
      <c r="H507" s="31">
        <f t="shared" si="128"/>
        <v>0</v>
      </c>
      <c r="I507" s="31"/>
      <c r="J507" s="27">
        <f t="shared" si="138"/>
        <v>0</v>
      </c>
      <c r="K507" s="27">
        <f t="shared" si="132"/>
        <v>0</v>
      </c>
      <c r="L507" s="28">
        <f t="shared" si="129"/>
        <v>0</v>
      </c>
      <c r="M507" s="31"/>
      <c r="N507" s="35">
        <f t="shared" si="133"/>
        <v>0</v>
      </c>
      <c r="O507" s="35">
        <f t="shared" si="130"/>
        <v>0</v>
      </c>
      <c r="P507" s="20" t="str">
        <f t="shared" si="134"/>
        <v>.</v>
      </c>
      <c r="Q507" s="38"/>
      <c r="R507" s="23"/>
      <c r="S507" s="38"/>
      <c r="T507" s="202"/>
      <c r="U507" s="203">
        <f t="shared" si="135"/>
        <v>0</v>
      </c>
      <c r="V507" s="203">
        <f t="shared" si="136"/>
        <v>0</v>
      </c>
      <c r="W507" s="207">
        <f t="shared" si="139"/>
        <v>0</v>
      </c>
      <c r="X507" s="9"/>
    </row>
    <row r="508" spans="3:24">
      <c r="C508" s="55">
        <v>37</v>
      </c>
      <c r="D508" s="131">
        <v>0</v>
      </c>
      <c r="E508" s="132">
        <v>0</v>
      </c>
      <c r="F508" s="133">
        <v>1</v>
      </c>
      <c r="G508" s="30">
        <f t="shared" si="127"/>
        <v>0</v>
      </c>
      <c r="H508" s="31">
        <f t="shared" si="128"/>
        <v>0</v>
      </c>
      <c r="I508" s="31"/>
      <c r="J508" s="27">
        <f t="shared" si="138"/>
        <v>0</v>
      </c>
      <c r="K508" s="27">
        <f t="shared" si="132"/>
        <v>0</v>
      </c>
      <c r="L508" s="28">
        <f t="shared" si="129"/>
        <v>0</v>
      </c>
      <c r="M508" s="31"/>
      <c r="N508" s="35">
        <f t="shared" si="133"/>
        <v>0</v>
      </c>
      <c r="O508" s="35">
        <f t="shared" si="130"/>
        <v>0</v>
      </c>
      <c r="P508" s="20" t="str">
        <f t="shared" si="134"/>
        <v>.</v>
      </c>
      <c r="Q508" s="38"/>
      <c r="R508" s="23"/>
      <c r="S508" s="38"/>
      <c r="T508" s="202"/>
      <c r="U508" s="203">
        <f t="shared" si="135"/>
        <v>0</v>
      </c>
      <c r="V508" s="203">
        <f t="shared" si="136"/>
        <v>0</v>
      </c>
      <c r="W508" s="207">
        <f t="shared" si="139"/>
        <v>0</v>
      </c>
      <c r="X508" s="9"/>
    </row>
    <row r="509" spans="3:24">
      <c r="C509" s="55">
        <v>38</v>
      </c>
      <c r="D509" s="131">
        <v>0</v>
      </c>
      <c r="E509" s="132">
        <v>0</v>
      </c>
      <c r="F509" s="133">
        <v>1</v>
      </c>
      <c r="G509" s="30">
        <f t="shared" si="127"/>
        <v>0</v>
      </c>
      <c r="H509" s="31">
        <f t="shared" si="128"/>
        <v>0</v>
      </c>
      <c r="I509" s="31"/>
      <c r="J509" s="27">
        <f t="shared" si="138"/>
        <v>0</v>
      </c>
      <c r="K509" s="27">
        <f t="shared" si="132"/>
        <v>0</v>
      </c>
      <c r="L509" s="28">
        <f t="shared" si="129"/>
        <v>0</v>
      </c>
      <c r="M509" s="31"/>
      <c r="N509" s="35">
        <f t="shared" si="133"/>
        <v>0</v>
      </c>
      <c r="O509" s="35">
        <f t="shared" si="130"/>
        <v>0</v>
      </c>
      <c r="P509" s="20" t="str">
        <f t="shared" si="134"/>
        <v>.</v>
      </c>
      <c r="Q509" s="38"/>
      <c r="R509" s="23"/>
      <c r="S509" s="38"/>
      <c r="T509" s="202"/>
      <c r="U509" s="203">
        <f t="shared" si="135"/>
        <v>0</v>
      </c>
      <c r="V509" s="203">
        <f t="shared" si="136"/>
        <v>0</v>
      </c>
      <c r="W509" s="207">
        <f t="shared" si="139"/>
        <v>0</v>
      </c>
      <c r="X509" s="9"/>
    </row>
    <row r="510" spans="3:24">
      <c r="C510" s="55">
        <v>39</v>
      </c>
      <c r="D510" s="131">
        <v>0</v>
      </c>
      <c r="E510" s="132">
        <v>0</v>
      </c>
      <c r="F510" s="133">
        <v>1</v>
      </c>
      <c r="G510" s="30">
        <f t="shared" si="127"/>
        <v>0</v>
      </c>
      <c r="H510" s="31">
        <f t="shared" si="128"/>
        <v>0</v>
      </c>
      <c r="I510" s="31"/>
      <c r="J510" s="27">
        <f t="shared" si="138"/>
        <v>0</v>
      </c>
      <c r="K510" s="27">
        <f t="shared" si="132"/>
        <v>0</v>
      </c>
      <c r="L510" s="28">
        <f t="shared" si="129"/>
        <v>0</v>
      </c>
      <c r="M510" s="31"/>
      <c r="N510" s="35">
        <f t="shared" si="133"/>
        <v>0</v>
      </c>
      <c r="O510" s="35">
        <f t="shared" si="130"/>
        <v>0</v>
      </c>
      <c r="P510" s="20" t="str">
        <f t="shared" si="134"/>
        <v>.</v>
      </c>
      <c r="Q510" s="38"/>
      <c r="R510" s="23"/>
      <c r="S510" s="38"/>
      <c r="T510" s="202"/>
      <c r="U510" s="203">
        <f t="shared" si="135"/>
        <v>0</v>
      </c>
      <c r="V510" s="203">
        <f t="shared" si="136"/>
        <v>0</v>
      </c>
      <c r="W510" s="207">
        <f t="shared" si="139"/>
        <v>0</v>
      </c>
      <c r="X510" s="9"/>
    </row>
    <row r="511" spans="3:24">
      <c r="C511" s="56">
        <v>40</v>
      </c>
      <c r="D511" s="131">
        <v>0</v>
      </c>
      <c r="E511" s="132">
        <v>0</v>
      </c>
      <c r="F511" s="133">
        <v>1</v>
      </c>
      <c r="G511" s="30">
        <f t="shared" si="127"/>
        <v>0</v>
      </c>
      <c r="H511" s="31">
        <f t="shared" si="128"/>
        <v>0</v>
      </c>
      <c r="I511" s="31"/>
      <c r="J511" s="27">
        <f t="shared" si="138"/>
        <v>0</v>
      </c>
      <c r="K511" s="27">
        <f t="shared" si="132"/>
        <v>0</v>
      </c>
      <c r="L511" s="28">
        <f t="shared" si="129"/>
        <v>0</v>
      </c>
      <c r="M511" s="31"/>
      <c r="N511" s="35">
        <f t="shared" si="133"/>
        <v>0</v>
      </c>
      <c r="O511" s="35">
        <f t="shared" si="130"/>
        <v>0</v>
      </c>
      <c r="P511" s="20" t="str">
        <f t="shared" si="134"/>
        <v>.</v>
      </c>
      <c r="Q511" s="38"/>
      <c r="R511" s="23"/>
      <c r="S511" s="38"/>
      <c r="T511" s="202"/>
      <c r="U511" s="203">
        <f t="shared" si="135"/>
        <v>0</v>
      </c>
      <c r="V511" s="203">
        <f t="shared" si="136"/>
        <v>0</v>
      </c>
      <c r="W511" s="207">
        <f t="shared" si="139"/>
        <v>0</v>
      </c>
      <c r="X511" s="9"/>
    </row>
    <row r="512" spans="3:24">
      <c r="C512" s="55">
        <v>41</v>
      </c>
      <c r="D512" s="131">
        <v>0</v>
      </c>
      <c r="E512" s="132">
        <v>0</v>
      </c>
      <c r="F512" s="133">
        <v>1</v>
      </c>
      <c r="G512" s="30">
        <f t="shared" si="127"/>
        <v>0</v>
      </c>
      <c r="H512" s="31">
        <f t="shared" si="128"/>
        <v>0</v>
      </c>
      <c r="I512" s="31"/>
      <c r="J512" s="27">
        <f t="shared" si="138"/>
        <v>0</v>
      </c>
      <c r="K512" s="27">
        <f t="shared" si="132"/>
        <v>0</v>
      </c>
      <c r="L512" s="28">
        <f t="shared" si="129"/>
        <v>0</v>
      </c>
      <c r="M512" s="31"/>
      <c r="N512" s="35">
        <f t="shared" si="133"/>
        <v>0</v>
      </c>
      <c r="O512" s="35">
        <f t="shared" si="130"/>
        <v>0</v>
      </c>
      <c r="P512" s="20" t="str">
        <f t="shared" si="134"/>
        <v>.</v>
      </c>
      <c r="Q512" s="38"/>
      <c r="R512" s="23"/>
      <c r="S512" s="38"/>
      <c r="T512" s="202"/>
      <c r="U512" s="203">
        <f t="shared" si="135"/>
        <v>0</v>
      </c>
      <c r="V512" s="203">
        <f t="shared" si="136"/>
        <v>0</v>
      </c>
      <c r="W512" s="207">
        <f t="shared" si="139"/>
        <v>0</v>
      </c>
      <c r="X512" s="9"/>
    </row>
    <row r="513" spans="3:24">
      <c r="C513" s="55">
        <v>42</v>
      </c>
      <c r="D513" s="131">
        <v>0</v>
      </c>
      <c r="E513" s="132">
        <v>0</v>
      </c>
      <c r="F513" s="133">
        <v>1</v>
      </c>
      <c r="G513" s="30">
        <f t="shared" si="127"/>
        <v>0</v>
      </c>
      <c r="H513" s="31">
        <f t="shared" si="128"/>
        <v>0</v>
      </c>
      <c r="I513" s="31"/>
      <c r="J513" s="27">
        <f t="shared" si="138"/>
        <v>0</v>
      </c>
      <c r="K513" s="27">
        <f t="shared" si="132"/>
        <v>0</v>
      </c>
      <c r="L513" s="28">
        <f t="shared" si="129"/>
        <v>0</v>
      </c>
      <c r="M513" s="31"/>
      <c r="N513" s="35">
        <f t="shared" si="133"/>
        <v>0</v>
      </c>
      <c r="O513" s="35">
        <f t="shared" si="130"/>
        <v>0</v>
      </c>
      <c r="P513" s="20" t="str">
        <f t="shared" si="134"/>
        <v>.</v>
      </c>
      <c r="Q513" s="38"/>
      <c r="R513" s="23"/>
      <c r="S513" s="38"/>
      <c r="T513" s="202"/>
      <c r="U513" s="203">
        <f t="shared" si="135"/>
        <v>0</v>
      </c>
      <c r="V513" s="203">
        <f t="shared" si="136"/>
        <v>0</v>
      </c>
      <c r="W513" s="207">
        <f t="shared" si="139"/>
        <v>0</v>
      </c>
      <c r="X513" s="9"/>
    </row>
    <row r="514" spans="3:24">
      <c r="C514" s="55">
        <v>43</v>
      </c>
      <c r="D514" s="131">
        <v>0</v>
      </c>
      <c r="E514" s="132">
        <v>0</v>
      </c>
      <c r="F514" s="133">
        <v>1</v>
      </c>
      <c r="G514" s="30">
        <f t="shared" si="127"/>
        <v>0</v>
      </c>
      <c r="H514" s="31">
        <f t="shared" si="128"/>
        <v>0</v>
      </c>
      <c r="I514" s="31"/>
      <c r="J514" s="27">
        <f t="shared" si="138"/>
        <v>0</v>
      </c>
      <c r="K514" s="27">
        <f t="shared" si="132"/>
        <v>0</v>
      </c>
      <c r="L514" s="28">
        <f t="shared" si="129"/>
        <v>0</v>
      </c>
      <c r="M514" s="31"/>
      <c r="N514" s="35">
        <f t="shared" si="133"/>
        <v>0</v>
      </c>
      <c r="O514" s="35">
        <f t="shared" si="130"/>
        <v>0</v>
      </c>
      <c r="P514" s="20" t="str">
        <f t="shared" si="134"/>
        <v>.</v>
      </c>
      <c r="Q514" s="38"/>
      <c r="R514" s="23"/>
      <c r="S514" s="38"/>
      <c r="T514" s="202"/>
      <c r="U514" s="203">
        <f t="shared" si="135"/>
        <v>0</v>
      </c>
      <c r="V514" s="203">
        <f t="shared" si="136"/>
        <v>0</v>
      </c>
      <c r="W514" s="207">
        <f t="shared" si="139"/>
        <v>0</v>
      </c>
      <c r="X514" s="9"/>
    </row>
    <row r="515" spans="3:24">
      <c r="C515" s="56">
        <v>44</v>
      </c>
      <c r="D515" s="131">
        <v>0</v>
      </c>
      <c r="E515" s="132">
        <v>0</v>
      </c>
      <c r="F515" s="133">
        <v>1</v>
      </c>
      <c r="G515" s="30">
        <f t="shared" si="127"/>
        <v>0</v>
      </c>
      <c r="H515" s="31">
        <f t="shared" si="128"/>
        <v>0</v>
      </c>
      <c r="I515" s="31"/>
      <c r="J515" s="27">
        <f t="shared" si="138"/>
        <v>0</v>
      </c>
      <c r="K515" s="27">
        <f t="shared" si="132"/>
        <v>0</v>
      </c>
      <c r="L515" s="28">
        <f t="shared" si="129"/>
        <v>0</v>
      </c>
      <c r="M515" s="31"/>
      <c r="N515" s="35">
        <f t="shared" si="133"/>
        <v>0</v>
      </c>
      <c r="O515" s="35">
        <f t="shared" si="130"/>
        <v>0</v>
      </c>
      <c r="P515" s="20" t="str">
        <f t="shared" si="134"/>
        <v>.</v>
      </c>
      <c r="Q515" s="38"/>
      <c r="R515" s="23"/>
      <c r="S515" s="38"/>
      <c r="T515" s="202"/>
      <c r="U515" s="203">
        <f t="shared" si="135"/>
        <v>0</v>
      </c>
      <c r="V515" s="203">
        <f t="shared" si="136"/>
        <v>0</v>
      </c>
      <c r="W515" s="207">
        <f t="shared" si="139"/>
        <v>0</v>
      </c>
      <c r="X515" s="9"/>
    </row>
    <row r="516" spans="3:24">
      <c r="C516" s="55">
        <v>45</v>
      </c>
      <c r="D516" s="131">
        <v>0</v>
      </c>
      <c r="E516" s="132">
        <v>0</v>
      </c>
      <c r="F516" s="133">
        <v>1</v>
      </c>
      <c r="G516" s="30">
        <f t="shared" si="127"/>
        <v>0</v>
      </c>
      <c r="H516" s="31">
        <f t="shared" si="128"/>
        <v>0</v>
      </c>
      <c r="I516" s="31"/>
      <c r="J516" s="27">
        <f t="shared" si="138"/>
        <v>0</v>
      </c>
      <c r="K516" s="27">
        <f t="shared" si="132"/>
        <v>0</v>
      </c>
      <c r="L516" s="28">
        <f t="shared" si="129"/>
        <v>0</v>
      </c>
      <c r="M516" s="31"/>
      <c r="N516" s="35">
        <f t="shared" si="133"/>
        <v>0</v>
      </c>
      <c r="O516" s="35">
        <f t="shared" si="130"/>
        <v>0</v>
      </c>
      <c r="P516" s="20" t="str">
        <f t="shared" si="134"/>
        <v>.</v>
      </c>
      <c r="Q516" s="38"/>
      <c r="R516" s="23"/>
      <c r="S516" s="38"/>
      <c r="T516" s="202"/>
      <c r="U516" s="203">
        <f t="shared" si="135"/>
        <v>0</v>
      </c>
      <c r="V516" s="203">
        <f t="shared" si="136"/>
        <v>0</v>
      </c>
      <c r="W516" s="207">
        <f t="shared" si="139"/>
        <v>0</v>
      </c>
      <c r="X516" s="9"/>
    </row>
    <row r="517" spans="3:24">
      <c r="C517" s="55">
        <v>46</v>
      </c>
      <c r="D517" s="131">
        <v>0</v>
      </c>
      <c r="E517" s="132">
        <v>0</v>
      </c>
      <c r="F517" s="133">
        <v>1</v>
      </c>
      <c r="G517" s="30">
        <f t="shared" si="127"/>
        <v>0</v>
      </c>
      <c r="H517" s="31">
        <f t="shared" si="128"/>
        <v>0</v>
      </c>
      <c r="I517" s="31"/>
      <c r="J517" s="27">
        <f t="shared" si="138"/>
        <v>0</v>
      </c>
      <c r="K517" s="27">
        <f t="shared" si="132"/>
        <v>0</v>
      </c>
      <c r="L517" s="28">
        <f t="shared" si="129"/>
        <v>0</v>
      </c>
      <c r="M517" s="31"/>
      <c r="N517" s="35">
        <f t="shared" si="133"/>
        <v>0</v>
      </c>
      <c r="O517" s="35">
        <f t="shared" si="130"/>
        <v>0</v>
      </c>
      <c r="P517" s="20" t="str">
        <f t="shared" si="134"/>
        <v>.</v>
      </c>
      <c r="Q517" s="38"/>
      <c r="R517" s="23"/>
      <c r="S517" s="38"/>
      <c r="T517" s="202"/>
      <c r="U517" s="203">
        <f t="shared" si="135"/>
        <v>0</v>
      </c>
      <c r="V517" s="203">
        <f t="shared" si="136"/>
        <v>0</v>
      </c>
      <c r="W517" s="207">
        <f t="shared" si="139"/>
        <v>0</v>
      </c>
      <c r="X517" s="9"/>
    </row>
    <row r="518" spans="3:24">
      <c r="C518" s="55">
        <v>47</v>
      </c>
      <c r="D518" s="131">
        <v>0</v>
      </c>
      <c r="E518" s="132">
        <v>0</v>
      </c>
      <c r="F518" s="133">
        <v>1</v>
      </c>
      <c r="G518" s="30">
        <f t="shared" si="127"/>
        <v>0</v>
      </c>
      <c r="H518" s="31">
        <f t="shared" si="128"/>
        <v>0</v>
      </c>
      <c r="I518" s="31"/>
      <c r="J518" s="27">
        <f t="shared" si="138"/>
        <v>0</v>
      </c>
      <c r="K518" s="27">
        <f t="shared" si="132"/>
        <v>0</v>
      </c>
      <c r="L518" s="28">
        <f t="shared" si="129"/>
        <v>0</v>
      </c>
      <c r="M518" s="31"/>
      <c r="N518" s="35">
        <f t="shared" si="133"/>
        <v>0</v>
      </c>
      <c r="O518" s="35">
        <f t="shared" si="130"/>
        <v>0</v>
      </c>
      <c r="P518" s="20" t="str">
        <f t="shared" si="134"/>
        <v>.</v>
      </c>
      <c r="Q518" s="38"/>
      <c r="R518" s="23"/>
      <c r="S518" s="38"/>
      <c r="T518" s="202"/>
      <c r="U518" s="203">
        <f t="shared" si="135"/>
        <v>0</v>
      </c>
      <c r="V518" s="203">
        <f t="shared" si="136"/>
        <v>0</v>
      </c>
      <c r="W518" s="207">
        <f t="shared" si="139"/>
        <v>0</v>
      </c>
      <c r="X518" s="9"/>
    </row>
    <row r="519" spans="3:24">
      <c r="C519" s="56">
        <v>48</v>
      </c>
      <c r="D519" s="131">
        <v>0</v>
      </c>
      <c r="E519" s="132">
        <v>0</v>
      </c>
      <c r="F519" s="133">
        <v>1</v>
      </c>
      <c r="G519" s="30">
        <f t="shared" si="127"/>
        <v>0</v>
      </c>
      <c r="H519" s="31">
        <f t="shared" si="128"/>
        <v>0</v>
      </c>
      <c r="I519" s="31"/>
      <c r="J519" s="27">
        <f t="shared" si="138"/>
        <v>0</v>
      </c>
      <c r="K519" s="27">
        <f t="shared" si="132"/>
        <v>0</v>
      </c>
      <c r="L519" s="28">
        <f t="shared" si="129"/>
        <v>0</v>
      </c>
      <c r="M519" s="31"/>
      <c r="N519" s="35">
        <f t="shared" si="133"/>
        <v>0</v>
      </c>
      <c r="O519" s="35">
        <f t="shared" si="130"/>
        <v>0</v>
      </c>
      <c r="P519" s="20" t="str">
        <f t="shared" si="134"/>
        <v>.</v>
      </c>
      <c r="Q519" s="38"/>
      <c r="R519" s="23"/>
      <c r="S519" s="38"/>
      <c r="T519" s="202"/>
      <c r="U519" s="203">
        <f t="shared" si="135"/>
        <v>0</v>
      </c>
      <c r="V519" s="203">
        <f t="shared" si="136"/>
        <v>0</v>
      </c>
      <c r="W519" s="207">
        <f t="shared" si="139"/>
        <v>0</v>
      </c>
      <c r="X519" s="9"/>
    </row>
    <row r="520" spans="3:24">
      <c r="C520" s="55">
        <v>49</v>
      </c>
      <c r="D520" s="131">
        <v>0</v>
      </c>
      <c r="E520" s="132">
        <v>0</v>
      </c>
      <c r="F520" s="133">
        <v>1</v>
      </c>
      <c r="G520" s="30">
        <f t="shared" si="127"/>
        <v>0</v>
      </c>
      <c r="H520" s="31">
        <f t="shared" si="128"/>
        <v>0</v>
      </c>
      <c r="I520" s="31"/>
      <c r="J520" s="27">
        <f t="shared" si="138"/>
        <v>0</v>
      </c>
      <c r="K520" s="27">
        <f t="shared" si="132"/>
        <v>0</v>
      </c>
      <c r="L520" s="28">
        <f t="shared" si="129"/>
        <v>0</v>
      </c>
      <c r="M520" s="31"/>
      <c r="N520" s="35">
        <f t="shared" si="133"/>
        <v>0</v>
      </c>
      <c r="O520" s="35">
        <f t="shared" si="130"/>
        <v>0</v>
      </c>
      <c r="P520" s="20" t="str">
        <f t="shared" si="134"/>
        <v>.</v>
      </c>
      <c r="Q520" s="38"/>
      <c r="R520" s="23"/>
      <c r="S520" s="38"/>
      <c r="T520" s="202"/>
      <c r="U520" s="203">
        <f t="shared" si="135"/>
        <v>0</v>
      </c>
      <c r="V520" s="203">
        <f t="shared" si="136"/>
        <v>0</v>
      </c>
      <c r="W520" s="207">
        <f t="shared" si="139"/>
        <v>0</v>
      </c>
      <c r="X520" s="9"/>
    </row>
    <row r="521" spans="3:24">
      <c r="C521" s="55">
        <v>50</v>
      </c>
      <c r="D521" s="131">
        <v>0</v>
      </c>
      <c r="E521" s="132">
        <v>0</v>
      </c>
      <c r="F521" s="133">
        <v>1</v>
      </c>
      <c r="G521" s="30">
        <f t="shared" si="127"/>
        <v>0</v>
      </c>
      <c r="H521" s="31">
        <f t="shared" si="128"/>
        <v>0</v>
      </c>
      <c r="I521" s="31"/>
      <c r="J521" s="27">
        <f t="shared" si="138"/>
        <v>0</v>
      </c>
      <c r="K521" s="27">
        <f t="shared" si="132"/>
        <v>0</v>
      </c>
      <c r="L521" s="28">
        <f t="shared" si="129"/>
        <v>0</v>
      </c>
      <c r="M521" s="31"/>
      <c r="N521" s="35">
        <f t="shared" si="133"/>
        <v>0</v>
      </c>
      <c r="O521" s="35">
        <f t="shared" si="130"/>
        <v>0</v>
      </c>
      <c r="P521" s="20" t="str">
        <f t="shared" si="134"/>
        <v>.</v>
      </c>
      <c r="Q521" s="38"/>
      <c r="R521" s="23"/>
      <c r="S521" s="38"/>
      <c r="T521" s="202"/>
      <c r="U521" s="203">
        <f t="shared" si="135"/>
        <v>0</v>
      </c>
      <c r="V521" s="203">
        <f t="shared" si="136"/>
        <v>0</v>
      </c>
      <c r="W521" s="207">
        <f t="shared" si="139"/>
        <v>0</v>
      </c>
      <c r="X521" s="9"/>
    </row>
    <row r="522" spans="3:24">
      <c r="C522" s="55">
        <v>51</v>
      </c>
      <c r="D522" s="131">
        <v>0</v>
      </c>
      <c r="E522" s="132">
        <v>0</v>
      </c>
      <c r="F522" s="133">
        <v>1</v>
      </c>
      <c r="G522" s="30">
        <f t="shared" si="127"/>
        <v>0</v>
      </c>
      <c r="H522" s="31">
        <f t="shared" si="128"/>
        <v>0</v>
      </c>
      <c r="I522" s="31"/>
      <c r="J522" s="27">
        <f t="shared" si="138"/>
        <v>0</v>
      </c>
      <c r="K522" s="27">
        <f t="shared" si="132"/>
        <v>0</v>
      </c>
      <c r="L522" s="28">
        <f t="shared" si="129"/>
        <v>0</v>
      </c>
      <c r="M522" s="31"/>
      <c r="N522" s="35">
        <f t="shared" si="133"/>
        <v>0</v>
      </c>
      <c r="O522" s="35">
        <f t="shared" si="130"/>
        <v>0</v>
      </c>
      <c r="P522" s="20" t="str">
        <f t="shared" si="134"/>
        <v>.</v>
      </c>
      <c r="Q522" s="38"/>
      <c r="R522" s="23"/>
      <c r="S522" s="38"/>
      <c r="T522" s="202"/>
      <c r="U522" s="203">
        <f>((MIN(H522,$R$475)*0.58%))*F522</f>
        <v>0</v>
      </c>
      <c r="V522" s="203">
        <f t="shared" si="136"/>
        <v>0</v>
      </c>
      <c r="W522" s="207">
        <f t="shared" si="139"/>
        <v>0</v>
      </c>
      <c r="X522" s="9"/>
    </row>
    <row r="523" spans="3:24">
      <c r="C523" s="56">
        <v>52</v>
      </c>
      <c r="D523" s="131">
        <v>0</v>
      </c>
      <c r="E523" s="132">
        <v>0</v>
      </c>
      <c r="F523" s="133">
        <v>1</v>
      </c>
      <c r="G523" s="30">
        <f t="shared" si="127"/>
        <v>0</v>
      </c>
      <c r="H523" s="31">
        <f t="shared" si="128"/>
        <v>0</v>
      </c>
      <c r="I523" s="31"/>
      <c r="J523" s="27">
        <f t="shared" si="138"/>
        <v>0</v>
      </c>
      <c r="K523" s="27">
        <f t="shared" si="132"/>
        <v>0</v>
      </c>
      <c r="L523" s="28">
        <f t="shared" si="129"/>
        <v>0</v>
      </c>
      <c r="M523" s="31"/>
      <c r="N523" s="35">
        <f t="shared" si="133"/>
        <v>0</v>
      </c>
      <c r="O523" s="35">
        <f t="shared" si="130"/>
        <v>0</v>
      </c>
      <c r="P523" s="20" t="str">
        <f t="shared" si="134"/>
        <v>.</v>
      </c>
      <c r="Q523" s="38"/>
      <c r="R523" s="23"/>
      <c r="S523" s="38"/>
      <c r="T523" s="202"/>
      <c r="U523" s="203">
        <f>((MIN(H523,$R$475)*0.58%))*F523</f>
        <v>0</v>
      </c>
      <c r="V523" s="203">
        <f t="shared" si="136"/>
        <v>0</v>
      </c>
      <c r="W523" s="207">
        <f>(U523+V523)-N523</f>
        <v>0</v>
      </c>
      <c r="X523" s="9"/>
    </row>
    <row r="524" spans="3:24">
      <c r="C524" s="57"/>
      <c r="D524" s="32"/>
      <c r="E524" s="32"/>
      <c r="F524" s="150" t="s">
        <v>51</v>
      </c>
      <c r="G524" s="31">
        <f>SUM(G472:G523)</f>
        <v>0</v>
      </c>
      <c r="H524" s="31">
        <f>SUM(H472:H523)</f>
        <v>0</v>
      </c>
      <c r="I524" s="31"/>
      <c r="J524" s="27">
        <f>SUM(J472:J523)</f>
        <v>0</v>
      </c>
      <c r="K524" s="27">
        <f>SUM(K472:K523)</f>
        <v>0</v>
      </c>
      <c r="L524" s="28">
        <f>SUM(L472:L523)</f>
        <v>0</v>
      </c>
      <c r="M524" s="31"/>
      <c r="N524" s="29">
        <f>SUM(N472:N523)</f>
        <v>0</v>
      </c>
      <c r="O524" s="29">
        <f>SUM(O472:O523)</f>
        <v>0</v>
      </c>
      <c r="P524" s="20" t="str">
        <f t="shared" si="134"/>
        <v>.</v>
      </c>
      <c r="Q524" s="9"/>
      <c r="R524" s="9"/>
      <c r="S524" s="34"/>
      <c r="T524" s="202"/>
      <c r="U524" s="228">
        <f>SUM(U472:U523)</f>
        <v>0</v>
      </c>
      <c r="V524" s="228">
        <f>SUM(V472:V523)</f>
        <v>0</v>
      </c>
      <c r="W524" s="229">
        <f>SUM(W472:W523)</f>
        <v>0</v>
      </c>
      <c r="X524" s="9"/>
    </row>
    <row r="525" spans="3:24" ht="13.2" thickBot="1">
      <c r="C525" s="58"/>
      <c r="D525" s="34"/>
      <c r="E525" s="34"/>
      <c r="F525" s="34"/>
      <c r="G525" s="34"/>
      <c r="H525" s="34"/>
      <c r="I525" s="34"/>
      <c r="J525" s="34"/>
      <c r="K525" s="34"/>
      <c r="L525" s="49"/>
      <c r="M525" s="34"/>
      <c r="N525" s="49"/>
      <c r="O525" s="49"/>
      <c r="P525" s="59"/>
      <c r="Q525" s="38"/>
      <c r="R525" s="34"/>
      <c r="S525" s="34"/>
      <c r="T525" s="202"/>
      <c r="U525" s="203"/>
      <c r="V525" s="203"/>
      <c r="W525" s="207"/>
      <c r="X525" s="9"/>
    </row>
    <row r="526" spans="3:24" ht="53.1" customHeight="1">
      <c r="C526" s="58"/>
      <c r="D526" s="34"/>
      <c r="E526" s="34"/>
      <c r="F526" s="34"/>
      <c r="G526" s="34"/>
      <c r="H526" s="34"/>
      <c r="I526" s="34"/>
      <c r="J526" s="34"/>
      <c r="K526" s="359" t="s">
        <v>157</v>
      </c>
      <c r="L526" s="360"/>
      <c r="M526" s="224" t="s">
        <v>16</v>
      </c>
      <c r="N526" s="225" t="s">
        <v>8</v>
      </c>
      <c r="O526" s="226" t="s">
        <v>9</v>
      </c>
      <c r="P526" s="59"/>
      <c r="Q526" s="38"/>
      <c r="R526" s="34"/>
      <c r="S526" s="34"/>
      <c r="T526" s="202"/>
      <c r="U526" s="203"/>
      <c r="V526" s="203"/>
      <c r="W526" s="207"/>
      <c r="X526" s="9"/>
    </row>
    <row r="527" spans="3:24" ht="15" thickBot="1">
      <c r="C527" s="58"/>
      <c r="D527" s="34"/>
      <c r="E527" s="34"/>
      <c r="F527" s="34"/>
      <c r="G527" s="34"/>
      <c r="H527" s="34"/>
      <c r="I527" s="34"/>
      <c r="J527" s="34"/>
      <c r="K527" s="397" t="s">
        <v>116</v>
      </c>
      <c r="L527" s="398"/>
      <c r="M527" s="234">
        <v>5.5E-2</v>
      </c>
      <c r="N527" s="335">
        <f>ROUND(N524*(1+M527),2)</f>
        <v>0</v>
      </c>
      <c r="O527" s="336">
        <f>ROUND(O524*(1+M527),2)</f>
        <v>0</v>
      </c>
      <c r="P527" s="59"/>
      <c r="Q527" s="38"/>
      <c r="R527" s="34"/>
      <c r="S527" s="34"/>
      <c r="T527" s="202"/>
      <c r="U527" s="203"/>
      <c r="V527" s="203"/>
      <c r="W527" s="207"/>
      <c r="X527" s="9"/>
    </row>
    <row r="528" spans="3:24" ht="13.5" customHeight="1" thickBot="1">
      <c r="C528" s="58"/>
      <c r="D528" s="34"/>
      <c r="E528" s="34"/>
      <c r="F528" s="34"/>
      <c r="G528" s="34"/>
      <c r="H528" s="34"/>
      <c r="I528" s="34"/>
      <c r="J528" s="34"/>
      <c r="K528" s="401" t="s">
        <v>158</v>
      </c>
      <c r="L528" s="402"/>
      <c r="M528" s="304">
        <v>8.2000000000000003E-2</v>
      </c>
      <c r="N528" s="333">
        <f>ROUND(N527*(1+M528),2)</f>
        <v>0</v>
      </c>
      <c r="O528" s="334">
        <f>ROUND(O527*(1+M528),2)</f>
        <v>0</v>
      </c>
      <c r="P528" s="59"/>
      <c r="Q528" s="38"/>
      <c r="R528" s="34"/>
      <c r="S528" s="34"/>
      <c r="T528" s="202"/>
      <c r="U528" s="203"/>
      <c r="V528" s="203"/>
      <c r="W528" s="207"/>
      <c r="X528" s="9"/>
    </row>
    <row r="529" spans="3:24" ht="13.5" customHeight="1" thickBot="1">
      <c r="C529" s="58"/>
      <c r="D529" s="34"/>
      <c r="E529" s="34"/>
      <c r="F529" s="34"/>
      <c r="G529" s="34"/>
      <c r="H529" s="34"/>
      <c r="I529" s="34"/>
      <c r="J529" s="34"/>
      <c r="K529" s="257"/>
      <c r="L529" s="258"/>
      <c r="M529" s="259"/>
      <c r="N529" s="264"/>
      <c r="O529" s="264"/>
      <c r="P529" s="59"/>
      <c r="Q529" s="38"/>
      <c r="R529" s="34"/>
      <c r="S529" s="34"/>
      <c r="T529" s="202"/>
      <c r="U529" s="203"/>
      <c r="V529" s="203"/>
      <c r="W529" s="207"/>
      <c r="X529" s="9"/>
    </row>
    <row r="530" spans="3:24" ht="13.8">
      <c r="C530" s="254">
        <v>2021</v>
      </c>
      <c r="D530" s="50"/>
      <c r="E530" s="50"/>
      <c r="F530" s="50"/>
      <c r="G530" s="50"/>
      <c r="H530" s="50"/>
      <c r="I530" s="50"/>
      <c r="J530" s="50"/>
      <c r="K530" s="50"/>
      <c r="L530" s="50"/>
      <c r="M530" s="50"/>
      <c r="N530" s="50"/>
      <c r="O530" s="50"/>
      <c r="P530" s="51"/>
      <c r="Q530" s="50"/>
      <c r="R530" s="50"/>
      <c r="S530" s="71"/>
      <c r="T530" s="204"/>
      <c r="U530" s="204"/>
      <c r="V530" s="204"/>
      <c r="W530" s="205"/>
      <c r="X530" s="9"/>
    </row>
    <row r="531" spans="3:24" ht="13.2" thickBot="1">
      <c r="C531" s="52"/>
      <c r="D531" s="9"/>
      <c r="E531" s="9"/>
      <c r="F531" s="9"/>
      <c r="G531" s="9"/>
      <c r="H531" s="9"/>
      <c r="I531" s="9"/>
      <c r="J531" s="9"/>
      <c r="K531" s="9"/>
      <c r="L531" s="9"/>
      <c r="M531" s="9"/>
      <c r="N531" s="9"/>
      <c r="O531" s="9"/>
      <c r="P531" s="20"/>
      <c r="Q531" s="9"/>
      <c r="R531" s="9"/>
      <c r="S531" s="38"/>
      <c r="T531" s="202"/>
      <c r="U531" s="202"/>
      <c r="V531" s="202"/>
      <c r="W531" s="206"/>
      <c r="X531" s="9"/>
    </row>
    <row r="532" spans="3:24">
      <c r="C532" s="53"/>
      <c r="D532" s="373" t="s">
        <v>1</v>
      </c>
      <c r="E532" s="374"/>
      <c r="F532" s="375"/>
      <c r="G532" s="5"/>
      <c r="H532" s="6"/>
      <c r="I532" s="6"/>
      <c r="J532" s="376" t="s">
        <v>2</v>
      </c>
      <c r="K532" s="377"/>
      <c r="L532" s="377"/>
      <c r="M532" s="7"/>
      <c r="N532" s="379" t="s">
        <v>3</v>
      </c>
      <c r="O532" s="380"/>
      <c r="P532" s="20"/>
      <c r="Q532" s="9"/>
      <c r="R532" s="9"/>
      <c r="S532" s="38"/>
      <c r="T532" s="202"/>
      <c r="U532" s="202"/>
      <c r="V532" s="202"/>
      <c r="W532" s="206"/>
      <c r="X532" s="9"/>
    </row>
    <row r="533" spans="3:24" ht="51" thickBot="1">
      <c r="C533" s="54" t="s">
        <v>4</v>
      </c>
      <c r="D533" s="134" t="s">
        <v>65</v>
      </c>
      <c r="E533" s="135" t="s">
        <v>66</v>
      </c>
      <c r="F533" s="127" t="s">
        <v>28</v>
      </c>
      <c r="G533" s="14" t="s">
        <v>67</v>
      </c>
      <c r="H533" s="15" t="s">
        <v>68</v>
      </c>
      <c r="I533" s="15"/>
      <c r="J533" s="16" t="s">
        <v>5</v>
      </c>
      <c r="K533" s="16" t="s">
        <v>6</v>
      </c>
      <c r="L533" s="17" t="s">
        <v>7</v>
      </c>
      <c r="M533" s="15"/>
      <c r="N533" s="18" t="s">
        <v>8</v>
      </c>
      <c r="O533" s="18" t="s">
        <v>9</v>
      </c>
      <c r="P533" s="20"/>
      <c r="Q533" s="9"/>
      <c r="R533" s="9"/>
      <c r="S533" s="102"/>
      <c r="T533" s="202"/>
      <c r="U533" s="253" t="s">
        <v>103</v>
      </c>
      <c r="V533" s="253" t="s">
        <v>104</v>
      </c>
      <c r="W533" s="240" t="s">
        <v>18</v>
      </c>
      <c r="X533" s="9"/>
    </row>
    <row r="534" spans="3:24">
      <c r="C534" s="55">
        <v>1</v>
      </c>
      <c r="D534" s="131">
        <v>0</v>
      </c>
      <c r="E534" s="132">
        <v>0</v>
      </c>
      <c r="F534" s="133">
        <v>1</v>
      </c>
      <c r="G534" s="30">
        <f t="shared" ref="G534:G585" si="140">D534+E534</f>
        <v>0</v>
      </c>
      <c r="H534" s="31">
        <f t="shared" ref="H534:H585" si="141">ROUND((G534/F534),2)</f>
        <v>0</v>
      </c>
      <c r="I534" s="31"/>
      <c r="J534" s="27">
        <f>ROUND((H534*3%)*F534,2)</f>
        <v>0</v>
      </c>
      <c r="K534" s="27">
        <f>ROUND((IF(H534-$R$536&lt;0,0,(H534-$R$536))*3.5%)*F534,2)</f>
        <v>0</v>
      </c>
      <c r="L534" s="28">
        <f t="shared" ref="L534:L585" si="142">J534+K534</f>
        <v>0</v>
      </c>
      <c r="M534" s="31"/>
      <c r="N534" s="35">
        <f>((MIN(H534,$R$537)*0.58%)+IF(H534&gt;$R$537,(H534-$R$537)*1.25%,0))*F534</f>
        <v>0</v>
      </c>
      <c r="O534" s="35">
        <f t="shared" ref="O534:O585" si="143">(H534*3.75%)*F534</f>
        <v>0</v>
      </c>
      <c r="P534" s="20" t="str">
        <f>IF(W534&lt;&gt;0, "Error - review!",".")</f>
        <v>.</v>
      </c>
      <c r="Q534" s="357" t="s">
        <v>107</v>
      </c>
      <c r="R534" s="358"/>
      <c r="S534" s="38"/>
      <c r="T534" s="202"/>
      <c r="U534" s="203">
        <f>((MIN(H534,$R$537)*0.58%))*F534</f>
        <v>0</v>
      </c>
      <c r="V534" s="203">
        <f>(IF(H534&gt;$R$537,(H534-$R$537)*1.25%,0))*F534</f>
        <v>0</v>
      </c>
      <c r="W534" s="207">
        <f>(U534+V534)-N534</f>
        <v>0</v>
      </c>
      <c r="X534" s="9"/>
    </row>
    <row r="535" spans="3:24">
      <c r="C535" s="55">
        <v>2</v>
      </c>
      <c r="D535" s="131">
        <v>0</v>
      </c>
      <c r="E535" s="132">
        <v>0</v>
      </c>
      <c r="F535" s="133">
        <v>1</v>
      </c>
      <c r="G535" s="30">
        <f t="shared" si="140"/>
        <v>0</v>
      </c>
      <c r="H535" s="31">
        <f t="shared" si="141"/>
        <v>0</v>
      </c>
      <c r="I535" s="31"/>
      <c r="J535" s="27">
        <f t="shared" ref="J535:J545" si="144">ROUND((H535*3%)*F535,2)</f>
        <v>0</v>
      </c>
      <c r="K535" s="27">
        <f t="shared" ref="K535:K585" si="145">ROUND((IF(H535-$R$536&lt;0,0,(H535-$R$536))*3.5%)*F535,2)</f>
        <v>0</v>
      </c>
      <c r="L535" s="28">
        <f t="shared" si="142"/>
        <v>0</v>
      </c>
      <c r="M535" s="31"/>
      <c r="N535" s="35">
        <f t="shared" ref="N535:N585" si="146">((MIN(H535,$R$537)*0.58%)+IF(H535&gt;$R$537,(H535-$R$537)*1.25%,0))*F535</f>
        <v>0</v>
      </c>
      <c r="O535" s="35">
        <f t="shared" si="143"/>
        <v>0</v>
      </c>
      <c r="P535" s="20" t="str">
        <f t="shared" ref="P535:P586" si="147">IF(W535&lt;&gt;0, "Error - review!",".")</f>
        <v>.</v>
      </c>
      <c r="Q535" s="77" t="s">
        <v>100</v>
      </c>
      <c r="R535" s="111">
        <v>248.3</v>
      </c>
      <c r="S535" s="38"/>
      <c r="T535" s="202"/>
      <c r="U535" s="203">
        <f t="shared" ref="U535:U585" si="148">((MIN(H535,$R$537)*0.58%))*F535</f>
        <v>0</v>
      </c>
      <c r="V535" s="203">
        <f t="shared" ref="V535:V585" si="149">(IF(H535&gt;$R$537,(H535-$R$537)*1.25%,0))*F535</f>
        <v>0</v>
      </c>
      <c r="W535" s="207">
        <f t="shared" ref="W535:W545" si="150">(U535+V535)-N535</f>
        <v>0</v>
      </c>
      <c r="X535" s="9"/>
    </row>
    <row r="536" spans="3:24">
      <c r="C536" s="55">
        <v>3</v>
      </c>
      <c r="D536" s="131">
        <v>0</v>
      </c>
      <c r="E536" s="132">
        <v>0</v>
      </c>
      <c r="F536" s="133">
        <v>1</v>
      </c>
      <c r="G536" s="30">
        <f t="shared" si="140"/>
        <v>0</v>
      </c>
      <c r="H536" s="31">
        <f t="shared" si="141"/>
        <v>0</v>
      </c>
      <c r="I536" s="31"/>
      <c r="J536" s="27">
        <f t="shared" si="144"/>
        <v>0</v>
      </c>
      <c r="K536" s="27">
        <f t="shared" si="145"/>
        <v>0</v>
      </c>
      <c r="L536" s="28">
        <f t="shared" si="142"/>
        <v>0</v>
      </c>
      <c r="M536" s="31"/>
      <c r="N536" s="35">
        <f t="shared" si="146"/>
        <v>0</v>
      </c>
      <c r="O536" s="35">
        <f t="shared" si="143"/>
        <v>0</v>
      </c>
      <c r="P536" s="20" t="str">
        <f t="shared" si="147"/>
        <v>.</v>
      </c>
      <c r="Q536" s="77" t="s">
        <v>38</v>
      </c>
      <c r="R536" s="111">
        <f>ROUND(($R$535*52.18*2)/52.18,2)</f>
        <v>496.6</v>
      </c>
      <c r="S536" s="38"/>
      <c r="T536" s="202"/>
      <c r="U536" s="203">
        <f t="shared" si="148"/>
        <v>0</v>
      </c>
      <c r="V536" s="203">
        <f t="shared" si="149"/>
        <v>0</v>
      </c>
      <c r="W536" s="207">
        <f t="shared" si="150"/>
        <v>0</v>
      </c>
      <c r="X536" s="9"/>
    </row>
    <row r="537" spans="3:24" ht="13.2" thickBot="1">
      <c r="C537" s="55">
        <v>4</v>
      </c>
      <c r="D537" s="131">
        <v>0</v>
      </c>
      <c r="E537" s="132">
        <v>0</v>
      </c>
      <c r="F537" s="133">
        <v>1</v>
      </c>
      <c r="G537" s="30">
        <f t="shared" si="140"/>
        <v>0</v>
      </c>
      <c r="H537" s="31">
        <f t="shared" si="141"/>
        <v>0</v>
      </c>
      <c r="I537" s="31"/>
      <c r="J537" s="27">
        <f t="shared" si="144"/>
        <v>0</v>
      </c>
      <c r="K537" s="27">
        <f t="shared" si="145"/>
        <v>0</v>
      </c>
      <c r="L537" s="28">
        <f t="shared" si="142"/>
        <v>0</v>
      </c>
      <c r="M537" s="31"/>
      <c r="N537" s="35">
        <f t="shared" si="146"/>
        <v>0</v>
      </c>
      <c r="O537" s="35">
        <f t="shared" si="143"/>
        <v>0</v>
      </c>
      <c r="P537" s="20" t="str">
        <f t="shared" si="147"/>
        <v>.</v>
      </c>
      <c r="Q537" s="78" t="s">
        <v>12</v>
      </c>
      <c r="R537" s="112">
        <f>ROUND(($R$535*52.18*3.74)/52.18,2)</f>
        <v>928.64</v>
      </c>
      <c r="S537" s="38"/>
      <c r="T537" s="202"/>
      <c r="U537" s="203">
        <f t="shared" si="148"/>
        <v>0</v>
      </c>
      <c r="V537" s="203">
        <f t="shared" si="149"/>
        <v>0</v>
      </c>
      <c r="W537" s="207">
        <f t="shared" si="150"/>
        <v>0</v>
      </c>
      <c r="X537" s="9"/>
    </row>
    <row r="538" spans="3:24">
      <c r="C538" s="55">
        <v>5</v>
      </c>
      <c r="D538" s="131">
        <v>0</v>
      </c>
      <c r="E538" s="132">
        <v>0</v>
      </c>
      <c r="F538" s="133">
        <v>1</v>
      </c>
      <c r="G538" s="30">
        <f t="shared" si="140"/>
        <v>0</v>
      </c>
      <c r="H538" s="31">
        <f t="shared" si="141"/>
        <v>0</v>
      </c>
      <c r="I538" s="31"/>
      <c r="J538" s="27">
        <f t="shared" si="144"/>
        <v>0</v>
      </c>
      <c r="K538" s="27">
        <f t="shared" si="145"/>
        <v>0</v>
      </c>
      <c r="L538" s="28">
        <f t="shared" si="142"/>
        <v>0</v>
      </c>
      <c r="M538" s="31"/>
      <c r="N538" s="35">
        <f t="shared" si="146"/>
        <v>0</v>
      </c>
      <c r="O538" s="35">
        <f t="shared" si="143"/>
        <v>0</v>
      </c>
      <c r="P538" s="20" t="str">
        <f t="shared" si="147"/>
        <v>.</v>
      </c>
      <c r="Q538" s="38"/>
      <c r="R538" s="23"/>
      <c r="S538" s="38"/>
      <c r="T538" s="202"/>
      <c r="U538" s="203">
        <f t="shared" si="148"/>
        <v>0</v>
      </c>
      <c r="V538" s="203">
        <f t="shared" si="149"/>
        <v>0</v>
      </c>
      <c r="W538" s="207">
        <f t="shared" si="150"/>
        <v>0</v>
      </c>
      <c r="X538" s="9"/>
    </row>
    <row r="539" spans="3:24">
      <c r="C539" s="55">
        <v>6</v>
      </c>
      <c r="D539" s="131">
        <v>0</v>
      </c>
      <c r="E539" s="132">
        <v>0</v>
      </c>
      <c r="F539" s="133">
        <v>1</v>
      </c>
      <c r="G539" s="30">
        <f t="shared" si="140"/>
        <v>0</v>
      </c>
      <c r="H539" s="31">
        <f t="shared" si="141"/>
        <v>0</v>
      </c>
      <c r="I539" s="31"/>
      <c r="J539" s="27">
        <f t="shared" si="144"/>
        <v>0</v>
      </c>
      <c r="K539" s="27">
        <f t="shared" si="145"/>
        <v>0</v>
      </c>
      <c r="L539" s="28">
        <f t="shared" si="142"/>
        <v>0</v>
      </c>
      <c r="M539" s="31"/>
      <c r="N539" s="35">
        <f t="shared" si="146"/>
        <v>0</v>
      </c>
      <c r="O539" s="35">
        <f t="shared" si="143"/>
        <v>0</v>
      </c>
      <c r="P539" s="20" t="str">
        <f t="shared" si="147"/>
        <v>.</v>
      </c>
      <c r="Q539" s="198"/>
      <c r="R539" s="23"/>
      <c r="S539" s="38"/>
      <c r="T539" s="202"/>
      <c r="U539" s="203">
        <f t="shared" si="148"/>
        <v>0</v>
      </c>
      <c r="V539" s="203">
        <f t="shared" si="149"/>
        <v>0</v>
      </c>
      <c r="W539" s="207">
        <f t="shared" si="150"/>
        <v>0</v>
      </c>
      <c r="X539" s="9"/>
    </row>
    <row r="540" spans="3:24">
      <c r="C540" s="55">
        <v>7</v>
      </c>
      <c r="D540" s="131">
        <v>0</v>
      </c>
      <c r="E540" s="132">
        <v>0</v>
      </c>
      <c r="F540" s="133">
        <v>1</v>
      </c>
      <c r="G540" s="30">
        <f t="shared" si="140"/>
        <v>0</v>
      </c>
      <c r="H540" s="31">
        <f t="shared" si="141"/>
        <v>0</v>
      </c>
      <c r="I540" s="31"/>
      <c r="J540" s="27">
        <f t="shared" si="144"/>
        <v>0</v>
      </c>
      <c r="K540" s="27">
        <f t="shared" si="145"/>
        <v>0</v>
      </c>
      <c r="L540" s="28">
        <f t="shared" si="142"/>
        <v>0</v>
      </c>
      <c r="M540" s="31"/>
      <c r="N540" s="35">
        <f t="shared" si="146"/>
        <v>0</v>
      </c>
      <c r="O540" s="35">
        <f t="shared" si="143"/>
        <v>0</v>
      </c>
      <c r="P540" s="20" t="str">
        <f t="shared" si="147"/>
        <v>.</v>
      </c>
      <c r="Q540" s="38"/>
      <c r="R540" s="23"/>
      <c r="S540" s="38"/>
      <c r="T540" s="202"/>
      <c r="U540" s="203">
        <f t="shared" si="148"/>
        <v>0</v>
      </c>
      <c r="V540" s="203">
        <f t="shared" si="149"/>
        <v>0</v>
      </c>
      <c r="W540" s="207">
        <f t="shared" si="150"/>
        <v>0</v>
      </c>
      <c r="X540" s="9"/>
    </row>
    <row r="541" spans="3:24">
      <c r="C541" s="55">
        <v>8</v>
      </c>
      <c r="D541" s="131">
        <v>0</v>
      </c>
      <c r="E541" s="132">
        <v>0</v>
      </c>
      <c r="F541" s="133">
        <v>1</v>
      </c>
      <c r="G541" s="30">
        <f t="shared" si="140"/>
        <v>0</v>
      </c>
      <c r="H541" s="31">
        <f t="shared" si="141"/>
        <v>0</v>
      </c>
      <c r="I541" s="31"/>
      <c r="J541" s="27">
        <f t="shared" si="144"/>
        <v>0</v>
      </c>
      <c r="K541" s="27">
        <f t="shared" si="145"/>
        <v>0</v>
      </c>
      <c r="L541" s="118">
        <f t="shared" si="142"/>
        <v>0</v>
      </c>
      <c r="M541" s="119"/>
      <c r="N541" s="35">
        <f t="shared" si="146"/>
        <v>0</v>
      </c>
      <c r="O541" s="35">
        <f t="shared" si="143"/>
        <v>0</v>
      </c>
      <c r="P541" s="20" t="str">
        <f t="shared" si="147"/>
        <v>.</v>
      </c>
      <c r="Q541" s="38"/>
      <c r="R541" s="23"/>
      <c r="S541" s="38"/>
      <c r="T541" s="202"/>
      <c r="U541" s="203">
        <f t="shared" si="148"/>
        <v>0</v>
      </c>
      <c r="V541" s="203">
        <f t="shared" si="149"/>
        <v>0</v>
      </c>
      <c r="W541" s="207">
        <f t="shared" si="150"/>
        <v>0</v>
      </c>
      <c r="X541" s="9"/>
    </row>
    <row r="542" spans="3:24">
      <c r="C542" s="55">
        <v>9</v>
      </c>
      <c r="D542" s="131">
        <v>0</v>
      </c>
      <c r="E542" s="132">
        <v>0</v>
      </c>
      <c r="F542" s="133">
        <v>1</v>
      </c>
      <c r="G542" s="30">
        <f t="shared" si="140"/>
        <v>0</v>
      </c>
      <c r="H542" s="31">
        <f t="shared" si="141"/>
        <v>0</v>
      </c>
      <c r="I542" s="31"/>
      <c r="J542" s="27">
        <f t="shared" si="144"/>
        <v>0</v>
      </c>
      <c r="K542" s="27">
        <f t="shared" si="145"/>
        <v>0</v>
      </c>
      <c r="L542" s="118">
        <f t="shared" si="142"/>
        <v>0</v>
      </c>
      <c r="M542" s="119"/>
      <c r="N542" s="35">
        <f t="shared" si="146"/>
        <v>0</v>
      </c>
      <c r="O542" s="35">
        <f t="shared" si="143"/>
        <v>0</v>
      </c>
      <c r="P542" s="20" t="str">
        <f t="shared" si="147"/>
        <v>.</v>
      </c>
      <c r="Q542" s="38"/>
      <c r="R542" s="23"/>
      <c r="S542" s="38"/>
      <c r="T542" s="202"/>
      <c r="U542" s="203">
        <f t="shared" si="148"/>
        <v>0</v>
      </c>
      <c r="V542" s="203">
        <f t="shared" si="149"/>
        <v>0</v>
      </c>
      <c r="W542" s="207">
        <f t="shared" si="150"/>
        <v>0</v>
      </c>
      <c r="X542" s="9"/>
    </row>
    <row r="543" spans="3:24">
      <c r="C543" s="55">
        <v>10</v>
      </c>
      <c r="D543" s="131">
        <v>0</v>
      </c>
      <c r="E543" s="132">
        <v>0</v>
      </c>
      <c r="F543" s="133">
        <v>1</v>
      </c>
      <c r="G543" s="30">
        <f t="shared" si="140"/>
        <v>0</v>
      </c>
      <c r="H543" s="31">
        <f t="shared" si="141"/>
        <v>0</v>
      </c>
      <c r="I543" s="31"/>
      <c r="J543" s="27">
        <f t="shared" si="144"/>
        <v>0</v>
      </c>
      <c r="K543" s="27">
        <f t="shared" si="145"/>
        <v>0</v>
      </c>
      <c r="L543" s="118">
        <f t="shared" si="142"/>
        <v>0</v>
      </c>
      <c r="M543" s="119"/>
      <c r="N543" s="35">
        <f t="shared" si="146"/>
        <v>0</v>
      </c>
      <c r="O543" s="35">
        <f t="shared" si="143"/>
        <v>0</v>
      </c>
      <c r="P543" s="20" t="str">
        <f t="shared" si="147"/>
        <v>.</v>
      </c>
      <c r="Q543" s="38"/>
      <c r="R543" s="23"/>
      <c r="S543" s="38"/>
      <c r="T543" s="202"/>
      <c r="U543" s="203">
        <f t="shared" si="148"/>
        <v>0</v>
      </c>
      <c r="V543" s="203">
        <f t="shared" si="149"/>
        <v>0</v>
      </c>
      <c r="W543" s="207">
        <f t="shared" si="150"/>
        <v>0</v>
      </c>
      <c r="X543" s="9"/>
    </row>
    <row r="544" spans="3:24">
      <c r="C544" s="55">
        <v>11</v>
      </c>
      <c r="D544" s="131">
        <v>0</v>
      </c>
      <c r="E544" s="132">
        <v>0</v>
      </c>
      <c r="F544" s="133">
        <v>1</v>
      </c>
      <c r="G544" s="30">
        <f t="shared" si="140"/>
        <v>0</v>
      </c>
      <c r="H544" s="31">
        <f t="shared" si="141"/>
        <v>0</v>
      </c>
      <c r="I544" s="31"/>
      <c r="J544" s="27">
        <f t="shared" si="144"/>
        <v>0</v>
      </c>
      <c r="K544" s="27">
        <f t="shared" si="145"/>
        <v>0</v>
      </c>
      <c r="L544" s="118">
        <f t="shared" si="142"/>
        <v>0</v>
      </c>
      <c r="M544" s="119"/>
      <c r="N544" s="35">
        <f t="shared" si="146"/>
        <v>0</v>
      </c>
      <c r="O544" s="35">
        <f t="shared" si="143"/>
        <v>0</v>
      </c>
      <c r="P544" s="20" t="str">
        <f t="shared" si="147"/>
        <v>.</v>
      </c>
      <c r="Q544" s="186"/>
      <c r="R544" s="23"/>
      <c r="S544" s="38"/>
      <c r="T544" s="202"/>
      <c r="U544" s="203">
        <f t="shared" si="148"/>
        <v>0</v>
      </c>
      <c r="V544" s="203">
        <f t="shared" si="149"/>
        <v>0</v>
      </c>
      <c r="W544" s="207">
        <f t="shared" si="150"/>
        <v>0</v>
      </c>
      <c r="X544" s="9"/>
    </row>
    <row r="545" spans="3:24">
      <c r="C545" s="170">
        <v>12</v>
      </c>
      <c r="D545" s="131">
        <v>0</v>
      </c>
      <c r="E545" s="132">
        <v>0</v>
      </c>
      <c r="F545" s="133">
        <v>1</v>
      </c>
      <c r="G545" s="30">
        <f t="shared" si="140"/>
        <v>0</v>
      </c>
      <c r="H545" s="31">
        <f t="shared" si="141"/>
        <v>0</v>
      </c>
      <c r="I545" s="31"/>
      <c r="J545" s="27">
        <f t="shared" si="144"/>
        <v>0</v>
      </c>
      <c r="K545" s="27">
        <f t="shared" si="145"/>
        <v>0</v>
      </c>
      <c r="L545" s="118">
        <f t="shared" si="142"/>
        <v>0</v>
      </c>
      <c r="M545" s="119"/>
      <c r="N545" s="35">
        <f t="shared" si="146"/>
        <v>0</v>
      </c>
      <c r="O545" s="35">
        <f t="shared" si="143"/>
        <v>0</v>
      </c>
      <c r="P545" s="20" t="str">
        <f t="shared" si="147"/>
        <v>.</v>
      </c>
      <c r="Q545" s="38"/>
      <c r="R545" s="38"/>
      <c r="S545" s="38"/>
      <c r="T545" s="202"/>
      <c r="U545" s="203">
        <f t="shared" si="148"/>
        <v>0</v>
      </c>
      <c r="V545" s="203">
        <f t="shared" si="149"/>
        <v>0</v>
      </c>
      <c r="W545" s="207">
        <f t="shared" si="150"/>
        <v>0</v>
      </c>
      <c r="X545" s="9"/>
    </row>
    <row r="546" spans="3:24">
      <c r="C546" s="160">
        <v>13</v>
      </c>
      <c r="D546" s="131">
        <v>0</v>
      </c>
      <c r="E546" s="132">
        <v>0</v>
      </c>
      <c r="F546" s="133">
        <v>1</v>
      </c>
      <c r="G546" s="30">
        <f t="shared" si="140"/>
        <v>0</v>
      </c>
      <c r="H546" s="31">
        <f t="shared" si="141"/>
        <v>0</v>
      </c>
      <c r="I546" s="31"/>
      <c r="J546" s="27">
        <f>ROUND((H546*3%)*F546,2)</f>
        <v>0</v>
      </c>
      <c r="K546" s="27">
        <f t="shared" si="145"/>
        <v>0</v>
      </c>
      <c r="L546" s="28">
        <f t="shared" si="142"/>
        <v>0</v>
      </c>
      <c r="M546" s="31"/>
      <c r="N546" s="35">
        <f t="shared" si="146"/>
        <v>0</v>
      </c>
      <c r="O546" s="35">
        <f t="shared" si="143"/>
        <v>0</v>
      </c>
      <c r="P546" s="20" t="str">
        <f t="shared" si="147"/>
        <v>.</v>
      </c>
      <c r="Q546" s="9"/>
      <c r="R546" s="9"/>
      <c r="S546" s="38"/>
      <c r="T546" s="202"/>
      <c r="U546" s="203">
        <f t="shared" si="148"/>
        <v>0</v>
      </c>
      <c r="V546" s="203">
        <f t="shared" si="149"/>
        <v>0</v>
      </c>
      <c r="W546" s="207">
        <f>(U546+V546)-N546</f>
        <v>0</v>
      </c>
      <c r="X546" s="9"/>
    </row>
    <row r="547" spans="3:24">
      <c r="C547" s="55">
        <v>14</v>
      </c>
      <c r="D547" s="131">
        <v>0</v>
      </c>
      <c r="E547" s="132">
        <v>0</v>
      </c>
      <c r="F547" s="133">
        <v>1</v>
      </c>
      <c r="G547" s="30">
        <f t="shared" si="140"/>
        <v>0</v>
      </c>
      <c r="H547" s="31">
        <f t="shared" si="141"/>
        <v>0</v>
      </c>
      <c r="I547" s="31"/>
      <c r="J547" s="27">
        <f t="shared" ref="J547:J585" si="151">ROUND((H547*3%)*F547,2)</f>
        <v>0</v>
      </c>
      <c r="K547" s="27">
        <f t="shared" si="145"/>
        <v>0</v>
      </c>
      <c r="L547" s="28">
        <f t="shared" si="142"/>
        <v>0</v>
      </c>
      <c r="M547" s="31"/>
      <c r="N547" s="35">
        <f t="shared" si="146"/>
        <v>0</v>
      </c>
      <c r="O547" s="35">
        <f t="shared" si="143"/>
        <v>0</v>
      </c>
      <c r="P547" s="20" t="str">
        <f t="shared" si="147"/>
        <v>.</v>
      </c>
      <c r="Q547" s="9"/>
      <c r="R547" s="9"/>
      <c r="S547" s="38"/>
      <c r="T547" s="202"/>
      <c r="U547" s="203">
        <f t="shared" si="148"/>
        <v>0</v>
      </c>
      <c r="V547" s="203">
        <f t="shared" si="149"/>
        <v>0</v>
      </c>
      <c r="W547" s="207">
        <f t="shared" ref="W547:W585" si="152">(U547+V547)-N547</f>
        <v>0</v>
      </c>
      <c r="X547" s="9"/>
    </row>
    <row r="548" spans="3:24">
      <c r="C548" s="55">
        <v>15</v>
      </c>
      <c r="D548" s="131">
        <v>0</v>
      </c>
      <c r="E548" s="132">
        <v>0</v>
      </c>
      <c r="F548" s="133">
        <v>1</v>
      </c>
      <c r="G548" s="30">
        <f t="shared" si="140"/>
        <v>0</v>
      </c>
      <c r="H548" s="31">
        <f t="shared" si="141"/>
        <v>0</v>
      </c>
      <c r="I548" s="31"/>
      <c r="J548" s="27">
        <f t="shared" si="151"/>
        <v>0</v>
      </c>
      <c r="K548" s="27">
        <f t="shared" si="145"/>
        <v>0</v>
      </c>
      <c r="L548" s="28">
        <f t="shared" si="142"/>
        <v>0</v>
      </c>
      <c r="M548" s="31"/>
      <c r="N548" s="35">
        <f t="shared" si="146"/>
        <v>0</v>
      </c>
      <c r="O548" s="35">
        <f t="shared" si="143"/>
        <v>0</v>
      </c>
      <c r="P548" s="20" t="str">
        <f t="shared" si="147"/>
        <v>.</v>
      </c>
      <c r="Q548" s="38"/>
      <c r="R548" s="23"/>
      <c r="S548" s="38"/>
      <c r="T548" s="202"/>
      <c r="U548" s="203">
        <f t="shared" si="148"/>
        <v>0</v>
      </c>
      <c r="V548" s="203">
        <f t="shared" si="149"/>
        <v>0</v>
      </c>
      <c r="W548" s="207">
        <f t="shared" si="152"/>
        <v>0</v>
      </c>
      <c r="X548" s="9"/>
    </row>
    <row r="549" spans="3:24">
      <c r="C549" s="56">
        <v>16</v>
      </c>
      <c r="D549" s="131">
        <v>0</v>
      </c>
      <c r="E549" s="132">
        <v>0</v>
      </c>
      <c r="F549" s="133">
        <v>1</v>
      </c>
      <c r="G549" s="30">
        <f t="shared" si="140"/>
        <v>0</v>
      </c>
      <c r="H549" s="31">
        <f t="shared" si="141"/>
        <v>0</v>
      </c>
      <c r="I549" s="31"/>
      <c r="J549" s="27">
        <f t="shared" si="151"/>
        <v>0</v>
      </c>
      <c r="K549" s="27">
        <f t="shared" si="145"/>
        <v>0</v>
      </c>
      <c r="L549" s="28">
        <f t="shared" si="142"/>
        <v>0</v>
      </c>
      <c r="M549" s="31"/>
      <c r="N549" s="35">
        <f t="shared" si="146"/>
        <v>0</v>
      </c>
      <c r="O549" s="35">
        <f t="shared" si="143"/>
        <v>0</v>
      </c>
      <c r="P549" s="20" t="str">
        <f t="shared" si="147"/>
        <v>.</v>
      </c>
      <c r="Q549" s="38"/>
      <c r="R549" s="23"/>
      <c r="S549" s="38"/>
      <c r="T549" s="202"/>
      <c r="U549" s="203">
        <f t="shared" si="148"/>
        <v>0</v>
      </c>
      <c r="V549" s="203">
        <f t="shared" si="149"/>
        <v>0</v>
      </c>
      <c r="W549" s="207">
        <f t="shared" si="152"/>
        <v>0</v>
      </c>
      <c r="X549" s="9"/>
    </row>
    <row r="550" spans="3:24">
      <c r="C550" s="55">
        <v>17</v>
      </c>
      <c r="D550" s="131">
        <v>0</v>
      </c>
      <c r="E550" s="132">
        <v>0</v>
      </c>
      <c r="F550" s="133">
        <v>1</v>
      </c>
      <c r="G550" s="30">
        <f t="shared" si="140"/>
        <v>0</v>
      </c>
      <c r="H550" s="31">
        <f t="shared" si="141"/>
        <v>0</v>
      </c>
      <c r="I550" s="31"/>
      <c r="J550" s="27">
        <f t="shared" si="151"/>
        <v>0</v>
      </c>
      <c r="K550" s="27">
        <f t="shared" si="145"/>
        <v>0</v>
      </c>
      <c r="L550" s="28">
        <f t="shared" si="142"/>
        <v>0</v>
      </c>
      <c r="M550" s="31"/>
      <c r="N550" s="35">
        <f t="shared" si="146"/>
        <v>0</v>
      </c>
      <c r="O550" s="35">
        <f t="shared" si="143"/>
        <v>0</v>
      </c>
      <c r="P550" s="20" t="str">
        <f t="shared" si="147"/>
        <v>.</v>
      </c>
      <c r="Q550" s="38"/>
      <c r="R550" s="23"/>
      <c r="S550" s="38"/>
      <c r="T550" s="202"/>
      <c r="U550" s="203">
        <f t="shared" si="148"/>
        <v>0</v>
      </c>
      <c r="V550" s="203">
        <f t="shared" si="149"/>
        <v>0</v>
      </c>
      <c r="W550" s="207">
        <f t="shared" si="152"/>
        <v>0</v>
      </c>
      <c r="X550" s="9"/>
    </row>
    <row r="551" spans="3:24">
      <c r="C551" s="55">
        <v>18</v>
      </c>
      <c r="D551" s="131">
        <v>0</v>
      </c>
      <c r="E551" s="132">
        <v>0</v>
      </c>
      <c r="F551" s="133">
        <v>1</v>
      </c>
      <c r="G551" s="30">
        <f t="shared" si="140"/>
        <v>0</v>
      </c>
      <c r="H551" s="31">
        <f t="shared" si="141"/>
        <v>0</v>
      </c>
      <c r="I551" s="31"/>
      <c r="J551" s="27">
        <f t="shared" si="151"/>
        <v>0</v>
      </c>
      <c r="K551" s="27">
        <f t="shared" si="145"/>
        <v>0</v>
      </c>
      <c r="L551" s="28">
        <f t="shared" si="142"/>
        <v>0</v>
      </c>
      <c r="M551" s="31"/>
      <c r="N551" s="35">
        <f t="shared" si="146"/>
        <v>0</v>
      </c>
      <c r="O551" s="35">
        <f t="shared" si="143"/>
        <v>0</v>
      </c>
      <c r="P551" s="20" t="str">
        <f t="shared" si="147"/>
        <v>.</v>
      </c>
      <c r="Q551" s="38"/>
      <c r="R551" s="23"/>
      <c r="S551" s="38"/>
      <c r="T551" s="202"/>
      <c r="U551" s="203">
        <f t="shared" si="148"/>
        <v>0</v>
      </c>
      <c r="V551" s="203">
        <f t="shared" si="149"/>
        <v>0</v>
      </c>
      <c r="W551" s="207">
        <f t="shared" si="152"/>
        <v>0</v>
      </c>
      <c r="X551" s="9"/>
    </row>
    <row r="552" spans="3:24">
      <c r="C552" s="55">
        <v>19</v>
      </c>
      <c r="D552" s="131">
        <v>0</v>
      </c>
      <c r="E552" s="132">
        <v>0</v>
      </c>
      <c r="F552" s="133">
        <v>1</v>
      </c>
      <c r="G552" s="30">
        <f t="shared" si="140"/>
        <v>0</v>
      </c>
      <c r="H552" s="31">
        <f t="shared" si="141"/>
        <v>0</v>
      </c>
      <c r="I552" s="31"/>
      <c r="J552" s="27">
        <f t="shared" si="151"/>
        <v>0</v>
      </c>
      <c r="K552" s="27">
        <f t="shared" si="145"/>
        <v>0</v>
      </c>
      <c r="L552" s="28">
        <f t="shared" si="142"/>
        <v>0</v>
      </c>
      <c r="M552" s="31"/>
      <c r="N552" s="35">
        <f t="shared" si="146"/>
        <v>0</v>
      </c>
      <c r="O552" s="35">
        <f t="shared" si="143"/>
        <v>0</v>
      </c>
      <c r="P552" s="20" t="str">
        <f t="shared" si="147"/>
        <v>.</v>
      </c>
      <c r="Q552" s="38"/>
      <c r="R552" s="23"/>
      <c r="S552" s="38"/>
      <c r="T552" s="202"/>
      <c r="U552" s="203">
        <f t="shared" si="148"/>
        <v>0</v>
      </c>
      <c r="V552" s="203">
        <f t="shared" si="149"/>
        <v>0</v>
      </c>
      <c r="W552" s="207">
        <f t="shared" si="152"/>
        <v>0</v>
      </c>
      <c r="X552" s="9"/>
    </row>
    <row r="553" spans="3:24">
      <c r="C553" s="56">
        <v>20</v>
      </c>
      <c r="D553" s="131">
        <v>0</v>
      </c>
      <c r="E553" s="132">
        <v>0</v>
      </c>
      <c r="F553" s="133">
        <v>1</v>
      </c>
      <c r="G553" s="30">
        <f t="shared" si="140"/>
        <v>0</v>
      </c>
      <c r="H553" s="31">
        <f t="shared" si="141"/>
        <v>0</v>
      </c>
      <c r="I553" s="31"/>
      <c r="J553" s="27">
        <f t="shared" si="151"/>
        <v>0</v>
      </c>
      <c r="K553" s="27">
        <f t="shared" si="145"/>
        <v>0</v>
      </c>
      <c r="L553" s="28">
        <f t="shared" si="142"/>
        <v>0</v>
      </c>
      <c r="M553" s="31"/>
      <c r="N553" s="35">
        <f t="shared" si="146"/>
        <v>0</v>
      </c>
      <c r="O553" s="35">
        <f t="shared" si="143"/>
        <v>0</v>
      </c>
      <c r="P553" s="20" t="str">
        <f t="shared" si="147"/>
        <v>.</v>
      </c>
      <c r="Q553" s="38"/>
      <c r="R553" s="23"/>
      <c r="S553" s="38"/>
      <c r="T553" s="202"/>
      <c r="U553" s="203">
        <f t="shared" si="148"/>
        <v>0</v>
      </c>
      <c r="V553" s="203">
        <f t="shared" si="149"/>
        <v>0</v>
      </c>
      <c r="W553" s="207">
        <f t="shared" si="152"/>
        <v>0</v>
      </c>
      <c r="X553" s="9"/>
    </row>
    <row r="554" spans="3:24">
      <c r="C554" s="55">
        <v>21</v>
      </c>
      <c r="D554" s="131">
        <v>0</v>
      </c>
      <c r="E554" s="132">
        <v>0</v>
      </c>
      <c r="F554" s="133">
        <v>1</v>
      </c>
      <c r="G554" s="30">
        <f t="shared" si="140"/>
        <v>0</v>
      </c>
      <c r="H554" s="31">
        <f t="shared" si="141"/>
        <v>0</v>
      </c>
      <c r="I554" s="31"/>
      <c r="J554" s="27">
        <f t="shared" si="151"/>
        <v>0</v>
      </c>
      <c r="K554" s="27">
        <f t="shared" si="145"/>
        <v>0</v>
      </c>
      <c r="L554" s="28">
        <f t="shared" si="142"/>
        <v>0</v>
      </c>
      <c r="M554" s="31"/>
      <c r="N554" s="35">
        <f t="shared" si="146"/>
        <v>0</v>
      </c>
      <c r="O554" s="35">
        <f t="shared" si="143"/>
        <v>0</v>
      </c>
      <c r="P554" s="20" t="str">
        <f t="shared" si="147"/>
        <v>.</v>
      </c>
      <c r="Q554" s="38"/>
      <c r="R554" s="23"/>
      <c r="S554" s="38"/>
      <c r="T554" s="202"/>
      <c r="U554" s="203">
        <f t="shared" si="148"/>
        <v>0</v>
      </c>
      <c r="V554" s="203">
        <f t="shared" si="149"/>
        <v>0</v>
      </c>
      <c r="W554" s="207">
        <f t="shared" si="152"/>
        <v>0</v>
      </c>
      <c r="X554" s="9"/>
    </row>
    <row r="555" spans="3:24">
      <c r="C555" s="55">
        <v>22</v>
      </c>
      <c r="D555" s="131">
        <v>0</v>
      </c>
      <c r="E555" s="132">
        <v>0</v>
      </c>
      <c r="F555" s="133">
        <v>1</v>
      </c>
      <c r="G555" s="30">
        <f t="shared" si="140"/>
        <v>0</v>
      </c>
      <c r="H555" s="31">
        <f t="shared" si="141"/>
        <v>0</v>
      </c>
      <c r="I555" s="31"/>
      <c r="J555" s="27">
        <f t="shared" si="151"/>
        <v>0</v>
      </c>
      <c r="K555" s="27">
        <f t="shared" si="145"/>
        <v>0</v>
      </c>
      <c r="L555" s="28">
        <f t="shared" si="142"/>
        <v>0</v>
      </c>
      <c r="M555" s="31"/>
      <c r="N555" s="35">
        <f t="shared" si="146"/>
        <v>0</v>
      </c>
      <c r="O555" s="35">
        <f t="shared" si="143"/>
        <v>0</v>
      </c>
      <c r="P555" s="20" t="str">
        <f t="shared" si="147"/>
        <v>.</v>
      </c>
      <c r="Q555" s="38"/>
      <c r="R555" s="23"/>
      <c r="S555" s="38"/>
      <c r="T555" s="202"/>
      <c r="U555" s="203">
        <f t="shared" si="148"/>
        <v>0</v>
      </c>
      <c r="V555" s="203">
        <f t="shared" si="149"/>
        <v>0</v>
      </c>
      <c r="W555" s="207">
        <f t="shared" si="152"/>
        <v>0</v>
      </c>
      <c r="X555" s="9"/>
    </row>
    <row r="556" spans="3:24">
      <c r="C556" s="55">
        <v>23</v>
      </c>
      <c r="D556" s="131">
        <v>0</v>
      </c>
      <c r="E556" s="132">
        <v>0</v>
      </c>
      <c r="F556" s="133">
        <v>1</v>
      </c>
      <c r="G556" s="30">
        <f t="shared" si="140"/>
        <v>0</v>
      </c>
      <c r="H556" s="31">
        <f t="shared" si="141"/>
        <v>0</v>
      </c>
      <c r="I556" s="31"/>
      <c r="J556" s="27">
        <f t="shared" si="151"/>
        <v>0</v>
      </c>
      <c r="K556" s="27">
        <f t="shared" si="145"/>
        <v>0</v>
      </c>
      <c r="L556" s="28">
        <f t="shared" si="142"/>
        <v>0</v>
      </c>
      <c r="M556" s="31"/>
      <c r="N556" s="35">
        <f t="shared" si="146"/>
        <v>0</v>
      </c>
      <c r="O556" s="35">
        <f t="shared" si="143"/>
        <v>0</v>
      </c>
      <c r="P556" s="20" t="str">
        <f t="shared" si="147"/>
        <v>.</v>
      </c>
      <c r="Q556" s="38"/>
      <c r="R556" s="23"/>
      <c r="S556" s="38"/>
      <c r="T556" s="202"/>
      <c r="U556" s="203">
        <f t="shared" si="148"/>
        <v>0</v>
      </c>
      <c r="V556" s="203">
        <f t="shared" si="149"/>
        <v>0</v>
      </c>
      <c r="W556" s="207">
        <f t="shared" si="152"/>
        <v>0</v>
      </c>
      <c r="X556" s="9"/>
    </row>
    <row r="557" spans="3:24">
      <c r="C557" s="56">
        <v>24</v>
      </c>
      <c r="D557" s="131">
        <v>0</v>
      </c>
      <c r="E557" s="132">
        <v>0</v>
      </c>
      <c r="F557" s="133">
        <v>1</v>
      </c>
      <c r="G557" s="30">
        <f t="shared" si="140"/>
        <v>0</v>
      </c>
      <c r="H557" s="31">
        <f t="shared" si="141"/>
        <v>0</v>
      </c>
      <c r="I557" s="31"/>
      <c r="J557" s="27">
        <f t="shared" si="151"/>
        <v>0</v>
      </c>
      <c r="K557" s="27">
        <f t="shared" si="145"/>
        <v>0</v>
      </c>
      <c r="L557" s="28">
        <f t="shared" si="142"/>
        <v>0</v>
      </c>
      <c r="M557" s="31"/>
      <c r="N557" s="35">
        <f t="shared" si="146"/>
        <v>0</v>
      </c>
      <c r="O557" s="35">
        <f t="shared" si="143"/>
        <v>0</v>
      </c>
      <c r="P557" s="20" t="str">
        <f t="shared" si="147"/>
        <v>.</v>
      </c>
      <c r="Q557" s="38"/>
      <c r="R557" s="23"/>
      <c r="S557" s="38"/>
      <c r="T557" s="202"/>
      <c r="U557" s="203">
        <f t="shared" si="148"/>
        <v>0</v>
      </c>
      <c r="V557" s="203">
        <f t="shared" si="149"/>
        <v>0</v>
      </c>
      <c r="W557" s="207">
        <f t="shared" si="152"/>
        <v>0</v>
      </c>
      <c r="X557" s="9"/>
    </row>
    <row r="558" spans="3:24">
      <c r="C558" s="55">
        <v>25</v>
      </c>
      <c r="D558" s="131">
        <v>0</v>
      </c>
      <c r="E558" s="132">
        <v>0</v>
      </c>
      <c r="F558" s="133">
        <v>1</v>
      </c>
      <c r="G558" s="30">
        <f t="shared" si="140"/>
        <v>0</v>
      </c>
      <c r="H558" s="31">
        <f t="shared" si="141"/>
        <v>0</v>
      </c>
      <c r="I558" s="31"/>
      <c r="J558" s="27">
        <f t="shared" si="151"/>
        <v>0</v>
      </c>
      <c r="K558" s="27">
        <f t="shared" si="145"/>
        <v>0</v>
      </c>
      <c r="L558" s="28">
        <f t="shared" si="142"/>
        <v>0</v>
      </c>
      <c r="M558" s="31"/>
      <c r="N558" s="35">
        <f t="shared" si="146"/>
        <v>0</v>
      </c>
      <c r="O558" s="35">
        <f t="shared" si="143"/>
        <v>0</v>
      </c>
      <c r="P558" s="20" t="str">
        <f t="shared" si="147"/>
        <v>.</v>
      </c>
      <c r="Q558" s="38"/>
      <c r="R558" s="23"/>
      <c r="S558" s="38"/>
      <c r="T558" s="202"/>
      <c r="U558" s="203">
        <f t="shared" si="148"/>
        <v>0</v>
      </c>
      <c r="V558" s="203">
        <f t="shared" si="149"/>
        <v>0</v>
      </c>
      <c r="W558" s="207">
        <f t="shared" si="152"/>
        <v>0</v>
      </c>
      <c r="X558" s="9"/>
    </row>
    <row r="559" spans="3:24">
      <c r="C559" s="55">
        <v>26</v>
      </c>
      <c r="D559" s="131">
        <v>0</v>
      </c>
      <c r="E559" s="132">
        <v>0</v>
      </c>
      <c r="F559" s="133">
        <v>1</v>
      </c>
      <c r="G559" s="30">
        <f t="shared" si="140"/>
        <v>0</v>
      </c>
      <c r="H559" s="31">
        <f t="shared" si="141"/>
        <v>0</v>
      </c>
      <c r="I559" s="31"/>
      <c r="J559" s="27">
        <f t="shared" si="151"/>
        <v>0</v>
      </c>
      <c r="K559" s="27">
        <f t="shared" si="145"/>
        <v>0</v>
      </c>
      <c r="L559" s="28">
        <f t="shared" si="142"/>
        <v>0</v>
      </c>
      <c r="M559" s="31"/>
      <c r="N559" s="35">
        <f t="shared" si="146"/>
        <v>0</v>
      </c>
      <c r="O559" s="35">
        <f t="shared" si="143"/>
        <v>0</v>
      </c>
      <c r="P559" s="20" t="str">
        <f t="shared" si="147"/>
        <v>.</v>
      </c>
      <c r="Q559" s="38"/>
      <c r="R559" s="23"/>
      <c r="S559" s="38"/>
      <c r="T559" s="202"/>
      <c r="U559" s="203">
        <f t="shared" si="148"/>
        <v>0</v>
      </c>
      <c r="V559" s="203">
        <f t="shared" si="149"/>
        <v>0</v>
      </c>
      <c r="W559" s="207">
        <f t="shared" si="152"/>
        <v>0</v>
      </c>
      <c r="X559" s="9"/>
    </row>
    <row r="560" spans="3:24">
      <c r="C560" s="55">
        <v>27</v>
      </c>
      <c r="D560" s="131">
        <v>0</v>
      </c>
      <c r="E560" s="132">
        <v>0</v>
      </c>
      <c r="F560" s="133">
        <v>1</v>
      </c>
      <c r="G560" s="30">
        <f t="shared" si="140"/>
        <v>0</v>
      </c>
      <c r="H560" s="31">
        <f t="shared" si="141"/>
        <v>0</v>
      </c>
      <c r="I560" s="31"/>
      <c r="J560" s="27">
        <f t="shared" si="151"/>
        <v>0</v>
      </c>
      <c r="K560" s="27">
        <f t="shared" si="145"/>
        <v>0</v>
      </c>
      <c r="L560" s="28">
        <f t="shared" si="142"/>
        <v>0</v>
      </c>
      <c r="M560" s="31"/>
      <c r="N560" s="35">
        <f t="shared" si="146"/>
        <v>0</v>
      </c>
      <c r="O560" s="35">
        <f t="shared" si="143"/>
        <v>0</v>
      </c>
      <c r="P560" s="20" t="str">
        <f t="shared" si="147"/>
        <v>.</v>
      </c>
      <c r="Q560" s="38"/>
      <c r="R560" s="23"/>
      <c r="S560" s="38"/>
      <c r="T560" s="202"/>
      <c r="U560" s="203">
        <f t="shared" si="148"/>
        <v>0</v>
      </c>
      <c r="V560" s="203">
        <f t="shared" si="149"/>
        <v>0</v>
      </c>
      <c r="W560" s="207">
        <f t="shared" si="152"/>
        <v>0</v>
      </c>
      <c r="X560" s="9"/>
    </row>
    <row r="561" spans="3:24">
      <c r="C561" s="56">
        <v>28</v>
      </c>
      <c r="D561" s="131">
        <v>0</v>
      </c>
      <c r="E561" s="132">
        <v>0</v>
      </c>
      <c r="F561" s="133">
        <v>1</v>
      </c>
      <c r="G561" s="30">
        <f t="shared" si="140"/>
        <v>0</v>
      </c>
      <c r="H561" s="31">
        <f t="shared" si="141"/>
        <v>0</v>
      </c>
      <c r="I561" s="31"/>
      <c r="J561" s="27">
        <f t="shared" si="151"/>
        <v>0</v>
      </c>
      <c r="K561" s="27">
        <f t="shared" si="145"/>
        <v>0</v>
      </c>
      <c r="L561" s="28">
        <f t="shared" si="142"/>
        <v>0</v>
      </c>
      <c r="M561" s="31"/>
      <c r="N561" s="35">
        <f t="shared" si="146"/>
        <v>0</v>
      </c>
      <c r="O561" s="35">
        <f t="shared" si="143"/>
        <v>0</v>
      </c>
      <c r="P561" s="20" t="str">
        <f t="shared" si="147"/>
        <v>.</v>
      </c>
      <c r="Q561" s="38"/>
      <c r="R561" s="23"/>
      <c r="S561" s="38"/>
      <c r="T561" s="202"/>
      <c r="U561" s="203">
        <f t="shared" si="148"/>
        <v>0</v>
      </c>
      <c r="V561" s="203">
        <f t="shared" si="149"/>
        <v>0</v>
      </c>
      <c r="W561" s="207">
        <f t="shared" si="152"/>
        <v>0</v>
      </c>
      <c r="X561" s="9"/>
    </row>
    <row r="562" spans="3:24">
      <c r="C562" s="55">
        <v>29</v>
      </c>
      <c r="D562" s="131">
        <v>0</v>
      </c>
      <c r="E562" s="132">
        <v>0</v>
      </c>
      <c r="F562" s="133">
        <v>1</v>
      </c>
      <c r="G562" s="30">
        <f t="shared" si="140"/>
        <v>0</v>
      </c>
      <c r="H562" s="31">
        <f t="shared" si="141"/>
        <v>0</v>
      </c>
      <c r="I562" s="31"/>
      <c r="J562" s="27">
        <f t="shared" si="151"/>
        <v>0</v>
      </c>
      <c r="K562" s="27">
        <f t="shared" si="145"/>
        <v>0</v>
      </c>
      <c r="L562" s="28">
        <f t="shared" si="142"/>
        <v>0</v>
      </c>
      <c r="M562" s="31"/>
      <c r="N562" s="35">
        <f t="shared" si="146"/>
        <v>0</v>
      </c>
      <c r="O562" s="35">
        <f t="shared" si="143"/>
        <v>0</v>
      </c>
      <c r="P562" s="20" t="str">
        <f t="shared" si="147"/>
        <v>.</v>
      </c>
      <c r="Q562" s="38"/>
      <c r="R562" s="23"/>
      <c r="S562" s="38"/>
      <c r="T562" s="202"/>
      <c r="U562" s="203">
        <f t="shared" si="148"/>
        <v>0</v>
      </c>
      <c r="V562" s="203">
        <f t="shared" si="149"/>
        <v>0</v>
      </c>
      <c r="W562" s="207">
        <f t="shared" si="152"/>
        <v>0</v>
      </c>
      <c r="X562" s="9"/>
    </row>
    <row r="563" spans="3:24">
      <c r="C563" s="55">
        <v>30</v>
      </c>
      <c r="D563" s="131">
        <v>0</v>
      </c>
      <c r="E563" s="132">
        <v>0</v>
      </c>
      <c r="F563" s="133">
        <v>1</v>
      </c>
      <c r="G563" s="30">
        <f t="shared" si="140"/>
        <v>0</v>
      </c>
      <c r="H563" s="31">
        <f t="shared" si="141"/>
        <v>0</v>
      </c>
      <c r="I563" s="31"/>
      <c r="J563" s="27">
        <f t="shared" si="151"/>
        <v>0</v>
      </c>
      <c r="K563" s="27">
        <f t="shared" si="145"/>
        <v>0</v>
      </c>
      <c r="L563" s="28">
        <f t="shared" si="142"/>
        <v>0</v>
      </c>
      <c r="M563" s="31"/>
      <c r="N563" s="35">
        <f t="shared" si="146"/>
        <v>0</v>
      </c>
      <c r="O563" s="35">
        <f t="shared" si="143"/>
        <v>0</v>
      </c>
      <c r="P563" s="20" t="str">
        <f t="shared" si="147"/>
        <v>.</v>
      </c>
      <c r="Q563" s="38"/>
      <c r="R563" s="23"/>
      <c r="S563" s="38"/>
      <c r="T563" s="202"/>
      <c r="U563" s="203">
        <f t="shared" si="148"/>
        <v>0</v>
      </c>
      <c r="V563" s="203">
        <f t="shared" si="149"/>
        <v>0</v>
      </c>
      <c r="W563" s="207">
        <f t="shared" si="152"/>
        <v>0</v>
      </c>
      <c r="X563" s="9"/>
    </row>
    <row r="564" spans="3:24">
      <c r="C564" s="55">
        <v>31</v>
      </c>
      <c r="D564" s="131">
        <v>0</v>
      </c>
      <c r="E564" s="132">
        <v>0</v>
      </c>
      <c r="F564" s="133">
        <v>1</v>
      </c>
      <c r="G564" s="30">
        <f t="shared" si="140"/>
        <v>0</v>
      </c>
      <c r="H564" s="31">
        <f t="shared" si="141"/>
        <v>0</v>
      </c>
      <c r="I564" s="31"/>
      <c r="J564" s="27">
        <f t="shared" si="151"/>
        <v>0</v>
      </c>
      <c r="K564" s="27">
        <f t="shared" si="145"/>
        <v>0</v>
      </c>
      <c r="L564" s="28">
        <f t="shared" si="142"/>
        <v>0</v>
      </c>
      <c r="M564" s="31"/>
      <c r="N564" s="35">
        <f t="shared" si="146"/>
        <v>0</v>
      </c>
      <c r="O564" s="35">
        <f t="shared" si="143"/>
        <v>0</v>
      </c>
      <c r="P564" s="20" t="str">
        <f t="shared" si="147"/>
        <v>.</v>
      </c>
      <c r="Q564" s="38"/>
      <c r="R564" s="23"/>
      <c r="S564" s="38"/>
      <c r="T564" s="202"/>
      <c r="U564" s="203">
        <f t="shared" si="148"/>
        <v>0</v>
      </c>
      <c r="V564" s="203">
        <f t="shared" si="149"/>
        <v>0</v>
      </c>
      <c r="W564" s="207">
        <f t="shared" si="152"/>
        <v>0</v>
      </c>
      <c r="X564" s="9"/>
    </row>
    <row r="565" spans="3:24">
      <c r="C565" s="56">
        <v>32</v>
      </c>
      <c r="D565" s="131">
        <v>0</v>
      </c>
      <c r="E565" s="132">
        <v>0</v>
      </c>
      <c r="F565" s="133">
        <v>1</v>
      </c>
      <c r="G565" s="30">
        <f t="shared" si="140"/>
        <v>0</v>
      </c>
      <c r="H565" s="31">
        <f t="shared" si="141"/>
        <v>0</v>
      </c>
      <c r="I565" s="31"/>
      <c r="J565" s="27">
        <f t="shared" si="151"/>
        <v>0</v>
      </c>
      <c r="K565" s="27">
        <f t="shared" si="145"/>
        <v>0</v>
      </c>
      <c r="L565" s="28">
        <f t="shared" si="142"/>
        <v>0</v>
      </c>
      <c r="M565" s="31"/>
      <c r="N565" s="35">
        <f t="shared" si="146"/>
        <v>0</v>
      </c>
      <c r="O565" s="35">
        <f t="shared" si="143"/>
        <v>0</v>
      </c>
      <c r="P565" s="20" t="str">
        <f t="shared" si="147"/>
        <v>.</v>
      </c>
      <c r="Q565" s="38"/>
      <c r="R565" s="23"/>
      <c r="S565" s="38"/>
      <c r="T565" s="202"/>
      <c r="U565" s="203">
        <f t="shared" si="148"/>
        <v>0</v>
      </c>
      <c r="V565" s="203">
        <f t="shared" si="149"/>
        <v>0</v>
      </c>
      <c r="W565" s="207">
        <f t="shared" si="152"/>
        <v>0</v>
      </c>
      <c r="X565" s="9"/>
    </row>
    <row r="566" spans="3:24">
      <c r="C566" s="55">
        <v>33</v>
      </c>
      <c r="D566" s="131">
        <v>0</v>
      </c>
      <c r="E566" s="132">
        <v>0</v>
      </c>
      <c r="F566" s="133">
        <v>1</v>
      </c>
      <c r="G566" s="30">
        <f t="shared" si="140"/>
        <v>0</v>
      </c>
      <c r="H566" s="31">
        <f t="shared" si="141"/>
        <v>0</v>
      </c>
      <c r="I566" s="31"/>
      <c r="J566" s="27">
        <f t="shared" si="151"/>
        <v>0</v>
      </c>
      <c r="K566" s="27">
        <f t="shared" si="145"/>
        <v>0</v>
      </c>
      <c r="L566" s="28">
        <f t="shared" si="142"/>
        <v>0</v>
      </c>
      <c r="M566" s="31"/>
      <c r="N566" s="35">
        <f t="shared" si="146"/>
        <v>0</v>
      </c>
      <c r="O566" s="35">
        <f t="shared" si="143"/>
        <v>0</v>
      </c>
      <c r="P566" s="20" t="str">
        <f t="shared" si="147"/>
        <v>.</v>
      </c>
      <c r="Q566" s="38"/>
      <c r="R566" s="23"/>
      <c r="S566" s="38"/>
      <c r="T566" s="202"/>
      <c r="U566" s="203">
        <f t="shared" si="148"/>
        <v>0</v>
      </c>
      <c r="V566" s="203">
        <f t="shared" si="149"/>
        <v>0</v>
      </c>
      <c r="W566" s="207">
        <f t="shared" si="152"/>
        <v>0</v>
      </c>
      <c r="X566" s="9"/>
    </row>
    <row r="567" spans="3:24">
      <c r="C567" s="55">
        <v>34</v>
      </c>
      <c r="D567" s="131">
        <v>0</v>
      </c>
      <c r="E567" s="132">
        <v>0</v>
      </c>
      <c r="F567" s="133">
        <v>1</v>
      </c>
      <c r="G567" s="30">
        <f t="shared" si="140"/>
        <v>0</v>
      </c>
      <c r="H567" s="31">
        <f t="shared" si="141"/>
        <v>0</v>
      </c>
      <c r="I567" s="31"/>
      <c r="J567" s="27">
        <f t="shared" si="151"/>
        <v>0</v>
      </c>
      <c r="K567" s="27">
        <f t="shared" si="145"/>
        <v>0</v>
      </c>
      <c r="L567" s="28">
        <f t="shared" si="142"/>
        <v>0</v>
      </c>
      <c r="M567" s="31"/>
      <c r="N567" s="35">
        <f t="shared" si="146"/>
        <v>0</v>
      </c>
      <c r="O567" s="35">
        <f t="shared" si="143"/>
        <v>0</v>
      </c>
      <c r="P567" s="20" t="str">
        <f t="shared" si="147"/>
        <v>.</v>
      </c>
      <c r="Q567" s="38"/>
      <c r="R567" s="23"/>
      <c r="S567" s="38"/>
      <c r="T567" s="202"/>
      <c r="U567" s="203">
        <f t="shared" si="148"/>
        <v>0</v>
      </c>
      <c r="V567" s="203">
        <f t="shared" si="149"/>
        <v>0</v>
      </c>
      <c r="W567" s="207">
        <f t="shared" si="152"/>
        <v>0</v>
      </c>
      <c r="X567" s="9"/>
    </row>
    <row r="568" spans="3:24">
      <c r="C568" s="55">
        <v>35</v>
      </c>
      <c r="D568" s="131">
        <v>0</v>
      </c>
      <c r="E568" s="132">
        <v>0</v>
      </c>
      <c r="F568" s="133">
        <v>1</v>
      </c>
      <c r="G568" s="30">
        <f t="shared" si="140"/>
        <v>0</v>
      </c>
      <c r="H568" s="31">
        <f t="shared" si="141"/>
        <v>0</v>
      </c>
      <c r="I568" s="31"/>
      <c r="J568" s="27">
        <f t="shared" si="151"/>
        <v>0</v>
      </c>
      <c r="K568" s="27">
        <f t="shared" si="145"/>
        <v>0</v>
      </c>
      <c r="L568" s="28">
        <f t="shared" si="142"/>
        <v>0</v>
      </c>
      <c r="M568" s="31"/>
      <c r="N568" s="35">
        <f t="shared" si="146"/>
        <v>0</v>
      </c>
      <c r="O568" s="35">
        <f t="shared" si="143"/>
        <v>0</v>
      </c>
      <c r="P568" s="20" t="str">
        <f t="shared" si="147"/>
        <v>.</v>
      </c>
      <c r="Q568" s="38"/>
      <c r="R568" s="23"/>
      <c r="S568" s="38"/>
      <c r="T568" s="202"/>
      <c r="U568" s="203">
        <f t="shared" si="148"/>
        <v>0</v>
      </c>
      <c r="V568" s="203">
        <f t="shared" si="149"/>
        <v>0</v>
      </c>
      <c r="W568" s="207">
        <f t="shared" si="152"/>
        <v>0</v>
      </c>
      <c r="X568" s="9"/>
    </row>
    <row r="569" spans="3:24">
      <c r="C569" s="56">
        <v>36</v>
      </c>
      <c r="D569" s="131">
        <v>0</v>
      </c>
      <c r="E569" s="132">
        <v>0</v>
      </c>
      <c r="F569" s="133">
        <v>1</v>
      </c>
      <c r="G569" s="30">
        <f t="shared" si="140"/>
        <v>0</v>
      </c>
      <c r="H569" s="31">
        <f t="shared" si="141"/>
        <v>0</v>
      </c>
      <c r="I569" s="31"/>
      <c r="J569" s="27">
        <f t="shared" si="151"/>
        <v>0</v>
      </c>
      <c r="K569" s="27">
        <f t="shared" si="145"/>
        <v>0</v>
      </c>
      <c r="L569" s="28">
        <f t="shared" si="142"/>
        <v>0</v>
      </c>
      <c r="M569" s="31"/>
      <c r="N569" s="35">
        <f t="shared" si="146"/>
        <v>0</v>
      </c>
      <c r="O569" s="35">
        <f t="shared" si="143"/>
        <v>0</v>
      </c>
      <c r="P569" s="20" t="str">
        <f t="shared" si="147"/>
        <v>.</v>
      </c>
      <c r="Q569" s="38"/>
      <c r="R569" s="23"/>
      <c r="S569" s="38"/>
      <c r="T569" s="202"/>
      <c r="U569" s="203">
        <f t="shared" si="148"/>
        <v>0</v>
      </c>
      <c r="V569" s="203">
        <f t="shared" si="149"/>
        <v>0</v>
      </c>
      <c r="W569" s="207">
        <f t="shared" si="152"/>
        <v>0</v>
      </c>
      <c r="X569" s="9"/>
    </row>
    <row r="570" spans="3:24">
      <c r="C570" s="55">
        <v>37</v>
      </c>
      <c r="D570" s="131">
        <v>0</v>
      </c>
      <c r="E570" s="132">
        <v>0</v>
      </c>
      <c r="F570" s="133">
        <v>1</v>
      </c>
      <c r="G570" s="30">
        <f t="shared" si="140"/>
        <v>0</v>
      </c>
      <c r="H570" s="31">
        <f t="shared" si="141"/>
        <v>0</v>
      </c>
      <c r="I570" s="31"/>
      <c r="J570" s="27">
        <f t="shared" si="151"/>
        <v>0</v>
      </c>
      <c r="K570" s="27">
        <f t="shared" si="145"/>
        <v>0</v>
      </c>
      <c r="L570" s="28">
        <f t="shared" si="142"/>
        <v>0</v>
      </c>
      <c r="M570" s="31"/>
      <c r="N570" s="35">
        <f t="shared" si="146"/>
        <v>0</v>
      </c>
      <c r="O570" s="35">
        <f t="shared" si="143"/>
        <v>0</v>
      </c>
      <c r="P570" s="20" t="str">
        <f t="shared" si="147"/>
        <v>.</v>
      </c>
      <c r="Q570" s="38"/>
      <c r="R570" s="23"/>
      <c r="S570" s="38"/>
      <c r="T570" s="202"/>
      <c r="U570" s="203">
        <f t="shared" si="148"/>
        <v>0</v>
      </c>
      <c r="V570" s="203">
        <f t="shared" si="149"/>
        <v>0</v>
      </c>
      <c r="W570" s="207">
        <f t="shared" si="152"/>
        <v>0</v>
      </c>
      <c r="X570" s="9"/>
    </row>
    <row r="571" spans="3:24">
      <c r="C571" s="55">
        <v>38</v>
      </c>
      <c r="D571" s="131">
        <v>0</v>
      </c>
      <c r="E571" s="132">
        <v>0</v>
      </c>
      <c r="F571" s="133">
        <v>1</v>
      </c>
      <c r="G571" s="30">
        <f t="shared" si="140"/>
        <v>0</v>
      </c>
      <c r="H571" s="31">
        <f t="shared" si="141"/>
        <v>0</v>
      </c>
      <c r="I571" s="31"/>
      <c r="J571" s="27">
        <f t="shared" si="151"/>
        <v>0</v>
      </c>
      <c r="K571" s="27">
        <f t="shared" si="145"/>
        <v>0</v>
      </c>
      <c r="L571" s="28">
        <f t="shared" si="142"/>
        <v>0</v>
      </c>
      <c r="M571" s="31"/>
      <c r="N571" s="35">
        <f t="shared" si="146"/>
        <v>0</v>
      </c>
      <c r="O571" s="35">
        <f t="shared" si="143"/>
        <v>0</v>
      </c>
      <c r="P571" s="20" t="str">
        <f t="shared" si="147"/>
        <v>.</v>
      </c>
      <c r="Q571" s="38"/>
      <c r="R571" s="23"/>
      <c r="S571" s="38"/>
      <c r="T571" s="202"/>
      <c r="U571" s="203">
        <f t="shared" si="148"/>
        <v>0</v>
      </c>
      <c r="V571" s="203">
        <f t="shared" si="149"/>
        <v>0</v>
      </c>
      <c r="W571" s="207">
        <f t="shared" si="152"/>
        <v>0</v>
      </c>
      <c r="X571" s="9"/>
    </row>
    <row r="572" spans="3:24">
      <c r="C572" s="55">
        <v>39</v>
      </c>
      <c r="D572" s="131">
        <v>0</v>
      </c>
      <c r="E572" s="132">
        <v>0</v>
      </c>
      <c r="F572" s="133">
        <v>1</v>
      </c>
      <c r="G572" s="30">
        <f t="shared" si="140"/>
        <v>0</v>
      </c>
      <c r="H572" s="31">
        <f t="shared" si="141"/>
        <v>0</v>
      </c>
      <c r="I572" s="31"/>
      <c r="J572" s="27">
        <f t="shared" si="151"/>
        <v>0</v>
      </c>
      <c r="K572" s="27">
        <f t="shared" si="145"/>
        <v>0</v>
      </c>
      <c r="L572" s="28">
        <f t="shared" si="142"/>
        <v>0</v>
      </c>
      <c r="M572" s="31"/>
      <c r="N572" s="35">
        <f t="shared" si="146"/>
        <v>0</v>
      </c>
      <c r="O572" s="35">
        <f t="shared" si="143"/>
        <v>0</v>
      </c>
      <c r="P572" s="20" t="str">
        <f t="shared" si="147"/>
        <v>.</v>
      </c>
      <c r="Q572" s="38"/>
      <c r="R572" s="23"/>
      <c r="S572" s="38"/>
      <c r="T572" s="202"/>
      <c r="U572" s="203">
        <f t="shared" si="148"/>
        <v>0</v>
      </c>
      <c r="V572" s="203">
        <f t="shared" si="149"/>
        <v>0</v>
      </c>
      <c r="W572" s="207">
        <f t="shared" si="152"/>
        <v>0</v>
      </c>
      <c r="X572" s="9"/>
    </row>
    <row r="573" spans="3:24">
      <c r="C573" s="56">
        <v>40</v>
      </c>
      <c r="D573" s="131">
        <v>0</v>
      </c>
      <c r="E573" s="132">
        <v>0</v>
      </c>
      <c r="F573" s="133">
        <v>1</v>
      </c>
      <c r="G573" s="30">
        <f t="shared" si="140"/>
        <v>0</v>
      </c>
      <c r="H573" s="31">
        <f t="shared" si="141"/>
        <v>0</v>
      </c>
      <c r="I573" s="31"/>
      <c r="J573" s="27">
        <f t="shared" si="151"/>
        <v>0</v>
      </c>
      <c r="K573" s="27">
        <f t="shared" si="145"/>
        <v>0</v>
      </c>
      <c r="L573" s="28">
        <f t="shared" si="142"/>
        <v>0</v>
      </c>
      <c r="M573" s="31"/>
      <c r="N573" s="35">
        <f t="shared" si="146"/>
        <v>0</v>
      </c>
      <c r="O573" s="35">
        <f t="shared" si="143"/>
        <v>0</v>
      </c>
      <c r="P573" s="20" t="str">
        <f t="shared" si="147"/>
        <v>.</v>
      </c>
      <c r="Q573" s="38"/>
      <c r="R573" s="23"/>
      <c r="S573" s="38"/>
      <c r="T573" s="202"/>
      <c r="U573" s="203">
        <f t="shared" si="148"/>
        <v>0</v>
      </c>
      <c r="V573" s="203">
        <f t="shared" si="149"/>
        <v>0</v>
      </c>
      <c r="W573" s="207">
        <f t="shared" si="152"/>
        <v>0</v>
      </c>
      <c r="X573" s="9"/>
    </row>
    <row r="574" spans="3:24">
      <c r="C574" s="55">
        <v>41</v>
      </c>
      <c r="D574" s="131">
        <v>0</v>
      </c>
      <c r="E574" s="132">
        <v>0</v>
      </c>
      <c r="F574" s="133">
        <v>1</v>
      </c>
      <c r="G574" s="30">
        <f t="shared" si="140"/>
        <v>0</v>
      </c>
      <c r="H574" s="31">
        <f t="shared" si="141"/>
        <v>0</v>
      </c>
      <c r="I574" s="31"/>
      <c r="J574" s="27">
        <f t="shared" si="151"/>
        <v>0</v>
      </c>
      <c r="K574" s="27">
        <f t="shared" si="145"/>
        <v>0</v>
      </c>
      <c r="L574" s="28">
        <f t="shared" si="142"/>
        <v>0</v>
      </c>
      <c r="M574" s="31"/>
      <c r="N574" s="35">
        <f t="shared" si="146"/>
        <v>0</v>
      </c>
      <c r="O574" s="35">
        <f t="shared" si="143"/>
        <v>0</v>
      </c>
      <c r="P574" s="20" t="str">
        <f t="shared" si="147"/>
        <v>.</v>
      </c>
      <c r="Q574" s="38"/>
      <c r="R574" s="23"/>
      <c r="S574" s="38"/>
      <c r="T574" s="202"/>
      <c r="U574" s="203">
        <f t="shared" si="148"/>
        <v>0</v>
      </c>
      <c r="V574" s="203">
        <f t="shared" si="149"/>
        <v>0</v>
      </c>
      <c r="W574" s="207">
        <f t="shared" si="152"/>
        <v>0</v>
      </c>
      <c r="X574" s="9"/>
    </row>
    <row r="575" spans="3:24">
      <c r="C575" s="55">
        <v>42</v>
      </c>
      <c r="D575" s="131">
        <v>0</v>
      </c>
      <c r="E575" s="132">
        <v>0</v>
      </c>
      <c r="F575" s="133">
        <v>1</v>
      </c>
      <c r="G575" s="30">
        <f t="shared" si="140"/>
        <v>0</v>
      </c>
      <c r="H575" s="31">
        <f t="shared" si="141"/>
        <v>0</v>
      </c>
      <c r="I575" s="31"/>
      <c r="J575" s="27">
        <f t="shared" si="151"/>
        <v>0</v>
      </c>
      <c r="K575" s="27">
        <f t="shared" si="145"/>
        <v>0</v>
      </c>
      <c r="L575" s="28">
        <f t="shared" si="142"/>
        <v>0</v>
      </c>
      <c r="M575" s="31"/>
      <c r="N575" s="35">
        <f t="shared" si="146"/>
        <v>0</v>
      </c>
      <c r="O575" s="35">
        <f t="shared" si="143"/>
        <v>0</v>
      </c>
      <c r="P575" s="20" t="str">
        <f t="shared" si="147"/>
        <v>.</v>
      </c>
      <c r="Q575" s="38"/>
      <c r="R575" s="23"/>
      <c r="S575" s="38"/>
      <c r="T575" s="202"/>
      <c r="U575" s="203">
        <f t="shared" si="148"/>
        <v>0</v>
      </c>
      <c r="V575" s="203">
        <f t="shared" si="149"/>
        <v>0</v>
      </c>
      <c r="W575" s="207">
        <f t="shared" si="152"/>
        <v>0</v>
      </c>
      <c r="X575" s="9"/>
    </row>
    <row r="576" spans="3:24">
      <c r="C576" s="55">
        <v>43</v>
      </c>
      <c r="D576" s="131">
        <v>0</v>
      </c>
      <c r="E576" s="132">
        <v>0</v>
      </c>
      <c r="F576" s="133">
        <v>1</v>
      </c>
      <c r="G576" s="30">
        <f t="shared" si="140"/>
        <v>0</v>
      </c>
      <c r="H576" s="31">
        <f t="shared" si="141"/>
        <v>0</v>
      </c>
      <c r="I576" s="31"/>
      <c r="J576" s="27">
        <f t="shared" si="151"/>
        <v>0</v>
      </c>
      <c r="K576" s="27">
        <f t="shared" si="145"/>
        <v>0</v>
      </c>
      <c r="L576" s="28">
        <f t="shared" si="142"/>
        <v>0</v>
      </c>
      <c r="M576" s="31"/>
      <c r="N576" s="35">
        <f t="shared" si="146"/>
        <v>0</v>
      </c>
      <c r="O576" s="35">
        <f t="shared" si="143"/>
        <v>0</v>
      </c>
      <c r="P576" s="20" t="str">
        <f t="shared" si="147"/>
        <v>.</v>
      </c>
      <c r="Q576" s="38"/>
      <c r="R576" s="23"/>
      <c r="S576" s="38"/>
      <c r="T576" s="202"/>
      <c r="U576" s="203">
        <f t="shared" si="148"/>
        <v>0</v>
      </c>
      <c r="V576" s="203">
        <f t="shared" si="149"/>
        <v>0</v>
      </c>
      <c r="W576" s="207">
        <f t="shared" si="152"/>
        <v>0</v>
      </c>
      <c r="X576" s="9"/>
    </row>
    <row r="577" spans="3:24">
      <c r="C577" s="56">
        <v>44</v>
      </c>
      <c r="D577" s="131">
        <v>0</v>
      </c>
      <c r="E577" s="132">
        <v>0</v>
      </c>
      <c r="F577" s="133">
        <v>1</v>
      </c>
      <c r="G577" s="30">
        <f t="shared" si="140"/>
        <v>0</v>
      </c>
      <c r="H577" s="31">
        <f t="shared" si="141"/>
        <v>0</v>
      </c>
      <c r="I577" s="31"/>
      <c r="J577" s="27">
        <f t="shared" si="151"/>
        <v>0</v>
      </c>
      <c r="K577" s="27">
        <f t="shared" si="145"/>
        <v>0</v>
      </c>
      <c r="L577" s="28">
        <f t="shared" si="142"/>
        <v>0</v>
      </c>
      <c r="M577" s="31"/>
      <c r="N577" s="35">
        <f t="shared" si="146"/>
        <v>0</v>
      </c>
      <c r="O577" s="35">
        <f t="shared" si="143"/>
        <v>0</v>
      </c>
      <c r="P577" s="20" t="str">
        <f t="shared" si="147"/>
        <v>.</v>
      </c>
      <c r="Q577" s="38"/>
      <c r="R577" s="23"/>
      <c r="S577" s="38"/>
      <c r="T577" s="202"/>
      <c r="U577" s="203">
        <f t="shared" si="148"/>
        <v>0</v>
      </c>
      <c r="V577" s="203">
        <f t="shared" si="149"/>
        <v>0</v>
      </c>
      <c r="W577" s="207">
        <f t="shared" si="152"/>
        <v>0</v>
      </c>
      <c r="X577" s="9"/>
    </row>
    <row r="578" spans="3:24">
      <c r="C578" s="55">
        <v>45</v>
      </c>
      <c r="D578" s="131">
        <v>0</v>
      </c>
      <c r="E578" s="132">
        <v>0</v>
      </c>
      <c r="F578" s="133">
        <v>1</v>
      </c>
      <c r="G578" s="30">
        <f t="shared" si="140"/>
        <v>0</v>
      </c>
      <c r="H578" s="31">
        <f t="shared" si="141"/>
        <v>0</v>
      </c>
      <c r="I578" s="31"/>
      <c r="J578" s="27">
        <f t="shared" si="151"/>
        <v>0</v>
      </c>
      <c r="K578" s="27">
        <f t="shared" si="145"/>
        <v>0</v>
      </c>
      <c r="L578" s="28">
        <f t="shared" si="142"/>
        <v>0</v>
      </c>
      <c r="M578" s="31"/>
      <c r="N578" s="35">
        <f t="shared" si="146"/>
        <v>0</v>
      </c>
      <c r="O578" s="35">
        <f t="shared" si="143"/>
        <v>0</v>
      </c>
      <c r="P578" s="20" t="str">
        <f t="shared" si="147"/>
        <v>.</v>
      </c>
      <c r="Q578" s="38"/>
      <c r="R578" s="23"/>
      <c r="S578" s="38"/>
      <c r="T578" s="202"/>
      <c r="U578" s="203">
        <f t="shared" si="148"/>
        <v>0</v>
      </c>
      <c r="V578" s="203">
        <f t="shared" si="149"/>
        <v>0</v>
      </c>
      <c r="W578" s="207">
        <f t="shared" si="152"/>
        <v>0</v>
      </c>
      <c r="X578" s="9"/>
    </row>
    <row r="579" spans="3:24">
      <c r="C579" s="55">
        <v>46</v>
      </c>
      <c r="D579" s="131">
        <v>0</v>
      </c>
      <c r="E579" s="132">
        <v>0</v>
      </c>
      <c r="F579" s="133">
        <v>1</v>
      </c>
      <c r="G579" s="30">
        <f t="shared" si="140"/>
        <v>0</v>
      </c>
      <c r="H579" s="31">
        <f t="shared" si="141"/>
        <v>0</v>
      </c>
      <c r="I579" s="31"/>
      <c r="J579" s="27">
        <f t="shared" si="151"/>
        <v>0</v>
      </c>
      <c r="K579" s="27">
        <f t="shared" si="145"/>
        <v>0</v>
      </c>
      <c r="L579" s="28">
        <f t="shared" si="142"/>
        <v>0</v>
      </c>
      <c r="M579" s="31"/>
      <c r="N579" s="35">
        <f t="shared" si="146"/>
        <v>0</v>
      </c>
      <c r="O579" s="35">
        <f t="shared" si="143"/>
        <v>0</v>
      </c>
      <c r="P579" s="20" t="str">
        <f t="shared" si="147"/>
        <v>.</v>
      </c>
      <c r="Q579" s="38"/>
      <c r="R579" s="23"/>
      <c r="S579" s="38"/>
      <c r="T579" s="202"/>
      <c r="U579" s="203">
        <f t="shared" si="148"/>
        <v>0</v>
      </c>
      <c r="V579" s="203">
        <f t="shared" si="149"/>
        <v>0</v>
      </c>
      <c r="W579" s="207">
        <f t="shared" si="152"/>
        <v>0</v>
      </c>
      <c r="X579" s="9"/>
    </row>
    <row r="580" spans="3:24">
      <c r="C580" s="55">
        <v>47</v>
      </c>
      <c r="D580" s="131">
        <v>0</v>
      </c>
      <c r="E580" s="132">
        <v>0</v>
      </c>
      <c r="F580" s="133">
        <v>1</v>
      </c>
      <c r="G580" s="30">
        <f t="shared" si="140"/>
        <v>0</v>
      </c>
      <c r="H580" s="31">
        <f t="shared" si="141"/>
        <v>0</v>
      </c>
      <c r="I580" s="31"/>
      <c r="J580" s="27">
        <f t="shared" si="151"/>
        <v>0</v>
      </c>
      <c r="K580" s="27">
        <f t="shared" si="145"/>
        <v>0</v>
      </c>
      <c r="L580" s="28">
        <f t="shared" si="142"/>
        <v>0</v>
      </c>
      <c r="M580" s="31"/>
      <c r="N580" s="35">
        <f t="shared" si="146"/>
        <v>0</v>
      </c>
      <c r="O580" s="35">
        <f t="shared" si="143"/>
        <v>0</v>
      </c>
      <c r="P580" s="20" t="str">
        <f t="shared" si="147"/>
        <v>.</v>
      </c>
      <c r="Q580" s="38"/>
      <c r="R580" s="23"/>
      <c r="S580" s="38"/>
      <c r="T580" s="202"/>
      <c r="U580" s="203">
        <f t="shared" si="148"/>
        <v>0</v>
      </c>
      <c r="V580" s="203">
        <f t="shared" si="149"/>
        <v>0</v>
      </c>
      <c r="W580" s="207">
        <f t="shared" si="152"/>
        <v>0</v>
      </c>
      <c r="X580" s="9"/>
    </row>
    <row r="581" spans="3:24">
      <c r="C581" s="56">
        <v>48</v>
      </c>
      <c r="D581" s="131">
        <v>0</v>
      </c>
      <c r="E581" s="132">
        <v>0</v>
      </c>
      <c r="F581" s="133">
        <v>1</v>
      </c>
      <c r="G581" s="30">
        <f t="shared" si="140"/>
        <v>0</v>
      </c>
      <c r="H581" s="31">
        <f t="shared" si="141"/>
        <v>0</v>
      </c>
      <c r="I581" s="31"/>
      <c r="J581" s="27">
        <f t="shared" si="151"/>
        <v>0</v>
      </c>
      <c r="K581" s="27">
        <f t="shared" si="145"/>
        <v>0</v>
      </c>
      <c r="L581" s="28">
        <f t="shared" si="142"/>
        <v>0</v>
      </c>
      <c r="M581" s="31"/>
      <c r="N581" s="35">
        <f t="shared" si="146"/>
        <v>0</v>
      </c>
      <c r="O581" s="35">
        <f t="shared" si="143"/>
        <v>0</v>
      </c>
      <c r="P581" s="20" t="str">
        <f t="shared" si="147"/>
        <v>.</v>
      </c>
      <c r="Q581" s="38"/>
      <c r="R581" s="23"/>
      <c r="S581" s="38"/>
      <c r="T581" s="202"/>
      <c r="U581" s="203">
        <f t="shared" si="148"/>
        <v>0</v>
      </c>
      <c r="V581" s="203">
        <f t="shared" si="149"/>
        <v>0</v>
      </c>
      <c r="W581" s="207">
        <f t="shared" si="152"/>
        <v>0</v>
      </c>
      <c r="X581" s="9"/>
    </row>
    <row r="582" spans="3:24">
      <c r="C582" s="55">
        <v>49</v>
      </c>
      <c r="D582" s="131">
        <v>0</v>
      </c>
      <c r="E582" s="132">
        <v>0</v>
      </c>
      <c r="F582" s="133">
        <v>1</v>
      </c>
      <c r="G582" s="30">
        <f t="shared" si="140"/>
        <v>0</v>
      </c>
      <c r="H582" s="31">
        <f t="shared" si="141"/>
        <v>0</v>
      </c>
      <c r="I582" s="31"/>
      <c r="J582" s="27">
        <f t="shared" si="151"/>
        <v>0</v>
      </c>
      <c r="K582" s="27">
        <f t="shared" si="145"/>
        <v>0</v>
      </c>
      <c r="L582" s="28">
        <f t="shared" si="142"/>
        <v>0</v>
      </c>
      <c r="M582" s="31"/>
      <c r="N582" s="35">
        <f t="shared" si="146"/>
        <v>0</v>
      </c>
      <c r="O582" s="35">
        <f t="shared" si="143"/>
        <v>0</v>
      </c>
      <c r="P582" s="20" t="str">
        <f t="shared" si="147"/>
        <v>.</v>
      </c>
      <c r="Q582" s="38"/>
      <c r="R582" s="23"/>
      <c r="S582" s="38"/>
      <c r="T582" s="202"/>
      <c r="U582" s="203">
        <f t="shared" si="148"/>
        <v>0</v>
      </c>
      <c r="V582" s="203">
        <f t="shared" si="149"/>
        <v>0</v>
      </c>
      <c r="W582" s="207">
        <f t="shared" si="152"/>
        <v>0</v>
      </c>
      <c r="X582" s="9"/>
    </row>
    <row r="583" spans="3:24">
      <c r="C583" s="55">
        <v>50</v>
      </c>
      <c r="D583" s="131">
        <v>0</v>
      </c>
      <c r="E583" s="132">
        <v>0</v>
      </c>
      <c r="F583" s="133">
        <v>1</v>
      </c>
      <c r="G583" s="30">
        <f t="shared" si="140"/>
        <v>0</v>
      </c>
      <c r="H583" s="31">
        <f t="shared" si="141"/>
        <v>0</v>
      </c>
      <c r="I583" s="31"/>
      <c r="J583" s="27">
        <f t="shared" si="151"/>
        <v>0</v>
      </c>
      <c r="K583" s="27">
        <f t="shared" si="145"/>
        <v>0</v>
      </c>
      <c r="L583" s="28">
        <f t="shared" si="142"/>
        <v>0</v>
      </c>
      <c r="M583" s="31"/>
      <c r="N583" s="35">
        <f t="shared" si="146"/>
        <v>0</v>
      </c>
      <c r="O583" s="35">
        <f t="shared" si="143"/>
        <v>0</v>
      </c>
      <c r="P583" s="20" t="str">
        <f t="shared" si="147"/>
        <v>.</v>
      </c>
      <c r="Q583" s="38"/>
      <c r="R583" s="23"/>
      <c r="S583" s="38"/>
      <c r="T583" s="202"/>
      <c r="U583" s="203">
        <f t="shared" si="148"/>
        <v>0</v>
      </c>
      <c r="V583" s="203">
        <f t="shared" si="149"/>
        <v>0</v>
      </c>
      <c r="W583" s="207">
        <f t="shared" si="152"/>
        <v>0</v>
      </c>
      <c r="X583" s="9"/>
    </row>
    <row r="584" spans="3:24">
      <c r="C584" s="55">
        <v>51</v>
      </c>
      <c r="D584" s="131">
        <v>0</v>
      </c>
      <c r="E584" s="132">
        <v>0</v>
      </c>
      <c r="F584" s="133">
        <v>1</v>
      </c>
      <c r="G584" s="30">
        <f t="shared" si="140"/>
        <v>0</v>
      </c>
      <c r="H584" s="31">
        <f t="shared" si="141"/>
        <v>0</v>
      </c>
      <c r="I584" s="31"/>
      <c r="J584" s="27">
        <f t="shared" si="151"/>
        <v>0</v>
      </c>
      <c r="K584" s="27">
        <f t="shared" si="145"/>
        <v>0</v>
      </c>
      <c r="L584" s="28">
        <f t="shared" si="142"/>
        <v>0</v>
      </c>
      <c r="M584" s="31"/>
      <c r="N584" s="35">
        <f t="shared" si="146"/>
        <v>0</v>
      </c>
      <c r="O584" s="35">
        <f t="shared" si="143"/>
        <v>0</v>
      </c>
      <c r="P584" s="20" t="str">
        <f t="shared" si="147"/>
        <v>.</v>
      </c>
      <c r="Q584" s="38"/>
      <c r="R584" s="23"/>
      <c r="S584" s="38"/>
      <c r="T584" s="202"/>
      <c r="U584" s="203">
        <f t="shared" si="148"/>
        <v>0</v>
      </c>
      <c r="V584" s="203">
        <f t="shared" si="149"/>
        <v>0</v>
      </c>
      <c r="W584" s="207">
        <f t="shared" si="152"/>
        <v>0</v>
      </c>
      <c r="X584" s="9"/>
    </row>
    <row r="585" spans="3:24">
      <c r="C585" s="56">
        <v>52</v>
      </c>
      <c r="D585" s="131">
        <v>0</v>
      </c>
      <c r="E585" s="132">
        <v>0</v>
      </c>
      <c r="F585" s="133">
        <v>1</v>
      </c>
      <c r="G585" s="30">
        <f t="shared" si="140"/>
        <v>0</v>
      </c>
      <c r="H585" s="31">
        <f t="shared" si="141"/>
        <v>0</v>
      </c>
      <c r="I585" s="31"/>
      <c r="J585" s="27">
        <f t="shared" si="151"/>
        <v>0</v>
      </c>
      <c r="K585" s="27">
        <f t="shared" si="145"/>
        <v>0</v>
      </c>
      <c r="L585" s="28">
        <f t="shared" si="142"/>
        <v>0</v>
      </c>
      <c r="M585" s="31"/>
      <c r="N585" s="35">
        <f t="shared" si="146"/>
        <v>0</v>
      </c>
      <c r="O585" s="35">
        <f t="shared" si="143"/>
        <v>0</v>
      </c>
      <c r="P585" s="20" t="str">
        <f t="shared" si="147"/>
        <v>.</v>
      </c>
      <c r="Q585" s="38"/>
      <c r="R585" s="23"/>
      <c r="S585" s="38"/>
      <c r="T585" s="202"/>
      <c r="U585" s="203">
        <f t="shared" si="148"/>
        <v>0</v>
      </c>
      <c r="V585" s="203">
        <f t="shared" si="149"/>
        <v>0</v>
      </c>
      <c r="W585" s="207">
        <f t="shared" si="152"/>
        <v>0</v>
      </c>
      <c r="X585" s="9"/>
    </row>
    <row r="586" spans="3:24">
      <c r="C586" s="57"/>
      <c r="D586" s="32"/>
      <c r="E586" s="32"/>
      <c r="F586" s="150" t="s">
        <v>51</v>
      </c>
      <c r="G586" s="31">
        <f>SUM(G534:G585)</f>
        <v>0</v>
      </c>
      <c r="H586" s="31">
        <f>SUM(H534:H585)</f>
        <v>0</v>
      </c>
      <c r="I586" s="31"/>
      <c r="J586" s="27">
        <f>SUM(J534:J585)</f>
        <v>0</v>
      </c>
      <c r="K586" s="27">
        <f>SUM(K534:K585)</f>
        <v>0</v>
      </c>
      <c r="L586" s="28">
        <f>SUM(L534:L585)</f>
        <v>0</v>
      </c>
      <c r="M586" s="31"/>
      <c r="N586" s="29">
        <f>SUM(N534:N585)</f>
        <v>0</v>
      </c>
      <c r="O586" s="29">
        <f>SUM(O534:O585)</f>
        <v>0</v>
      </c>
      <c r="P586" s="20" t="str">
        <f t="shared" si="147"/>
        <v>.</v>
      </c>
      <c r="Q586" s="9"/>
      <c r="R586" s="9"/>
      <c r="S586" s="34"/>
      <c r="T586" s="202"/>
      <c r="U586" s="228">
        <f>SUM(U534:U585)</f>
        <v>0</v>
      </c>
      <c r="V586" s="228">
        <f>SUM(V534:V585)</f>
        <v>0</v>
      </c>
      <c r="W586" s="229">
        <f>SUM(W534:W585)</f>
        <v>0</v>
      </c>
      <c r="X586" s="9"/>
    </row>
    <row r="587" spans="3:24" ht="13.2" thickBot="1">
      <c r="C587" s="58"/>
      <c r="D587" s="34"/>
      <c r="E587" s="34"/>
      <c r="F587" s="34"/>
      <c r="G587" s="34"/>
      <c r="H587" s="34"/>
      <c r="I587" s="34"/>
      <c r="J587" s="34"/>
      <c r="K587" s="34"/>
      <c r="L587" s="49"/>
      <c r="M587" s="34"/>
      <c r="N587" s="49"/>
      <c r="O587" s="49"/>
      <c r="P587" s="59"/>
      <c r="Q587" s="38"/>
      <c r="R587" s="34"/>
      <c r="S587" s="34"/>
      <c r="T587" s="202"/>
      <c r="U587" s="203"/>
      <c r="V587" s="203"/>
      <c r="W587" s="207"/>
      <c r="X587" s="9"/>
    </row>
    <row r="588" spans="3:24" ht="54" customHeight="1">
      <c r="C588" s="58"/>
      <c r="D588" s="34"/>
      <c r="E588" s="34"/>
      <c r="F588" s="34"/>
      <c r="G588" s="34"/>
      <c r="H588" s="34"/>
      <c r="I588" s="34"/>
      <c r="J588" s="34"/>
      <c r="K588" s="359" t="s">
        <v>157</v>
      </c>
      <c r="L588" s="360"/>
      <c r="M588" s="224" t="s">
        <v>16</v>
      </c>
      <c r="N588" s="225" t="s">
        <v>8</v>
      </c>
      <c r="O588" s="226" t="s">
        <v>9</v>
      </c>
      <c r="P588" s="59"/>
      <c r="Q588" s="38"/>
      <c r="R588" s="34"/>
      <c r="S588" s="34"/>
      <c r="T588" s="202"/>
      <c r="U588" s="203"/>
      <c r="V588" s="203"/>
      <c r="W588" s="203"/>
      <c r="X588" s="9"/>
    </row>
    <row r="589" spans="3:24" ht="15" thickBot="1">
      <c r="C589" s="58"/>
      <c r="D589" s="34"/>
      <c r="E589" s="34"/>
      <c r="F589" s="34"/>
      <c r="G589" s="34"/>
      <c r="H589" s="34"/>
      <c r="I589" s="34"/>
      <c r="J589" s="34"/>
      <c r="K589" s="397" t="s">
        <v>158</v>
      </c>
      <c r="L589" s="398"/>
      <c r="M589" s="234">
        <v>8.2000000000000003E-2</v>
      </c>
      <c r="N589" s="252">
        <f>ROUND(N586*(1+M589),2)</f>
        <v>0</v>
      </c>
      <c r="O589" s="252">
        <f>ROUND(O586*(1+M589),2)</f>
        <v>0</v>
      </c>
      <c r="P589" s="59"/>
      <c r="Q589" s="38"/>
      <c r="R589" s="34"/>
      <c r="S589" s="34"/>
      <c r="T589" s="202"/>
      <c r="U589" s="203"/>
      <c r="V589" s="203"/>
      <c r="W589" s="203"/>
      <c r="X589" s="9"/>
    </row>
    <row r="590" spans="3:24" ht="13.2" thickBot="1">
      <c r="C590" s="58"/>
      <c r="D590" s="34"/>
      <c r="E590" s="34"/>
      <c r="F590" s="197"/>
      <c r="G590" s="34"/>
      <c r="H590" s="34"/>
      <c r="I590" s="34"/>
      <c r="J590" s="34"/>
      <c r="K590" s="124"/>
      <c r="L590" s="124"/>
      <c r="M590" s="171"/>
      <c r="N590" s="126"/>
      <c r="O590" s="126"/>
      <c r="P590" s="20"/>
      <c r="Q590" s="9"/>
      <c r="R590" s="9"/>
      <c r="S590" s="34"/>
      <c r="T590" s="202"/>
      <c r="U590" s="203"/>
      <c r="V590" s="203"/>
      <c r="W590" s="207"/>
      <c r="X590" s="9"/>
    </row>
    <row r="591" spans="3:24" ht="13.8">
      <c r="C591" s="312">
        <v>2022</v>
      </c>
      <c r="D591" s="50"/>
      <c r="E591" s="50"/>
      <c r="F591" s="50"/>
      <c r="G591" s="50"/>
      <c r="H591" s="50"/>
      <c r="I591" s="50"/>
      <c r="J591" s="50"/>
      <c r="K591" s="50"/>
      <c r="L591" s="50"/>
      <c r="M591" s="50"/>
      <c r="N591" s="50"/>
      <c r="O591" s="50"/>
      <c r="P591" s="51"/>
      <c r="Q591" s="50"/>
      <c r="R591" s="50"/>
      <c r="S591" s="71"/>
      <c r="T591" s="204"/>
      <c r="U591" s="204"/>
      <c r="V591" s="204"/>
      <c r="W591" s="205"/>
      <c r="X591" s="9"/>
    </row>
    <row r="592" spans="3:24" ht="13.2" thickBot="1">
      <c r="C592" s="52"/>
      <c r="D592" s="9"/>
      <c r="E592" s="9"/>
      <c r="F592" s="9"/>
      <c r="G592" s="9"/>
      <c r="H592" s="9"/>
      <c r="I592" s="9"/>
      <c r="J592" s="9"/>
      <c r="K592" s="9"/>
      <c r="L592" s="9"/>
      <c r="M592" s="9"/>
      <c r="N592" s="9"/>
      <c r="O592" s="9"/>
      <c r="P592" s="20"/>
      <c r="Q592" s="9"/>
      <c r="R592" s="9"/>
      <c r="S592" s="38"/>
      <c r="T592" s="202"/>
      <c r="U592" s="202"/>
      <c r="V592" s="202"/>
      <c r="W592" s="206"/>
      <c r="X592" s="9"/>
    </row>
    <row r="593" spans="3:24">
      <c r="C593" s="53"/>
      <c r="D593" s="314" t="s">
        <v>1</v>
      </c>
      <c r="E593" s="315"/>
      <c r="F593" s="316"/>
      <c r="G593" s="5"/>
      <c r="H593" s="6"/>
      <c r="I593" s="6"/>
      <c r="J593" s="306" t="s">
        <v>2</v>
      </c>
      <c r="K593" s="307"/>
      <c r="L593" s="308"/>
      <c r="M593" s="7"/>
      <c r="N593" s="309" t="s">
        <v>3</v>
      </c>
      <c r="O593" s="310"/>
      <c r="P593" s="20"/>
      <c r="Q593" s="9"/>
      <c r="R593" s="9"/>
      <c r="S593" s="38"/>
      <c r="T593" s="202"/>
      <c r="U593" s="202"/>
      <c r="V593" s="202"/>
      <c r="W593" s="206"/>
      <c r="X593" s="9"/>
    </row>
    <row r="594" spans="3:24" ht="51" thickBot="1">
      <c r="C594" s="54" t="s">
        <v>4</v>
      </c>
      <c r="D594" s="134" t="s">
        <v>65</v>
      </c>
      <c r="E594" s="135" t="s">
        <v>66</v>
      </c>
      <c r="F594" s="127" t="s">
        <v>28</v>
      </c>
      <c r="G594" s="14" t="s">
        <v>67</v>
      </c>
      <c r="H594" s="15" t="s">
        <v>68</v>
      </c>
      <c r="I594" s="15"/>
      <c r="J594" s="16" t="s">
        <v>5</v>
      </c>
      <c r="K594" s="16" t="s">
        <v>6</v>
      </c>
      <c r="L594" s="17" t="s">
        <v>7</v>
      </c>
      <c r="M594" s="15"/>
      <c r="N594" s="18" t="s">
        <v>8</v>
      </c>
      <c r="O594" s="18" t="s">
        <v>9</v>
      </c>
      <c r="P594" s="20"/>
      <c r="Q594" s="9"/>
      <c r="R594" s="9"/>
      <c r="S594" s="102"/>
      <c r="T594" s="202"/>
      <c r="U594" s="311" t="s">
        <v>103</v>
      </c>
      <c r="V594" s="311" t="s">
        <v>104</v>
      </c>
      <c r="W594" s="240" t="s">
        <v>18</v>
      </c>
      <c r="X594" s="9"/>
    </row>
    <row r="595" spans="3:24" ht="37.799999999999997">
      <c r="C595" s="55">
        <v>1</v>
      </c>
      <c r="D595" s="131">
        <v>0</v>
      </c>
      <c r="E595" s="132">
        <v>0</v>
      </c>
      <c r="F595" s="133">
        <v>1</v>
      </c>
      <c r="G595" s="30">
        <f t="shared" ref="G595:G646" si="153">D595+E595</f>
        <v>0</v>
      </c>
      <c r="H595" s="31">
        <f t="shared" ref="H595:H646" si="154">ROUND((G595/F595),2)</f>
        <v>0</v>
      </c>
      <c r="I595" s="31"/>
      <c r="J595" s="27">
        <f>ROUND((H595*3%)*F595,2)</f>
        <v>0</v>
      </c>
      <c r="K595" s="27">
        <f>ROUND((IF(H595-$R$599&lt;0,0,(H595-$R$599))*3.5%)*F595,2)</f>
        <v>0</v>
      </c>
      <c r="L595" s="28">
        <f t="shared" ref="L595:L646" si="155">J595+K595</f>
        <v>0</v>
      </c>
      <c r="M595" s="31"/>
      <c r="N595" s="35">
        <f>((MIN(H595,$R$600)*0.58%)+IF(H595&gt;$R$600,(H595-$R$600)*1.25%,0))*F595</f>
        <v>0</v>
      </c>
      <c r="O595" s="35">
        <f t="shared" ref="O595:O646" si="156">(H595*3.75%)*F595</f>
        <v>0</v>
      </c>
      <c r="P595" s="20" t="str">
        <f>IF(W595&lt;&gt;0, "Error - review!",".")</f>
        <v>.</v>
      </c>
      <c r="Q595" s="313" t="s">
        <v>131</v>
      </c>
      <c r="R595" s="323"/>
      <c r="S595" s="38"/>
      <c r="T595" s="202"/>
      <c r="U595" s="203">
        <f>((MIN(H595,$R$600)*0.58%))*F595</f>
        <v>0</v>
      </c>
      <c r="V595" s="203">
        <f>(IF(H595&gt;$R$600,(H595-$R$600)*1.25%,0))*F595</f>
        <v>0</v>
      </c>
      <c r="W595" s="207">
        <f>(U595+V595)-N595</f>
        <v>0</v>
      </c>
      <c r="X595" s="9"/>
    </row>
    <row r="596" spans="3:24">
      <c r="C596" s="55">
        <v>2</v>
      </c>
      <c r="D596" s="131">
        <v>0</v>
      </c>
      <c r="E596" s="132">
        <v>0</v>
      </c>
      <c r="F596" s="133">
        <v>1</v>
      </c>
      <c r="G596" s="30">
        <f t="shared" si="153"/>
        <v>0</v>
      </c>
      <c r="H596" s="31">
        <f t="shared" si="154"/>
        <v>0</v>
      </c>
      <c r="I596" s="31"/>
      <c r="J596" s="27">
        <f t="shared" ref="J596:J606" si="157">ROUND((H596*3%)*F596,2)</f>
        <v>0</v>
      </c>
      <c r="K596" s="27">
        <f>ROUND((IF(H596-$R$603&lt;0,0,(H596-$R$603))*3.5%)*F596,2)</f>
        <v>0</v>
      </c>
      <c r="L596" s="28">
        <f t="shared" si="155"/>
        <v>0</v>
      </c>
      <c r="M596" s="31"/>
      <c r="N596" s="35">
        <f>((MIN(H596,$R$604)*0.58%)+IF(H596&gt;$R$604,(H596-$R$604)*1.25%,0))*F596</f>
        <v>0</v>
      </c>
      <c r="O596" s="35">
        <f t="shared" si="156"/>
        <v>0</v>
      </c>
      <c r="P596" s="20" t="str">
        <f t="shared" ref="P596:P647" si="158">IF(W596&lt;&gt;0, "Error - review!",".")</f>
        <v>.</v>
      </c>
      <c r="Q596" s="267" t="s">
        <v>132</v>
      </c>
      <c r="R596" s="268"/>
      <c r="S596" s="38"/>
      <c r="T596" s="202"/>
      <c r="U596" s="203">
        <f>((MIN(H596,$R$604)*0.58%))*F596</f>
        <v>0</v>
      </c>
      <c r="V596" s="203">
        <f>(IF(H596&gt;$R$604,(H596-$R$604)*1.25%,0))*F596</f>
        <v>0</v>
      </c>
      <c r="W596" s="207">
        <f t="shared" ref="W596:W606" si="159">(U596+V596)-N596</f>
        <v>0</v>
      </c>
      <c r="X596" s="9"/>
    </row>
    <row r="597" spans="3:24">
      <c r="C597" s="55">
        <v>3</v>
      </c>
      <c r="D597" s="131">
        <v>0</v>
      </c>
      <c r="E597" s="132">
        <v>0</v>
      </c>
      <c r="F597" s="133">
        <v>1</v>
      </c>
      <c r="G597" s="30">
        <f t="shared" si="153"/>
        <v>0</v>
      </c>
      <c r="H597" s="31">
        <f t="shared" si="154"/>
        <v>0</v>
      </c>
      <c r="I597" s="31"/>
      <c r="J597" s="27">
        <f t="shared" si="157"/>
        <v>0</v>
      </c>
      <c r="K597" s="27">
        <f t="shared" ref="K597:K646" si="160">ROUND((IF(H597-$R$603&lt;0,0,(H597-$R$603))*3.5%)*F597,2)</f>
        <v>0</v>
      </c>
      <c r="L597" s="28">
        <f t="shared" si="155"/>
        <v>0</v>
      </c>
      <c r="M597" s="31"/>
      <c r="N597" s="35">
        <f t="shared" ref="N597:N646" si="161">((MIN(H597,$R$604)*0.58%)+IF(H597&gt;$R$604,(H597-$R$604)*1.25%,0))*F597</f>
        <v>0</v>
      </c>
      <c r="O597" s="35">
        <f t="shared" si="156"/>
        <v>0</v>
      </c>
      <c r="P597" s="20" t="str">
        <f t="shared" si="158"/>
        <v>.</v>
      </c>
      <c r="Q597" s="77" t="s">
        <v>133</v>
      </c>
      <c r="R597" s="111">
        <v>248.3</v>
      </c>
      <c r="S597" s="38"/>
      <c r="T597" s="202"/>
      <c r="U597" s="203">
        <f t="shared" ref="U597:U646" si="162">((MIN(H597,$R$604)*0.58%))*F597</f>
        <v>0</v>
      </c>
      <c r="V597" s="203">
        <f t="shared" ref="V597:V645" si="163">(IF(H597&gt;$R$604,(H597-$R$604)*1.25%,0))*F597</f>
        <v>0</v>
      </c>
      <c r="W597" s="207">
        <f t="shared" si="159"/>
        <v>0</v>
      </c>
      <c r="X597" s="9"/>
    </row>
    <row r="598" spans="3:24">
      <c r="C598" s="55">
        <v>4</v>
      </c>
      <c r="D598" s="131">
        <v>0</v>
      </c>
      <c r="E598" s="132">
        <v>0</v>
      </c>
      <c r="F598" s="133">
        <v>1</v>
      </c>
      <c r="G598" s="30">
        <f t="shared" si="153"/>
        <v>0</v>
      </c>
      <c r="H598" s="31">
        <f t="shared" si="154"/>
        <v>0</v>
      </c>
      <c r="I598" s="31"/>
      <c r="J598" s="27">
        <f t="shared" si="157"/>
        <v>0</v>
      </c>
      <c r="K598" s="27">
        <f t="shared" si="160"/>
        <v>0</v>
      </c>
      <c r="L598" s="28">
        <f t="shared" si="155"/>
        <v>0</v>
      </c>
      <c r="M598" s="31"/>
      <c r="N598" s="35">
        <f t="shared" si="161"/>
        <v>0</v>
      </c>
      <c r="O598" s="35">
        <f t="shared" si="156"/>
        <v>0</v>
      </c>
      <c r="P598" s="20" t="str">
        <f t="shared" si="158"/>
        <v>.</v>
      </c>
      <c r="Q598" s="77" t="s">
        <v>120</v>
      </c>
      <c r="R598" s="111">
        <v>253.3</v>
      </c>
      <c r="S598" s="38"/>
      <c r="T598" s="202"/>
      <c r="U598" s="203">
        <f t="shared" si="162"/>
        <v>0</v>
      </c>
      <c r="V598" s="203">
        <f t="shared" si="163"/>
        <v>0</v>
      </c>
      <c r="W598" s="207">
        <f t="shared" si="159"/>
        <v>0</v>
      </c>
      <c r="X598" s="9"/>
    </row>
    <row r="599" spans="3:24">
      <c r="C599" s="55">
        <v>5</v>
      </c>
      <c r="D599" s="131">
        <v>0</v>
      </c>
      <c r="E599" s="132">
        <v>0</v>
      </c>
      <c r="F599" s="133">
        <v>1</v>
      </c>
      <c r="G599" s="30">
        <f t="shared" si="153"/>
        <v>0</v>
      </c>
      <c r="H599" s="31">
        <f t="shared" si="154"/>
        <v>0</v>
      </c>
      <c r="I599" s="31"/>
      <c r="J599" s="27">
        <f t="shared" si="157"/>
        <v>0</v>
      </c>
      <c r="K599" s="27">
        <f t="shared" si="160"/>
        <v>0</v>
      </c>
      <c r="L599" s="28">
        <f t="shared" si="155"/>
        <v>0</v>
      </c>
      <c r="M599" s="31"/>
      <c r="N599" s="35">
        <f t="shared" si="161"/>
        <v>0</v>
      </c>
      <c r="O599" s="35">
        <f t="shared" si="156"/>
        <v>0</v>
      </c>
      <c r="P599" s="20" t="str">
        <f t="shared" si="158"/>
        <v>.</v>
      </c>
      <c r="Q599" s="77" t="s">
        <v>134</v>
      </c>
      <c r="R599" s="111">
        <f>ROUND(((((($R$597*(6/7))+($R$598*(1/7)))*52.18)/52.18)*2),2)</f>
        <v>498.03</v>
      </c>
      <c r="S599" s="38"/>
      <c r="T599" s="202"/>
      <c r="U599" s="203">
        <f t="shared" si="162"/>
        <v>0</v>
      </c>
      <c r="V599" s="203">
        <f t="shared" si="163"/>
        <v>0</v>
      </c>
      <c r="W599" s="207">
        <f t="shared" si="159"/>
        <v>0</v>
      </c>
      <c r="X599" s="9"/>
    </row>
    <row r="600" spans="3:24">
      <c r="C600" s="55">
        <v>6</v>
      </c>
      <c r="D600" s="131">
        <v>0</v>
      </c>
      <c r="E600" s="132">
        <v>0</v>
      </c>
      <c r="F600" s="133">
        <v>1</v>
      </c>
      <c r="G600" s="30">
        <f t="shared" si="153"/>
        <v>0</v>
      </c>
      <c r="H600" s="31">
        <f t="shared" si="154"/>
        <v>0</v>
      </c>
      <c r="I600" s="31"/>
      <c r="J600" s="27">
        <f t="shared" si="157"/>
        <v>0</v>
      </c>
      <c r="K600" s="27">
        <f t="shared" si="160"/>
        <v>0</v>
      </c>
      <c r="L600" s="28">
        <f t="shared" si="155"/>
        <v>0</v>
      </c>
      <c r="M600" s="31"/>
      <c r="N600" s="35">
        <f t="shared" si="161"/>
        <v>0</v>
      </c>
      <c r="O600" s="35">
        <f t="shared" si="156"/>
        <v>0</v>
      </c>
      <c r="P600" s="20" t="str">
        <f t="shared" si="158"/>
        <v>.</v>
      </c>
      <c r="Q600" s="77" t="s">
        <v>121</v>
      </c>
      <c r="R600" s="111">
        <f>ROUND(((((($R$597*(6/7))+($R$598*(1/7)))*52.18)/52.18)*3.74),2)</f>
        <v>931.31</v>
      </c>
      <c r="S600" s="38"/>
      <c r="T600" s="202"/>
      <c r="U600" s="203">
        <f t="shared" si="162"/>
        <v>0</v>
      </c>
      <c r="V600" s="203">
        <f t="shared" si="163"/>
        <v>0</v>
      </c>
      <c r="W600" s="207">
        <f t="shared" si="159"/>
        <v>0</v>
      </c>
      <c r="X600" s="9"/>
    </row>
    <row r="601" spans="3:24">
      <c r="C601" s="55">
        <v>7</v>
      </c>
      <c r="D601" s="131">
        <v>0</v>
      </c>
      <c r="E601" s="132">
        <v>0</v>
      </c>
      <c r="F601" s="133">
        <v>1</v>
      </c>
      <c r="G601" s="30">
        <f t="shared" si="153"/>
        <v>0</v>
      </c>
      <c r="H601" s="31">
        <f t="shared" si="154"/>
        <v>0</v>
      </c>
      <c r="I601" s="31"/>
      <c r="J601" s="27">
        <f t="shared" si="157"/>
        <v>0</v>
      </c>
      <c r="K601" s="27">
        <f t="shared" si="160"/>
        <v>0</v>
      </c>
      <c r="L601" s="28">
        <f t="shared" si="155"/>
        <v>0</v>
      </c>
      <c r="M601" s="31"/>
      <c r="N601" s="35">
        <f t="shared" si="161"/>
        <v>0</v>
      </c>
      <c r="O601" s="35">
        <f t="shared" si="156"/>
        <v>0</v>
      </c>
      <c r="P601" s="20" t="str">
        <f t="shared" si="158"/>
        <v>.</v>
      </c>
      <c r="Q601" s="75" t="s">
        <v>128</v>
      </c>
      <c r="R601" s="111"/>
      <c r="S601" s="38"/>
      <c r="T601" s="202"/>
      <c r="U601" s="203">
        <f t="shared" si="162"/>
        <v>0</v>
      </c>
      <c r="V601" s="203">
        <f t="shared" si="163"/>
        <v>0</v>
      </c>
      <c r="W601" s="207">
        <f t="shared" si="159"/>
        <v>0</v>
      </c>
      <c r="X601" s="9"/>
    </row>
    <row r="602" spans="3:24">
      <c r="C602" s="55">
        <v>8</v>
      </c>
      <c r="D602" s="131">
        <v>0</v>
      </c>
      <c r="E602" s="132">
        <v>0</v>
      </c>
      <c r="F602" s="133">
        <v>1</v>
      </c>
      <c r="G602" s="30">
        <f t="shared" si="153"/>
        <v>0</v>
      </c>
      <c r="H602" s="31">
        <f t="shared" si="154"/>
        <v>0</v>
      </c>
      <c r="I602" s="31"/>
      <c r="J602" s="27">
        <f t="shared" si="157"/>
        <v>0</v>
      </c>
      <c r="K602" s="27">
        <f t="shared" si="160"/>
        <v>0</v>
      </c>
      <c r="L602" s="118">
        <f t="shared" si="155"/>
        <v>0</v>
      </c>
      <c r="M602" s="119"/>
      <c r="N602" s="35">
        <f t="shared" si="161"/>
        <v>0</v>
      </c>
      <c r="O602" s="35">
        <f t="shared" si="156"/>
        <v>0</v>
      </c>
      <c r="P602" s="20" t="str">
        <f t="shared" si="158"/>
        <v>.</v>
      </c>
      <c r="Q602" s="77" t="s">
        <v>123</v>
      </c>
      <c r="R602" s="111">
        <v>253.3</v>
      </c>
      <c r="S602" s="38"/>
      <c r="T602" s="202"/>
      <c r="U602" s="203">
        <f t="shared" si="162"/>
        <v>0</v>
      </c>
      <c r="V602" s="203">
        <f t="shared" si="163"/>
        <v>0</v>
      </c>
      <c r="W602" s="207">
        <f t="shared" si="159"/>
        <v>0</v>
      </c>
      <c r="X602" s="9"/>
    </row>
    <row r="603" spans="3:24">
      <c r="C603" s="55">
        <v>9</v>
      </c>
      <c r="D603" s="131">
        <v>0</v>
      </c>
      <c r="E603" s="132">
        <v>0</v>
      </c>
      <c r="F603" s="133">
        <v>1</v>
      </c>
      <c r="G603" s="30">
        <f t="shared" si="153"/>
        <v>0</v>
      </c>
      <c r="H603" s="31">
        <f t="shared" si="154"/>
        <v>0</v>
      </c>
      <c r="I603" s="31"/>
      <c r="J603" s="27">
        <f t="shared" si="157"/>
        <v>0</v>
      </c>
      <c r="K603" s="27">
        <f t="shared" si="160"/>
        <v>0</v>
      </c>
      <c r="L603" s="118">
        <f t="shared" si="155"/>
        <v>0</v>
      </c>
      <c r="M603" s="119"/>
      <c r="N603" s="35">
        <f t="shared" si="161"/>
        <v>0</v>
      </c>
      <c r="O603" s="35">
        <f t="shared" si="156"/>
        <v>0</v>
      </c>
      <c r="P603" s="20" t="str">
        <f t="shared" si="158"/>
        <v>.</v>
      </c>
      <c r="Q603" s="77" t="s">
        <v>135</v>
      </c>
      <c r="R603" s="111">
        <f>ROUND(($R$602*52.18*2)/52.18,2)</f>
        <v>506.6</v>
      </c>
      <c r="S603" s="38"/>
      <c r="T603" s="202"/>
      <c r="U603" s="203">
        <f t="shared" si="162"/>
        <v>0</v>
      </c>
      <c r="V603" s="203">
        <f t="shared" si="163"/>
        <v>0</v>
      </c>
      <c r="W603" s="207">
        <f t="shared" si="159"/>
        <v>0</v>
      </c>
      <c r="X603" s="9"/>
    </row>
    <row r="604" spans="3:24" ht="13.2" thickBot="1">
      <c r="C604" s="55">
        <v>10</v>
      </c>
      <c r="D604" s="131">
        <v>0</v>
      </c>
      <c r="E604" s="132">
        <v>0</v>
      </c>
      <c r="F604" s="133">
        <v>1</v>
      </c>
      <c r="G604" s="30">
        <f t="shared" si="153"/>
        <v>0</v>
      </c>
      <c r="H604" s="31">
        <f t="shared" si="154"/>
        <v>0</v>
      </c>
      <c r="I604" s="31"/>
      <c r="J604" s="27">
        <f t="shared" si="157"/>
        <v>0</v>
      </c>
      <c r="K604" s="27">
        <f t="shared" si="160"/>
        <v>0</v>
      </c>
      <c r="L604" s="118">
        <f t="shared" si="155"/>
        <v>0</v>
      </c>
      <c r="M604" s="119"/>
      <c r="N604" s="35">
        <f t="shared" si="161"/>
        <v>0</v>
      </c>
      <c r="O604" s="35">
        <f t="shared" si="156"/>
        <v>0</v>
      </c>
      <c r="P604" s="20" t="str">
        <f t="shared" si="158"/>
        <v>.</v>
      </c>
      <c r="Q604" s="78" t="s">
        <v>127</v>
      </c>
      <c r="R604" s="112">
        <f>ROUND(($R$602*52.18*3.74)/52.18,2)</f>
        <v>947.34</v>
      </c>
      <c r="S604" s="38"/>
      <c r="T604" s="202"/>
      <c r="U604" s="203">
        <f t="shared" si="162"/>
        <v>0</v>
      </c>
      <c r="V604" s="203">
        <f t="shared" si="163"/>
        <v>0</v>
      </c>
      <c r="W604" s="207">
        <f t="shared" si="159"/>
        <v>0</v>
      </c>
      <c r="X604" s="9"/>
    </row>
    <row r="605" spans="3:24">
      <c r="C605" s="55">
        <v>11</v>
      </c>
      <c r="D605" s="131">
        <v>0</v>
      </c>
      <c r="E605" s="132">
        <v>0</v>
      </c>
      <c r="F605" s="133">
        <v>1</v>
      </c>
      <c r="G605" s="30">
        <f t="shared" si="153"/>
        <v>0</v>
      </c>
      <c r="H605" s="31">
        <f t="shared" si="154"/>
        <v>0</v>
      </c>
      <c r="I605" s="31"/>
      <c r="J605" s="27">
        <f t="shared" si="157"/>
        <v>0</v>
      </c>
      <c r="K605" s="27">
        <f t="shared" si="160"/>
        <v>0</v>
      </c>
      <c r="L605" s="118">
        <f t="shared" si="155"/>
        <v>0</v>
      </c>
      <c r="M605" s="119"/>
      <c r="N605" s="35">
        <f t="shared" si="161"/>
        <v>0</v>
      </c>
      <c r="O605" s="35">
        <f t="shared" si="156"/>
        <v>0</v>
      </c>
      <c r="P605" s="20" t="str">
        <f t="shared" si="158"/>
        <v>.</v>
      </c>
      <c r="Q605" s="186"/>
      <c r="R605" s="23"/>
      <c r="S605" s="38"/>
      <c r="T605" s="202"/>
      <c r="U605" s="203">
        <f t="shared" si="162"/>
        <v>0</v>
      </c>
      <c r="V605" s="203">
        <f t="shared" si="163"/>
        <v>0</v>
      </c>
      <c r="W605" s="207">
        <f t="shared" si="159"/>
        <v>0</v>
      </c>
      <c r="X605" s="9"/>
    </row>
    <row r="606" spans="3:24">
      <c r="C606" s="170">
        <v>12</v>
      </c>
      <c r="D606" s="131">
        <v>0</v>
      </c>
      <c r="E606" s="132">
        <v>0</v>
      </c>
      <c r="F606" s="133">
        <v>1</v>
      </c>
      <c r="G606" s="30">
        <f t="shared" si="153"/>
        <v>0</v>
      </c>
      <c r="H606" s="31">
        <f t="shared" si="154"/>
        <v>0</v>
      </c>
      <c r="I606" s="31"/>
      <c r="J606" s="27">
        <f t="shared" si="157"/>
        <v>0</v>
      </c>
      <c r="K606" s="27">
        <f t="shared" si="160"/>
        <v>0</v>
      </c>
      <c r="L606" s="118">
        <f t="shared" si="155"/>
        <v>0</v>
      </c>
      <c r="M606" s="119"/>
      <c r="N606" s="35">
        <f t="shared" si="161"/>
        <v>0</v>
      </c>
      <c r="O606" s="35">
        <f t="shared" si="156"/>
        <v>0</v>
      </c>
      <c r="P606" s="20" t="str">
        <f t="shared" si="158"/>
        <v>.</v>
      </c>
      <c r="Q606" s="38"/>
      <c r="R606" s="38"/>
      <c r="S606" s="38"/>
      <c r="T606" s="202"/>
      <c r="U606" s="203">
        <f t="shared" si="162"/>
        <v>0</v>
      </c>
      <c r="V606" s="203">
        <f t="shared" si="163"/>
        <v>0</v>
      </c>
      <c r="W606" s="207">
        <f t="shared" si="159"/>
        <v>0</v>
      </c>
      <c r="X606" s="9"/>
    </row>
    <row r="607" spans="3:24">
      <c r="C607" s="160">
        <v>13</v>
      </c>
      <c r="D607" s="131">
        <v>0</v>
      </c>
      <c r="E607" s="132">
        <v>0</v>
      </c>
      <c r="F607" s="133">
        <v>1</v>
      </c>
      <c r="G607" s="30">
        <f t="shared" si="153"/>
        <v>0</v>
      </c>
      <c r="H607" s="31">
        <f t="shared" si="154"/>
        <v>0</v>
      </c>
      <c r="I607" s="31"/>
      <c r="J607" s="27">
        <f>ROUND((H607*3%)*F607,2)</f>
        <v>0</v>
      </c>
      <c r="K607" s="27">
        <f t="shared" si="160"/>
        <v>0</v>
      </c>
      <c r="L607" s="28">
        <f t="shared" si="155"/>
        <v>0</v>
      </c>
      <c r="M607" s="31"/>
      <c r="N607" s="35">
        <f t="shared" si="161"/>
        <v>0</v>
      </c>
      <c r="O607" s="35">
        <f t="shared" si="156"/>
        <v>0</v>
      </c>
      <c r="P607" s="20" t="str">
        <f t="shared" si="158"/>
        <v>.</v>
      </c>
      <c r="Q607" s="9"/>
      <c r="R607" s="9"/>
      <c r="S607" s="38"/>
      <c r="T607" s="202"/>
      <c r="U607" s="203">
        <f t="shared" si="162"/>
        <v>0</v>
      </c>
      <c r="V607" s="203">
        <f t="shared" si="163"/>
        <v>0</v>
      </c>
      <c r="W607" s="207">
        <f>(U607+V607)-N607</f>
        <v>0</v>
      </c>
      <c r="X607" s="9"/>
    </row>
    <row r="608" spans="3:24">
      <c r="C608" s="55">
        <v>14</v>
      </c>
      <c r="D608" s="131">
        <v>0</v>
      </c>
      <c r="E608" s="132">
        <v>0</v>
      </c>
      <c r="F608" s="133">
        <v>1</v>
      </c>
      <c r="G608" s="30">
        <f t="shared" si="153"/>
        <v>0</v>
      </c>
      <c r="H608" s="31">
        <f t="shared" si="154"/>
        <v>0</v>
      </c>
      <c r="I608" s="31"/>
      <c r="J608" s="27">
        <f t="shared" ref="J608:J646" si="164">ROUND((H608*3%)*F608,2)</f>
        <v>0</v>
      </c>
      <c r="K608" s="27">
        <f t="shared" si="160"/>
        <v>0</v>
      </c>
      <c r="L608" s="28">
        <f t="shared" si="155"/>
        <v>0</v>
      </c>
      <c r="M608" s="31"/>
      <c r="N608" s="35">
        <f t="shared" si="161"/>
        <v>0</v>
      </c>
      <c r="O608" s="35">
        <f t="shared" si="156"/>
        <v>0</v>
      </c>
      <c r="P608" s="20" t="str">
        <f t="shared" si="158"/>
        <v>.</v>
      </c>
      <c r="Q608" s="9"/>
      <c r="R608" s="9"/>
      <c r="S608" s="38"/>
      <c r="T608" s="202"/>
      <c r="U608" s="203">
        <f t="shared" si="162"/>
        <v>0</v>
      </c>
      <c r="V608" s="203">
        <f t="shared" si="163"/>
        <v>0</v>
      </c>
      <c r="W608" s="207">
        <f t="shared" ref="W608:W646" si="165">(U608+V608)-N608</f>
        <v>0</v>
      </c>
      <c r="X608" s="9"/>
    </row>
    <row r="609" spans="3:24">
      <c r="C609" s="55">
        <v>15</v>
      </c>
      <c r="D609" s="131">
        <v>0</v>
      </c>
      <c r="E609" s="132">
        <v>0</v>
      </c>
      <c r="F609" s="133">
        <v>1</v>
      </c>
      <c r="G609" s="30">
        <f t="shared" si="153"/>
        <v>0</v>
      </c>
      <c r="H609" s="31">
        <f t="shared" si="154"/>
        <v>0</v>
      </c>
      <c r="I609" s="31"/>
      <c r="J609" s="27">
        <f t="shared" si="164"/>
        <v>0</v>
      </c>
      <c r="K609" s="27">
        <f t="shared" si="160"/>
        <v>0</v>
      </c>
      <c r="L609" s="28">
        <f t="shared" si="155"/>
        <v>0</v>
      </c>
      <c r="M609" s="31"/>
      <c r="N609" s="35">
        <f t="shared" si="161"/>
        <v>0</v>
      </c>
      <c r="O609" s="35">
        <f t="shared" si="156"/>
        <v>0</v>
      </c>
      <c r="P609" s="20" t="str">
        <f t="shared" si="158"/>
        <v>.</v>
      </c>
      <c r="Q609" s="38"/>
      <c r="R609" s="23"/>
      <c r="S609" s="38"/>
      <c r="T609" s="202"/>
      <c r="U609" s="203">
        <f t="shared" si="162"/>
        <v>0</v>
      </c>
      <c r="V609" s="203">
        <f t="shared" si="163"/>
        <v>0</v>
      </c>
      <c r="W609" s="207">
        <f t="shared" si="165"/>
        <v>0</v>
      </c>
      <c r="X609" s="9"/>
    </row>
    <row r="610" spans="3:24">
      <c r="C610" s="56">
        <v>16</v>
      </c>
      <c r="D610" s="131">
        <v>0</v>
      </c>
      <c r="E610" s="132">
        <v>0</v>
      </c>
      <c r="F610" s="133">
        <v>1</v>
      </c>
      <c r="G610" s="30">
        <f t="shared" si="153"/>
        <v>0</v>
      </c>
      <c r="H610" s="31">
        <f t="shared" si="154"/>
        <v>0</v>
      </c>
      <c r="I610" s="31"/>
      <c r="J610" s="27">
        <f t="shared" si="164"/>
        <v>0</v>
      </c>
      <c r="K610" s="27">
        <f t="shared" si="160"/>
        <v>0</v>
      </c>
      <c r="L610" s="28">
        <f t="shared" si="155"/>
        <v>0</v>
      </c>
      <c r="M610" s="31"/>
      <c r="N610" s="35">
        <f t="shared" si="161"/>
        <v>0</v>
      </c>
      <c r="O610" s="35">
        <f t="shared" si="156"/>
        <v>0</v>
      </c>
      <c r="P610" s="20" t="str">
        <f t="shared" si="158"/>
        <v>.</v>
      </c>
      <c r="Q610" s="38"/>
      <c r="R610" s="23"/>
      <c r="S610" s="38"/>
      <c r="T610" s="202"/>
      <c r="U610" s="203">
        <f t="shared" si="162"/>
        <v>0</v>
      </c>
      <c r="V610" s="203">
        <f t="shared" si="163"/>
        <v>0</v>
      </c>
      <c r="W610" s="207">
        <f t="shared" si="165"/>
        <v>0</v>
      </c>
      <c r="X610" s="9"/>
    </row>
    <row r="611" spans="3:24">
      <c r="C611" s="55">
        <v>17</v>
      </c>
      <c r="D611" s="131">
        <v>0</v>
      </c>
      <c r="E611" s="132">
        <v>0</v>
      </c>
      <c r="F611" s="133">
        <v>1</v>
      </c>
      <c r="G611" s="30">
        <f t="shared" si="153"/>
        <v>0</v>
      </c>
      <c r="H611" s="31">
        <f t="shared" si="154"/>
        <v>0</v>
      </c>
      <c r="I611" s="31"/>
      <c r="J611" s="27">
        <f t="shared" si="164"/>
        <v>0</v>
      </c>
      <c r="K611" s="27">
        <f t="shared" si="160"/>
        <v>0</v>
      </c>
      <c r="L611" s="28">
        <f t="shared" si="155"/>
        <v>0</v>
      </c>
      <c r="M611" s="31"/>
      <c r="N611" s="35">
        <f t="shared" si="161"/>
        <v>0</v>
      </c>
      <c r="O611" s="35">
        <f t="shared" si="156"/>
        <v>0</v>
      </c>
      <c r="P611" s="20" t="str">
        <f t="shared" si="158"/>
        <v>.</v>
      </c>
      <c r="Q611" s="38"/>
      <c r="R611" s="23"/>
      <c r="S611" s="38"/>
      <c r="T611" s="202"/>
      <c r="U611" s="203">
        <f t="shared" si="162"/>
        <v>0</v>
      </c>
      <c r="V611" s="203">
        <f t="shared" si="163"/>
        <v>0</v>
      </c>
      <c r="W611" s="207">
        <f t="shared" si="165"/>
        <v>0</v>
      </c>
      <c r="X611" s="9"/>
    </row>
    <row r="612" spans="3:24">
      <c r="C612" s="55">
        <v>18</v>
      </c>
      <c r="D612" s="131">
        <v>0</v>
      </c>
      <c r="E612" s="132">
        <v>0</v>
      </c>
      <c r="F612" s="133">
        <v>1</v>
      </c>
      <c r="G612" s="30">
        <f t="shared" si="153"/>
        <v>0</v>
      </c>
      <c r="H612" s="31">
        <f t="shared" si="154"/>
        <v>0</v>
      </c>
      <c r="I612" s="31"/>
      <c r="J612" s="27">
        <f t="shared" si="164"/>
        <v>0</v>
      </c>
      <c r="K612" s="27">
        <f t="shared" si="160"/>
        <v>0</v>
      </c>
      <c r="L612" s="28">
        <f t="shared" si="155"/>
        <v>0</v>
      </c>
      <c r="M612" s="31"/>
      <c r="N612" s="35">
        <f t="shared" si="161"/>
        <v>0</v>
      </c>
      <c r="O612" s="35">
        <f t="shared" si="156"/>
        <v>0</v>
      </c>
      <c r="P612" s="20" t="str">
        <f t="shared" si="158"/>
        <v>.</v>
      </c>
      <c r="Q612" s="38"/>
      <c r="R612" s="23"/>
      <c r="S612" s="38"/>
      <c r="T612" s="202"/>
      <c r="U612" s="203">
        <f t="shared" si="162"/>
        <v>0</v>
      </c>
      <c r="V612" s="203">
        <f t="shared" si="163"/>
        <v>0</v>
      </c>
      <c r="W612" s="207">
        <f t="shared" si="165"/>
        <v>0</v>
      </c>
      <c r="X612" s="9"/>
    </row>
    <row r="613" spans="3:24">
      <c r="C613" s="55">
        <v>19</v>
      </c>
      <c r="D613" s="131">
        <v>0</v>
      </c>
      <c r="E613" s="132">
        <v>0</v>
      </c>
      <c r="F613" s="133">
        <v>1</v>
      </c>
      <c r="G613" s="30">
        <f t="shared" si="153"/>
        <v>0</v>
      </c>
      <c r="H613" s="31">
        <f t="shared" si="154"/>
        <v>0</v>
      </c>
      <c r="I613" s="31"/>
      <c r="J613" s="27">
        <f t="shared" si="164"/>
        <v>0</v>
      </c>
      <c r="K613" s="27">
        <f t="shared" si="160"/>
        <v>0</v>
      </c>
      <c r="L613" s="28">
        <f t="shared" si="155"/>
        <v>0</v>
      </c>
      <c r="M613" s="31"/>
      <c r="N613" s="35">
        <f t="shared" si="161"/>
        <v>0</v>
      </c>
      <c r="O613" s="35">
        <f t="shared" si="156"/>
        <v>0</v>
      </c>
      <c r="P613" s="20" t="str">
        <f t="shared" si="158"/>
        <v>.</v>
      </c>
      <c r="Q613" s="38"/>
      <c r="R613" s="23"/>
      <c r="S613" s="38"/>
      <c r="T613" s="202"/>
      <c r="U613" s="203">
        <f t="shared" si="162"/>
        <v>0</v>
      </c>
      <c r="V613" s="203">
        <f t="shared" si="163"/>
        <v>0</v>
      </c>
      <c r="W613" s="207">
        <f t="shared" si="165"/>
        <v>0</v>
      </c>
      <c r="X613" s="9"/>
    </row>
    <row r="614" spans="3:24">
      <c r="C614" s="56">
        <v>20</v>
      </c>
      <c r="D614" s="131">
        <v>0</v>
      </c>
      <c r="E614" s="132">
        <v>0</v>
      </c>
      <c r="F614" s="133">
        <v>1</v>
      </c>
      <c r="G614" s="30">
        <f t="shared" si="153"/>
        <v>0</v>
      </c>
      <c r="H614" s="31">
        <f t="shared" si="154"/>
        <v>0</v>
      </c>
      <c r="I614" s="31"/>
      <c r="J614" s="27">
        <f t="shared" si="164"/>
        <v>0</v>
      </c>
      <c r="K614" s="27">
        <f t="shared" si="160"/>
        <v>0</v>
      </c>
      <c r="L614" s="28">
        <f t="shared" si="155"/>
        <v>0</v>
      </c>
      <c r="M614" s="31"/>
      <c r="N614" s="35">
        <f t="shared" si="161"/>
        <v>0</v>
      </c>
      <c r="O614" s="35">
        <f t="shared" si="156"/>
        <v>0</v>
      </c>
      <c r="P614" s="20" t="str">
        <f t="shared" si="158"/>
        <v>.</v>
      </c>
      <c r="Q614" s="38"/>
      <c r="R614" s="23"/>
      <c r="S614" s="38"/>
      <c r="T614" s="202"/>
      <c r="U614" s="203">
        <f t="shared" si="162"/>
        <v>0</v>
      </c>
      <c r="V614" s="203">
        <f t="shared" si="163"/>
        <v>0</v>
      </c>
      <c r="W614" s="207">
        <f t="shared" si="165"/>
        <v>0</v>
      </c>
      <c r="X614" s="9"/>
    </row>
    <row r="615" spans="3:24">
      <c r="C615" s="55">
        <v>21</v>
      </c>
      <c r="D615" s="131">
        <v>0</v>
      </c>
      <c r="E615" s="132">
        <v>0</v>
      </c>
      <c r="F615" s="133">
        <v>1</v>
      </c>
      <c r="G615" s="30">
        <f t="shared" si="153"/>
        <v>0</v>
      </c>
      <c r="H615" s="31">
        <f t="shared" si="154"/>
        <v>0</v>
      </c>
      <c r="I615" s="31"/>
      <c r="J615" s="27">
        <f t="shared" si="164"/>
        <v>0</v>
      </c>
      <c r="K615" s="27">
        <f t="shared" si="160"/>
        <v>0</v>
      </c>
      <c r="L615" s="28">
        <f t="shared" si="155"/>
        <v>0</v>
      </c>
      <c r="M615" s="31"/>
      <c r="N615" s="35">
        <f t="shared" si="161"/>
        <v>0</v>
      </c>
      <c r="O615" s="35">
        <f t="shared" si="156"/>
        <v>0</v>
      </c>
      <c r="P615" s="20" t="str">
        <f t="shared" si="158"/>
        <v>.</v>
      </c>
      <c r="Q615" s="38"/>
      <c r="R615" s="23"/>
      <c r="S615" s="38"/>
      <c r="T615" s="202"/>
      <c r="U615" s="203">
        <f t="shared" si="162"/>
        <v>0</v>
      </c>
      <c r="V615" s="203">
        <f t="shared" si="163"/>
        <v>0</v>
      </c>
      <c r="W615" s="207">
        <f t="shared" si="165"/>
        <v>0</v>
      </c>
      <c r="X615" s="9"/>
    </row>
    <row r="616" spans="3:24">
      <c r="C616" s="55">
        <v>22</v>
      </c>
      <c r="D616" s="131">
        <v>0</v>
      </c>
      <c r="E616" s="132">
        <v>0</v>
      </c>
      <c r="F616" s="133">
        <v>1</v>
      </c>
      <c r="G616" s="30">
        <f t="shared" si="153"/>
        <v>0</v>
      </c>
      <c r="H616" s="31">
        <f t="shared" si="154"/>
        <v>0</v>
      </c>
      <c r="I616" s="31"/>
      <c r="J616" s="27">
        <f t="shared" si="164"/>
        <v>0</v>
      </c>
      <c r="K616" s="27">
        <f t="shared" si="160"/>
        <v>0</v>
      </c>
      <c r="L616" s="28">
        <f t="shared" si="155"/>
        <v>0</v>
      </c>
      <c r="M616" s="31"/>
      <c r="N616" s="35">
        <f t="shared" si="161"/>
        <v>0</v>
      </c>
      <c r="O616" s="35">
        <f t="shared" si="156"/>
        <v>0</v>
      </c>
      <c r="P616" s="20" t="str">
        <f t="shared" si="158"/>
        <v>.</v>
      </c>
      <c r="Q616" s="38"/>
      <c r="R616" s="23"/>
      <c r="S616" s="38"/>
      <c r="T616" s="202"/>
      <c r="U616" s="203">
        <f t="shared" si="162"/>
        <v>0</v>
      </c>
      <c r="V616" s="203">
        <f t="shared" si="163"/>
        <v>0</v>
      </c>
      <c r="W616" s="207">
        <f t="shared" si="165"/>
        <v>0</v>
      </c>
      <c r="X616" s="9"/>
    </row>
    <row r="617" spans="3:24">
      <c r="C617" s="55">
        <v>23</v>
      </c>
      <c r="D617" s="131">
        <v>0</v>
      </c>
      <c r="E617" s="132">
        <v>0</v>
      </c>
      <c r="F617" s="133">
        <v>1</v>
      </c>
      <c r="G617" s="30">
        <f t="shared" si="153"/>
        <v>0</v>
      </c>
      <c r="H617" s="31">
        <f t="shared" si="154"/>
        <v>0</v>
      </c>
      <c r="I617" s="31"/>
      <c r="J617" s="27">
        <f t="shared" si="164"/>
        <v>0</v>
      </c>
      <c r="K617" s="27">
        <f t="shared" si="160"/>
        <v>0</v>
      </c>
      <c r="L617" s="28">
        <f t="shared" si="155"/>
        <v>0</v>
      </c>
      <c r="M617" s="31"/>
      <c r="N617" s="35">
        <f t="shared" si="161"/>
        <v>0</v>
      </c>
      <c r="O617" s="35">
        <f t="shared" si="156"/>
        <v>0</v>
      </c>
      <c r="P617" s="20" t="str">
        <f t="shared" si="158"/>
        <v>.</v>
      </c>
      <c r="Q617" s="38"/>
      <c r="R617" s="23"/>
      <c r="S617" s="38"/>
      <c r="T617" s="202"/>
      <c r="U617" s="203">
        <f t="shared" si="162"/>
        <v>0</v>
      </c>
      <c r="V617" s="203">
        <f t="shared" si="163"/>
        <v>0</v>
      </c>
      <c r="W617" s="207">
        <f t="shared" si="165"/>
        <v>0</v>
      </c>
      <c r="X617" s="9"/>
    </row>
    <row r="618" spans="3:24">
      <c r="C618" s="56">
        <v>24</v>
      </c>
      <c r="D618" s="131">
        <v>0</v>
      </c>
      <c r="E618" s="132">
        <v>0</v>
      </c>
      <c r="F618" s="133">
        <v>1</v>
      </c>
      <c r="G618" s="30">
        <f t="shared" si="153"/>
        <v>0</v>
      </c>
      <c r="H618" s="31">
        <f t="shared" si="154"/>
        <v>0</v>
      </c>
      <c r="I618" s="31"/>
      <c r="J618" s="27">
        <f t="shared" si="164"/>
        <v>0</v>
      </c>
      <c r="K618" s="27">
        <f t="shared" si="160"/>
        <v>0</v>
      </c>
      <c r="L618" s="28">
        <f t="shared" si="155"/>
        <v>0</v>
      </c>
      <c r="M618" s="31"/>
      <c r="N618" s="35">
        <f t="shared" si="161"/>
        <v>0</v>
      </c>
      <c r="O618" s="35">
        <f t="shared" si="156"/>
        <v>0</v>
      </c>
      <c r="P618" s="20" t="str">
        <f t="shared" si="158"/>
        <v>.</v>
      </c>
      <c r="Q618" s="38"/>
      <c r="R618" s="23"/>
      <c r="S618" s="38"/>
      <c r="T618" s="202"/>
      <c r="U618" s="203">
        <f t="shared" si="162"/>
        <v>0</v>
      </c>
      <c r="V618" s="203">
        <f t="shared" si="163"/>
        <v>0</v>
      </c>
      <c r="W618" s="207">
        <f t="shared" si="165"/>
        <v>0</v>
      </c>
      <c r="X618" s="9"/>
    </row>
    <row r="619" spans="3:24">
      <c r="C619" s="55">
        <v>25</v>
      </c>
      <c r="D619" s="131">
        <v>0</v>
      </c>
      <c r="E619" s="132">
        <v>0</v>
      </c>
      <c r="F619" s="133">
        <v>1</v>
      </c>
      <c r="G619" s="30">
        <f t="shared" si="153"/>
        <v>0</v>
      </c>
      <c r="H619" s="31">
        <f t="shared" si="154"/>
        <v>0</v>
      </c>
      <c r="I619" s="31"/>
      <c r="J619" s="27">
        <f t="shared" si="164"/>
        <v>0</v>
      </c>
      <c r="K619" s="27">
        <f t="shared" si="160"/>
        <v>0</v>
      </c>
      <c r="L619" s="28">
        <f t="shared" si="155"/>
        <v>0</v>
      </c>
      <c r="M619" s="31"/>
      <c r="N619" s="35">
        <f t="shared" si="161"/>
        <v>0</v>
      </c>
      <c r="O619" s="35">
        <f t="shared" si="156"/>
        <v>0</v>
      </c>
      <c r="P619" s="20" t="str">
        <f t="shared" si="158"/>
        <v>.</v>
      </c>
      <c r="Q619" s="38"/>
      <c r="R619" s="23"/>
      <c r="S619" s="38"/>
      <c r="T619" s="202"/>
      <c r="U619" s="203">
        <f t="shared" si="162"/>
        <v>0</v>
      </c>
      <c r="V619" s="203">
        <f t="shared" si="163"/>
        <v>0</v>
      </c>
      <c r="W619" s="207">
        <f t="shared" si="165"/>
        <v>0</v>
      </c>
      <c r="X619" s="9"/>
    </row>
    <row r="620" spans="3:24">
      <c r="C620" s="55">
        <v>26</v>
      </c>
      <c r="D620" s="131">
        <v>0</v>
      </c>
      <c r="E620" s="132">
        <v>0</v>
      </c>
      <c r="F620" s="133">
        <v>1</v>
      </c>
      <c r="G620" s="30">
        <f t="shared" si="153"/>
        <v>0</v>
      </c>
      <c r="H620" s="31">
        <f t="shared" si="154"/>
        <v>0</v>
      </c>
      <c r="I620" s="31"/>
      <c r="J620" s="27">
        <f t="shared" si="164"/>
        <v>0</v>
      </c>
      <c r="K620" s="27">
        <f t="shared" si="160"/>
        <v>0</v>
      </c>
      <c r="L620" s="28">
        <f t="shared" si="155"/>
        <v>0</v>
      </c>
      <c r="M620" s="31"/>
      <c r="N620" s="35">
        <f t="shared" si="161"/>
        <v>0</v>
      </c>
      <c r="O620" s="35">
        <f t="shared" si="156"/>
        <v>0</v>
      </c>
      <c r="P620" s="20" t="str">
        <f t="shared" si="158"/>
        <v>.</v>
      </c>
      <c r="Q620" s="38"/>
      <c r="R620" s="23"/>
      <c r="S620" s="38"/>
      <c r="T620" s="202"/>
      <c r="U620" s="203">
        <f t="shared" si="162"/>
        <v>0</v>
      </c>
      <c r="V620" s="203">
        <f t="shared" si="163"/>
        <v>0</v>
      </c>
      <c r="W620" s="207">
        <f t="shared" si="165"/>
        <v>0</v>
      </c>
      <c r="X620" s="9"/>
    </row>
    <row r="621" spans="3:24">
      <c r="C621" s="55">
        <v>27</v>
      </c>
      <c r="D621" s="131">
        <v>0</v>
      </c>
      <c r="E621" s="132">
        <v>0</v>
      </c>
      <c r="F621" s="133">
        <v>1</v>
      </c>
      <c r="G621" s="30">
        <f t="shared" si="153"/>
        <v>0</v>
      </c>
      <c r="H621" s="31">
        <f t="shared" si="154"/>
        <v>0</v>
      </c>
      <c r="I621" s="31"/>
      <c r="J621" s="27">
        <f t="shared" si="164"/>
        <v>0</v>
      </c>
      <c r="K621" s="27">
        <f t="shared" si="160"/>
        <v>0</v>
      </c>
      <c r="L621" s="28">
        <f t="shared" si="155"/>
        <v>0</v>
      </c>
      <c r="M621" s="31"/>
      <c r="N621" s="35">
        <f t="shared" si="161"/>
        <v>0</v>
      </c>
      <c r="O621" s="35">
        <f t="shared" si="156"/>
        <v>0</v>
      </c>
      <c r="P621" s="20" t="str">
        <f t="shared" si="158"/>
        <v>.</v>
      </c>
      <c r="Q621" s="38"/>
      <c r="R621" s="23"/>
      <c r="S621" s="38"/>
      <c r="T621" s="202"/>
      <c r="U621" s="203">
        <f t="shared" si="162"/>
        <v>0</v>
      </c>
      <c r="V621" s="203">
        <f t="shared" si="163"/>
        <v>0</v>
      </c>
      <c r="W621" s="207">
        <f t="shared" si="165"/>
        <v>0</v>
      </c>
      <c r="X621" s="9"/>
    </row>
    <row r="622" spans="3:24">
      <c r="C622" s="56">
        <v>28</v>
      </c>
      <c r="D622" s="131">
        <v>0</v>
      </c>
      <c r="E622" s="132">
        <v>0</v>
      </c>
      <c r="F622" s="133">
        <v>1</v>
      </c>
      <c r="G622" s="30">
        <f t="shared" si="153"/>
        <v>0</v>
      </c>
      <c r="H622" s="31">
        <f t="shared" si="154"/>
        <v>0</v>
      </c>
      <c r="I622" s="31"/>
      <c r="J622" s="27">
        <f t="shared" si="164"/>
        <v>0</v>
      </c>
      <c r="K622" s="27">
        <f t="shared" si="160"/>
        <v>0</v>
      </c>
      <c r="L622" s="28">
        <f t="shared" si="155"/>
        <v>0</v>
      </c>
      <c r="M622" s="31"/>
      <c r="N622" s="35">
        <f t="shared" si="161"/>
        <v>0</v>
      </c>
      <c r="O622" s="35">
        <f t="shared" si="156"/>
        <v>0</v>
      </c>
      <c r="P622" s="20" t="str">
        <f t="shared" si="158"/>
        <v>.</v>
      </c>
      <c r="Q622" s="38"/>
      <c r="R622" s="23"/>
      <c r="S622" s="38"/>
      <c r="T622" s="202"/>
      <c r="U622" s="203">
        <f t="shared" si="162"/>
        <v>0</v>
      </c>
      <c r="V622" s="203">
        <f t="shared" si="163"/>
        <v>0</v>
      </c>
      <c r="W622" s="207">
        <f t="shared" si="165"/>
        <v>0</v>
      </c>
      <c r="X622" s="9"/>
    </row>
    <row r="623" spans="3:24">
      <c r="C623" s="55">
        <v>29</v>
      </c>
      <c r="D623" s="131">
        <v>0</v>
      </c>
      <c r="E623" s="132">
        <v>0</v>
      </c>
      <c r="F623" s="133">
        <v>1</v>
      </c>
      <c r="G623" s="30">
        <f t="shared" si="153"/>
        <v>0</v>
      </c>
      <c r="H623" s="31">
        <f t="shared" si="154"/>
        <v>0</v>
      </c>
      <c r="I623" s="31"/>
      <c r="J623" s="27">
        <f t="shared" si="164"/>
        <v>0</v>
      </c>
      <c r="K623" s="27">
        <f t="shared" si="160"/>
        <v>0</v>
      </c>
      <c r="L623" s="28">
        <f t="shared" si="155"/>
        <v>0</v>
      </c>
      <c r="M623" s="31"/>
      <c r="N623" s="35">
        <f t="shared" si="161"/>
        <v>0</v>
      </c>
      <c r="O623" s="35">
        <f t="shared" si="156"/>
        <v>0</v>
      </c>
      <c r="P623" s="20" t="str">
        <f t="shared" si="158"/>
        <v>.</v>
      </c>
      <c r="Q623" s="38"/>
      <c r="R623" s="23"/>
      <c r="S623" s="38"/>
      <c r="T623" s="202"/>
      <c r="U623" s="203">
        <f t="shared" si="162"/>
        <v>0</v>
      </c>
      <c r="V623" s="203">
        <f t="shared" si="163"/>
        <v>0</v>
      </c>
      <c r="W623" s="207">
        <f t="shared" si="165"/>
        <v>0</v>
      </c>
      <c r="X623" s="9"/>
    </row>
    <row r="624" spans="3:24">
      <c r="C624" s="55">
        <v>30</v>
      </c>
      <c r="D624" s="131">
        <v>0</v>
      </c>
      <c r="E624" s="132">
        <v>0</v>
      </c>
      <c r="F624" s="133">
        <v>1</v>
      </c>
      <c r="G624" s="30">
        <f t="shared" si="153"/>
        <v>0</v>
      </c>
      <c r="H624" s="31">
        <f t="shared" si="154"/>
        <v>0</v>
      </c>
      <c r="I624" s="31"/>
      <c r="J624" s="27">
        <f t="shared" si="164"/>
        <v>0</v>
      </c>
      <c r="K624" s="27">
        <f t="shared" si="160"/>
        <v>0</v>
      </c>
      <c r="L624" s="28">
        <f t="shared" si="155"/>
        <v>0</v>
      </c>
      <c r="M624" s="31"/>
      <c r="N624" s="35">
        <f t="shared" si="161"/>
        <v>0</v>
      </c>
      <c r="O624" s="35">
        <f t="shared" si="156"/>
        <v>0</v>
      </c>
      <c r="P624" s="20" t="str">
        <f t="shared" si="158"/>
        <v>.</v>
      </c>
      <c r="Q624" s="38"/>
      <c r="R624" s="23"/>
      <c r="S624" s="38"/>
      <c r="T624" s="202"/>
      <c r="U624" s="203">
        <f t="shared" si="162"/>
        <v>0</v>
      </c>
      <c r="V624" s="203">
        <f t="shared" si="163"/>
        <v>0</v>
      </c>
      <c r="W624" s="207">
        <f t="shared" si="165"/>
        <v>0</v>
      </c>
      <c r="X624" s="9"/>
    </row>
    <row r="625" spans="3:24">
      <c r="C625" s="55">
        <v>31</v>
      </c>
      <c r="D625" s="131">
        <v>0</v>
      </c>
      <c r="E625" s="132">
        <v>0</v>
      </c>
      <c r="F625" s="133">
        <v>1</v>
      </c>
      <c r="G625" s="30">
        <f t="shared" si="153"/>
        <v>0</v>
      </c>
      <c r="H625" s="31">
        <f t="shared" si="154"/>
        <v>0</v>
      </c>
      <c r="I625" s="31"/>
      <c r="J625" s="27">
        <f t="shared" si="164"/>
        <v>0</v>
      </c>
      <c r="K625" s="27">
        <f t="shared" si="160"/>
        <v>0</v>
      </c>
      <c r="L625" s="28">
        <f t="shared" si="155"/>
        <v>0</v>
      </c>
      <c r="M625" s="31"/>
      <c r="N625" s="35">
        <f t="shared" si="161"/>
        <v>0</v>
      </c>
      <c r="O625" s="35">
        <f t="shared" si="156"/>
        <v>0</v>
      </c>
      <c r="P625" s="20" t="str">
        <f t="shared" si="158"/>
        <v>.</v>
      </c>
      <c r="Q625" s="38"/>
      <c r="R625" s="23"/>
      <c r="S625" s="38"/>
      <c r="T625" s="202"/>
      <c r="U625" s="203">
        <f t="shared" si="162"/>
        <v>0</v>
      </c>
      <c r="V625" s="203">
        <f t="shared" si="163"/>
        <v>0</v>
      </c>
      <c r="W625" s="207">
        <f t="shared" si="165"/>
        <v>0</v>
      </c>
      <c r="X625" s="9"/>
    </row>
    <row r="626" spans="3:24">
      <c r="C626" s="56">
        <v>32</v>
      </c>
      <c r="D626" s="131">
        <v>0</v>
      </c>
      <c r="E626" s="132">
        <v>0</v>
      </c>
      <c r="F626" s="133">
        <v>1</v>
      </c>
      <c r="G626" s="30">
        <f t="shared" si="153"/>
        <v>0</v>
      </c>
      <c r="H626" s="31">
        <f t="shared" si="154"/>
        <v>0</v>
      </c>
      <c r="I626" s="31"/>
      <c r="J626" s="27">
        <f t="shared" si="164"/>
        <v>0</v>
      </c>
      <c r="K626" s="27">
        <f t="shared" si="160"/>
        <v>0</v>
      </c>
      <c r="L626" s="28">
        <f t="shared" si="155"/>
        <v>0</v>
      </c>
      <c r="M626" s="31"/>
      <c r="N626" s="35">
        <f t="shared" si="161"/>
        <v>0</v>
      </c>
      <c r="O626" s="35">
        <f t="shared" si="156"/>
        <v>0</v>
      </c>
      <c r="P626" s="20" t="str">
        <f t="shared" si="158"/>
        <v>.</v>
      </c>
      <c r="Q626" s="38"/>
      <c r="R626" s="23"/>
      <c r="S626" s="38"/>
      <c r="T626" s="202"/>
      <c r="U626" s="203">
        <f t="shared" si="162"/>
        <v>0</v>
      </c>
      <c r="V626" s="203">
        <f t="shared" si="163"/>
        <v>0</v>
      </c>
      <c r="W626" s="207">
        <f t="shared" si="165"/>
        <v>0</v>
      </c>
      <c r="X626" s="9"/>
    </row>
    <row r="627" spans="3:24">
      <c r="C627" s="55">
        <v>33</v>
      </c>
      <c r="D627" s="131">
        <v>0</v>
      </c>
      <c r="E627" s="132">
        <v>0</v>
      </c>
      <c r="F627" s="133">
        <v>1</v>
      </c>
      <c r="G627" s="30">
        <f t="shared" si="153"/>
        <v>0</v>
      </c>
      <c r="H627" s="31">
        <f t="shared" si="154"/>
        <v>0</v>
      </c>
      <c r="I627" s="31"/>
      <c r="J627" s="27">
        <f t="shared" si="164"/>
        <v>0</v>
      </c>
      <c r="K627" s="27">
        <f t="shared" si="160"/>
        <v>0</v>
      </c>
      <c r="L627" s="28">
        <f t="shared" si="155"/>
        <v>0</v>
      </c>
      <c r="M627" s="31"/>
      <c r="N627" s="35">
        <f t="shared" si="161"/>
        <v>0</v>
      </c>
      <c r="O627" s="35">
        <f t="shared" si="156"/>
        <v>0</v>
      </c>
      <c r="P627" s="20" t="str">
        <f t="shared" si="158"/>
        <v>.</v>
      </c>
      <c r="Q627" s="38"/>
      <c r="R627" s="23"/>
      <c r="S627" s="38"/>
      <c r="T627" s="202"/>
      <c r="U627" s="203">
        <f t="shared" si="162"/>
        <v>0</v>
      </c>
      <c r="V627" s="203">
        <f t="shared" si="163"/>
        <v>0</v>
      </c>
      <c r="W627" s="207">
        <f t="shared" si="165"/>
        <v>0</v>
      </c>
      <c r="X627" s="9"/>
    </row>
    <row r="628" spans="3:24">
      <c r="C628" s="55">
        <v>34</v>
      </c>
      <c r="D628" s="131">
        <v>0</v>
      </c>
      <c r="E628" s="132">
        <v>0</v>
      </c>
      <c r="F628" s="133">
        <v>1</v>
      </c>
      <c r="G628" s="30">
        <f t="shared" si="153"/>
        <v>0</v>
      </c>
      <c r="H628" s="31">
        <f t="shared" si="154"/>
        <v>0</v>
      </c>
      <c r="I628" s="31"/>
      <c r="J628" s="27">
        <f t="shared" si="164"/>
        <v>0</v>
      </c>
      <c r="K628" s="27">
        <f t="shared" si="160"/>
        <v>0</v>
      </c>
      <c r="L628" s="28">
        <f t="shared" si="155"/>
        <v>0</v>
      </c>
      <c r="M628" s="31"/>
      <c r="N628" s="35">
        <f t="shared" si="161"/>
        <v>0</v>
      </c>
      <c r="O628" s="35">
        <f t="shared" si="156"/>
        <v>0</v>
      </c>
      <c r="P628" s="20" t="str">
        <f t="shared" si="158"/>
        <v>.</v>
      </c>
      <c r="Q628" s="38"/>
      <c r="R628" s="23"/>
      <c r="S628" s="38"/>
      <c r="T628" s="202"/>
      <c r="U628" s="203">
        <f t="shared" si="162"/>
        <v>0</v>
      </c>
      <c r="V628" s="203">
        <f t="shared" si="163"/>
        <v>0</v>
      </c>
      <c r="W628" s="207">
        <f t="shared" si="165"/>
        <v>0</v>
      </c>
      <c r="X628" s="9"/>
    </row>
    <row r="629" spans="3:24">
      <c r="C629" s="55">
        <v>35</v>
      </c>
      <c r="D629" s="131">
        <v>0</v>
      </c>
      <c r="E629" s="132">
        <v>0</v>
      </c>
      <c r="F629" s="133">
        <v>1</v>
      </c>
      <c r="G629" s="30">
        <f t="shared" si="153"/>
        <v>0</v>
      </c>
      <c r="H629" s="31">
        <f t="shared" si="154"/>
        <v>0</v>
      </c>
      <c r="I629" s="31"/>
      <c r="J629" s="27">
        <f t="shared" si="164"/>
        <v>0</v>
      </c>
      <c r="K629" s="27">
        <f t="shared" si="160"/>
        <v>0</v>
      </c>
      <c r="L629" s="28">
        <f t="shared" si="155"/>
        <v>0</v>
      </c>
      <c r="M629" s="31"/>
      <c r="N629" s="35">
        <f t="shared" si="161"/>
        <v>0</v>
      </c>
      <c r="O629" s="35">
        <f t="shared" si="156"/>
        <v>0</v>
      </c>
      <c r="P629" s="20" t="str">
        <f t="shared" si="158"/>
        <v>.</v>
      </c>
      <c r="Q629" s="38"/>
      <c r="R629" s="23"/>
      <c r="S629" s="38"/>
      <c r="T629" s="202"/>
      <c r="U629" s="203">
        <f t="shared" si="162"/>
        <v>0</v>
      </c>
      <c r="V629" s="203">
        <f t="shared" si="163"/>
        <v>0</v>
      </c>
      <c r="W629" s="207">
        <f t="shared" si="165"/>
        <v>0</v>
      </c>
      <c r="X629" s="9"/>
    </row>
    <row r="630" spans="3:24">
      <c r="C630" s="56">
        <v>36</v>
      </c>
      <c r="D630" s="131">
        <v>0</v>
      </c>
      <c r="E630" s="132">
        <v>0</v>
      </c>
      <c r="F630" s="133">
        <v>1</v>
      </c>
      <c r="G630" s="30">
        <f t="shared" si="153"/>
        <v>0</v>
      </c>
      <c r="H630" s="31">
        <f t="shared" si="154"/>
        <v>0</v>
      </c>
      <c r="I630" s="31"/>
      <c r="J630" s="27">
        <f t="shared" si="164"/>
        <v>0</v>
      </c>
      <c r="K630" s="27">
        <f t="shared" si="160"/>
        <v>0</v>
      </c>
      <c r="L630" s="28">
        <f t="shared" si="155"/>
        <v>0</v>
      </c>
      <c r="M630" s="31"/>
      <c r="N630" s="35">
        <f t="shared" si="161"/>
        <v>0</v>
      </c>
      <c r="O630" s="35">
        <f t="shared" si="156"/>
        <v>0</v>
      </c>
      <c r="P630" s="20" t="str">
        <f t="shared" si="158"/>
        <v>.</v>
      </c>
      <c r="Q630" s="38"/>
      <c r="R630" s="23"/>
      <c r="S630" s="38"/>
      <c r="T630" s="202"/>
      <c r="U630" s="203">
        <f t="shared" si="162"/>
        <v>0</v>
      </c>
      <c r="V630" s="203">
        <f t="shared" si="163"/>
        <v>0</v>
      </c>
      <c r="W630" s="207">
        <f t="shared" si="165"/>
        <v>0</v>
      </c>
      <c r="X630" s="9"/>
    </row>
    <row r="631" spans="3:24">
      <c r="C631" s="55">
        <v>37</v>
      </c>
      <c r="D631" s="131">
        <v>0</v>
      </c>
      <c r="E631" s="132">
        <v>0</v>
      </c>
      <c r="F631" s="133">
        <v>1</v>
      </c>
      <c r="G631" s="30">
        <f t="shared" si="153"/>
        <v>0</v>
      </c>
      <c r="H631" s="31">
        <f t="shared" si="154"/>
        <v>0</v>
      </c>
      <c r="I631" s="31"/>
      <c r="J631" s="27">
        <f t="shared" si="164"/>
        <v>0</v>
      </c>
      <c r="K631" s="27">
        <f t="shared" si="160"/>
        <v>0</v>
      </c>
      <c r="L631" s="28">
        <f t="shared" si="155"/>
        <v>0</v>
      </c>
      <c r="M631" s="31"/>
      <c r="N631" s="35">
        <f t="shared" si="161"/>
        <v>0</v>
      </c>
      <c r="O631" s="35">
        <f t="shared" si="156"/>
        <v>0</v>
      </c>
      <c r="P631" s="20" t="str">
        <f t="shared" si="158"/>
        <v>.</v>
      </c>
      <c r="Q631" s="38"/>
      <c r="R631" s="23"/>
      <c r="S631" s="38"/>
      <c r="T631" s="202"/>
      <c r="U631" s="203">
        <f t="shared" si="162"/>
        <v>0</v>
      </c>
      <c r="V631" s="203">
        <f t="shared" si="163"/>
        <v>0</v>
      </c>
      <c r="W631" s="207">
        <f t="shared" si="165"/>
        <v>0</v>
      </c>
      <c r="X631" s="9"/>
    </row>
    <row r="632" spans="3:24">
      <c r="C632" s="55">
        <v>38</v>
      </c>
      <c r="D632" s="131">
        <v>0</v>
      </c>
      <c r="E632" s="132">
        <v>0</v>
      </c>
      <c r="F632" s="133">
        <v>1</v>
      </c>
      <c r="G632" s="30">
        <f t="shared" si="153"/>
        <v>0</v>
      </c>
      <c r="H632" s="31">
        <f t="shared" si="154"/>
        <v>0</v>
      </c>
      <c r="I632" s="31"/>
      <c r="J632" s="27">
        <f t="shared" si="164"/>
        <v>0</v>
      </c>
      <c r="K632" s="27">
        <f t="shared" si="160"/>
        <v>0</v>
      </c>
      <c r="L632" s="28">
        <f t="shared" si="155"/>
        <v>0</v>
      </c>
      <c r="M632" s="31"/>
      <c r="N632" s="35">
        <f t="shared" si="161"/>
        <v>0</v>
      </c>
      <c r="O632" s="35">
        <f t="shared" si="156"/>
        <v>0</v>
      </c>
      <c r="P632" s="20" t="str">
        <f t="shared" si="158"/>
        <v>.</v>
      </c>
      <c r="Q632" s="38"/>
      <c r="R632" s="23"/>
      <c r="S632" s="38"/>
      <c r="T632" s="202"/>
      <c r="U632" s="203">
        <f t="shared" si="162"/>
        <v>0</v>
      </c>
      <c r="V632" s="203">
        <f t="shared" si="163"/>
        <v>0</v>
      </c>
      <c r="W632" s="207">
        <f t="shared" si="165"/>
        <v>0</v>
      </c>
      <c r="X632" s="9"/>
    </row>
    <row r="633" spans="3:24">
      <c r="C633" s="55">
        <v>39</v>
      </c>
      <c r="D633" s="131">
        <v>0</v>
      </c>
      <c r="E633" s="132">
        <v>0</v>
      </c>
      <c r="F633" s="133">
        <v>1</v>
      </c>
      <c r="G633" s="30">
        <f t="shared" si="153"/>
        <v>0</v>
      </c>
      <c r="H633" s="31">
        <f t="shared" si="154"/>
        <v>0</v>
      </c>
      <c r="I633" s="31"/>
      <c r="J633" s="27">
        <f t="shared" si="164"/>
        <v>0</v>
      </c>
      <c r="K633" s="27">
        <f t="shared" si="160"/>
        <v>0</v>
      </c>
      <c r="L633" s="28">
        <f t="shared" si="155"/>
        <v>0</v>
      </c>
      <c r="M633" s="31"/>
      <c r="N633" s="35">
        <f t="shared" si="161"/>
        <v>0</v>
      </c>
      <c r="O633" s="35">
        <f t="shared" si="156"/>
        <v>0</v>
      </c>
      <c r="P633" s="20" t="str">
        <f t="shared" si="158"/>
        <v>.</v>
      </c>
      <c r="Q633" s="38"/>
      <c r="R633" s="23"/>
      <c r="S633" s="38"/>
      <c r="T633" s="202"/>
      <c r="U633" s="203">
        <f t="shared" si="162"/>
        <v>0</v>
      </c>
      <c r="V633" s="203">
        <f t="shared" si="163"/>
        <v>0</v>
      </c>
      <c r="W633" s="207">
        <f t="shared" si="165"/>
        <v>0</v>
      </c>
      <c r="X633" s="9"/>
    </row>
    <row r="634" spans="3:24">
      <c r="C634" s="56">
        <v>40</v>
      </c>
      <c r="D634" s="131">
        <v>0</v>
      </c>
      <c r="E634" s="132">
        <v>0</v>
      </c>
      <c r="F634" s="133">
        <v>1</v>
      </c>
      <c r="G634" s="30">
        <f t="shared" si="153"/>
        <v>0</v>
      </c>
      <c r="H634" s="31">
        <f t="shared" si="154"/>
        <v>0</v>
      </c>
      <c r="I634" s="31"/>
      <c r="J634" s="27">
        <f t="shared" si="164"/>
        <v>0</v>
      </c>
      <c r="K634" s="27">
        <f t="shared" si="160"/>
        <v>0</v>
      </c>
      <c r="L634" s="28">
        <f t="shared" si="155"/>
        <v>0</v>
      </c>
      <c r="M634" s="31"/>
      <c r="N634" s="35">
        <f t="shared" si="161"/>
        <v>0</v>
      </c>
      <c r="O634" s="35">
        <f t="shared" si="156"/>
        <v>0</v>
      </c>
      <c r="P634" s="20" t="str">
        <f t="shared" si="158"/>
        <v>.</v>
      </c>
      <c r="Q634" s="38"/>
      <c r="R634" s="23"/>
      <c r="S634" s="38"/>
      <c r="T634" s="202"/>
      <c r="U634" s="203">
        <f t="shared" si="162"/>
        <v>0</v>
      </c>
      <c r="V634" s="203">
        <f t="shared" si="163"/>
        <v>0</v>
      </c>
      <c r="W634" s="207">
        <f t="shared" si="165"/>
        <v>0</v>
      </c>
      <c r="X634" s="9"/>
    </row>
    <row r="635" spans="3:24">
      <c r="C635" s="55">
        <v>41</v>
      </c>
      <c r="D635" s="131">
        <v>0</v>
      </c>
      <c r="E635" s="132">
        <v>0</v>
      </c>
      <c r="F635" s="133">
        <v>1</v>
      </c>
      <c r="G635" s="30">
        <f t="shared" si="153"/>
        <v>0</v>
      </c>
      <c r="H635" s="31">
        <f t="shared" si="154"/>
        <v>0</v>
      </c>
      <c r="I635" s="31"/>
      <c r="J635" s="27">
        <f t="shared" si="164"/>
        <v>0</v>
      </c>
      <c r="K635" s="27">
        <f t="shared" si="160"/>
        <v>0</v>
      </c>
      <c r="L635" s="28">
        <f t="shared" si="155"/>
        <v>0</v>
      </c>
      <c r="M635" s="31"/>
      <c r="N635" s="35">
        <f t="shared" si="161"/>
        <v>0</v>
      </c>
      <c r="O635" s="35">
        <f t="shared" si="156"/>
        <v>0</v>
      </c>
      <c r="P635" s="20" t="str">
        <f t="shared" si="158"/>
        <v>.</v>
      </c>
      <c r="Q635" s="38"/>
      <c r="R635" s="23"/>
      <c r="S635" s="38"/>
      <c r="T635" s="202"/>
      <c r="U635" s="203">
        <f t="shared" si="162"/>
        <v>0</v>
      </c>
      <c r="V635" s="203">
        <f t="shared" si="163"/>
        <v>0</v>
      </c>
      <c r="W635" s="207">
        <f t="shared" si="165"/>
        <v>0</v>
      </c>
      <c r="X635" s="9"/>
    </row>
    <row r="636" spans="3:24">
      <c r="C636" s="55">
        <v>42</v>
      </c>
      <c r="D636" s="131">
        <v>0</v>
      </c>
      <c r="E636" s="132">
        <v>0</v>
      </c>
      <c r="F636" s="133">
        <v>1</v>
      </c>
      <c r="G636" s="30">
        <f t="shared" si="153"/>
        <v>0</v>
      </c>
      <c r="H636" s="31">
        <f t="shared" si="154"/>
        <v>0</v>
      </c>
      <c r="I636" s="31"/>
      <c r="J636" s="27">
        <f t="shared" si="164"/>
        <v>0</v>
      </c>
      <c r="K636" s="27">
        <f t="shared" si="160"/>
        <v>0</v>
      </c>
      <c r="L636" s="28">
        <f t="shared" si="155"/>
        <v>0</v>
      </c>
      <c r="M636" s="31"/>
      <c r="N636" s="35">
        <f t="shared" si="161"/>
        <v>0</v>
      </c>
      <c r="O636" s="35">
        <f t="shared" si="156"/>
        <v>0</v>
      </c>
      <c r="P636" s="20" t="str">
        <f t="shared" si="158"/>
        <v>.</v>
      </c>
      <c r="Q636" s="38"/>
      <c r="R636" s="23"/>
      <c r="S636" s="38"/>
      <c r="T636" s="202"/>
      <c r="U636" s="203">
        <f t="shared" si="162"/>
        <v>0</v>
      </c>
      <c r="V636" s="203">
        <f t="shared" si="163"/>
        <v>0</v>
      </c>
      <c r="W636" s="207">
        <f t="shared" si="165"/>
        <v>0</v>
      </c>
      <c r="X636" s="9"/>
    </row>
    <row r="637" spans="3:24">
      <c r="C637" s="55">
        <v>43</v>
      </c>
      <c r="D637" s="131">
        <v>0</v>
      </c>
      <c r="E637" s="132">
        <v>0</v>
      </c>
      <c r="F637" s="133">
        <v>1</v>
      </c>
      <c r="G637" s="30">
        <f t="shared" si="153"/>
        <v>0</v>
      </c>
      <c r="H637" s="31">
        <f t="shared" si="154"/>
        <v>0</v>
      </c>
      <c r="I637" s="31"/>
      <c r="J637" s="27">
        <f t="shared" si="164"/>
        <v>0</v>
      </c>
      <c r="K637" s="27">
        <f t="shared" si="160"/>
        <v>0</v>
      </c>
      <c r="L637" s="28">
        <f t="shared" si="155"/>
        <v>0</v>
      </c>
      <c r="M637" s="31"/>
      <c r="N637" s="35">
        <f t="shared" si="161"/>
        <v>0</v>
      </c>
      <c r="O637" s="35">
        <f t="shared" si="156"/>
        <v>0</v>
      </c>
      <c r="P637" s="20" t="str">
        <f t="shared" si="158"/>
        <v>.</v>
      </c>
      <c r="Q637" s="38"/>
      <c r="R637" s="23"/>
      <c r="S637" s="38"/>
      <c r="T637" s="202"/>
      <c r="U637" s="203">
        <f t="shared" si="162"/>
        <v>0</v>
      </c>
      <c r="V637" s="203">
        <f t="shared" si="163"/>
        <v>0</v>
      </c>
      <c r="W637" s="207">
        <f t="shared" si="165"/>
        <v>0</v>
      </c>
      <c r="X637" s="9"/>
    </row>
    <row r="638" spans="3:24">
      <c r="C638" s="56">
        <v>44</v>
      </c>
      <c r="D638" s="131">
        <v>0</v>
      </c>
      <c r="E638" s="132">
        <v>0</v>
      </c>
      <c r="F638" s="133">
        <v>1</v>
      </c>
      <c r="G638" s="30">
        <f t="shared" si="153"/>
        <v>0</v>
      </c>
      <c r="H638" s="31">
        <f t="shared" si="154"/>
        <v>0</v>
      </c>
      <c r="I638" s="31"/>
      <c r="J638" s="27">
        <f t="shared" si="164"/>
        <v>0</v>
      </c>
      <c r="K638" s="27">
        <f t="shared" si="160"/>
        <v>0</v>
      </c>
      <c r="L638" s="28">
        <f t="shared" si="155"/>
        <v>0</v>
      </c>
      <c r="M638" s="31"/>
      <c r="N638" s="35">
        <f t="shared" si="161"/>
        <v>0</v>
      </c>
      <c r="O638" s="35">
        <f t="shared" si="156"/>
        <v>0</v>
      </c>
      <c r="P638" s="20" t="str">
        <f t="shared" si="158"/>
        <v>.</v>
      </c>
      <c r="Q638" s="38"/>
      <c r="R638" s="23"/>
      <c r="S638" s="38"/>
      <c r="T638" s="202"/>
      <c r="U638" s="203">
        <f t="shared" si="162"/>
        <v>0</v>
      </c>
      <c r="V638" s="203">
        <f t="shared" si="163"/>
        <v>0</v>
      </c>
      <c r="W638" s="207">
        <f t="shared" si="165"/>
        <v>0</v>
      </c>
      <c r="X638" s="9"/>
    </row>
    <row r="639" spans="3:24">
      <c r="C639" s="55">
        <v>45</v>
      </c>
      <c r="D639" s="131">
        <v>0</v>
      </c>
      <c r="E639" s="132">
        <v>0</v>
      </c>
      <c r="F639" s="133">
        <v>1</v>
      </c>
      <c r="G639" s="30">
        <f t="shared" si="153"/>
        <v>0</v>
      </c>
      <c r="H639" s="31">
        <f t="shared" si="154"/>
        <v>0</v>
      </c>
      <c r="I639" s="31"/>
      <c r="J639" s="27">
        <f t="shared" si="164"/>
        <v>0</v>
      </c>
      <c r="K639" s="27">
        <f t="shared" si="160"/>
        <v>0</v>
      </c>
      <c r="L639" s="28">
        <f t="shared" si="155"/>
        <v>0</v>
      </c>
      <c r="M639" s="31"/>
      <c r="N639" s="35">
        <f t="shared" si="161"/>
        <v>0</v>
      </c>
      <c r="O639" s="35">
        <f t="shared" si="156"/>
        <v>0</v>
      </c>
      <c r="P639" s="20" t="str">
        <f t="shared" si="158"/>
        <v>.</v>
      </c>
      <c r="Q639" s="38"/>
      <c r="R639" s="23"/>
      <c r="S639" s="38"/>
      <c r="T639" s="202"/>
      <c r="U639" s="203">
        <f t="shared" si="162"/>
        <v>0</v>
      </c>
      <c r="V639" s="203">
        <f t="shared" si="163"/>
        <v>0</v>
      </c>
      <c r="W639" s="207">
        <f t="shared" si="165"/>
        <v>0</v>
      </c>
      <c r="X639" s="9"/>
    </row>
    <row r="640" spans="3:24">
      <c r="C640" s="55">
        <v>46</v>
      </c>
      <c r="D640" s="131">
        <v>0</v>
      </c>
      <c r="E640" s="132">
        <v>0</v>
      </c>
      <c r="F640" s="133">
        <v>1</v>
      </c>
      <c r="G640" s="30">
        <f t="shared" si="153"/>
        <v>0</v>
      </c>
      <c r="H640" s="31">
        <f t="shared" si="154"/>
        <v>0</v>
      </c>
      <c r="I640" s="31"/>
      <c r="J640" s="27">
        <f t="shared" si="164"/>
        <v>0</v>
      </c>
      <c r="K640" s="27">
        <f t="shared" si="160"/>
        <v>0</v>
      </c>
      <c r="L640" s="28">
        <f t="shared" si="155"/>
        <v>0</v>
      </c>
      <c r="M640" s="31"/>
      <c r="N640" s="35">
        <f t="shared" si="161"/>
        <v>0</v>
      </c>
      <c r="O640" s="35">
        <f t="shared" si="156"/>
        <v>0</v>
      </c>
      <c r="P640" s="20" t="str">
        <f t="shared" si="158"/>
        <v>.</v>
      </c>
      <c r="Q640" s="38"/>
      <c r="R640" s="23"/>
      <c r="S640" s="38"/>
      <c r="T640" s="202"/>
      <c r="U640" s="203">
        <f t="shared" si="162"/>
        <v>0</v>
      </c>
      <c r="V640" s="203">
        <f t="shared" si="163"/>
        <v>0</v>
      </c>
      <c r="W640" s="207">
        <f t="shared" si="165"/>
        <v>0</v>
      </c>
      <c r="X640" s="9"/>
    </row>
    <row r="641" spans="3:24">
      <c r="C641" s="55">
        <v>47</v>
      </c>
      <c r="D641" s="131">
        <v>0</v>
      </c>
      <c r="E641" s="132">
        <v>0</v>
      </c>
      <c r="F641" s="133">
        <v>1</v>
      </c>
      <c r="G641" s="30">
        <f t="shared" si="153"/>
        <v>0</v>
      </c>
      <c r="H641" s="31">
        <f t="shared" si="154"/>
        <v>0</v>
      </c>
      <c r="I641" s="31"/>
      <c r="J641" s="27">
        <f t="shared" si="164"/>
        <v>0</v>
      </c>
      <c r="K641" s="27">
        <f t="shared" si="160"/>
        <v>0</v>
      </c>
      <c r="L641" s="28">
        <f t="shared" si="155"/>
        <v>0</v>
      </c>
      <c r="M641" s="31"/>
      <c r="N641" s="35">
        <f t="shared" si="161"/>
        <v>0</v>
      </c>
      <c r="O641" s="35">
        <f t="shared" si="156"/>
        <v>0</v>
      </c>
      <c r="P641" s="20" t="str">
        <f t="shared" si="158"/>
        <v>.</v>
      </c>
      <c r="Q641" s="38"/>
      <c r="R641" s="23"/>
      <c r="S641" s="38"/>
      <c r="T641" s="202"/>
      <c r="U641" s="203">
        <f t="shared" si="162"/>
        <v>0</v>
      </c>
      <c r="V641" s="203">
        <f t="shared" si="163"/>
        <v>0</v>
      </c>
      <c r="W641" s="207">
        <f t="shared" si="165"/>
        <v>0</v>
      </c>
      <c r="X641" s="9"/>
    </row>
    <row r="642" spans="3:24">
      <c r="C642" s="56">
        <v>48</v>
      </c>
      <c r="D642" s="131">
        <v>0</v>
      </c>
      <c r="E642" s="132">
        <v>0</v>
      </c>
      <c r="F642" s="133">
        <v>1</v>
      </c>
      <c r="G642" s="30">
        <f t="shared" si="153"/>
        <v>0</v>
      </c>
      <c r="H642" s="31">
        <f t="shared" si="154"/>
        <v>0</v>
      </c>
      <c r="I642" s="31"/>
      <c r="J642" s="27">
        <f t="shared" si="164"/>
        <v>0</v>
      </c>
      <c r="K642" s="27">
        <f t="shared" si="160"/>
        <v>0</v>
      </c>
      <c r="L642" s="28">
        <f t="shared" si="155"/>
        <v>0</v>
      </c>
      <c r="M642" s="31"/>
      <c r="N642" s="35">
        <f t="shared" si="161"/>
        <v>0</v>
      </c>
      <c r="O642" s="35">
        <f t="shared" si="156"/>
        <v>0</v>
      </c>
      <c r="P642" s="20" t="str">
        <f t="shared" si="158"/>
        <v>.</v>
      </c>
      <c r="Q642" s="38"/>
      <c r="R642" s="23"/>
      <c r="S642" s="38"/>
      <c r="T642" s="202"/>
      <c r="U642" s="203">
        <f t="shared" si="162"/>
        <v>0</v>
      </c>
      <c r="V642" s="203">
        <f t="shared" si="163"/>
        <v>0</v>
      </c>
      <c r="W642" s="207">
        <f t="shared" si="165"/>
        <v>0</v>
      </c>
      <c r="X642" s="9"/>
    </row>
    <row r="643" spans="3:24">
      <c r="C643" s="55">
        <v>49</v>
      </c>
      <c r="D643" s="131">
        <v>0</v>
      </c>
      <c r="E643" s="132">
        <v>0</v>
      </c>
      <c r="F643" s="133">
        <v>1</v>
      </c>
      <c r="G643" s="30">
        <f t="shared" si="153"/>
        <v>0</v>
      </c>
      <c r="H643" s="31">
        <f t="shared" si="154"/>
        <v>0</v>
      </c>
      <c r="I643" s="31"/>
      <c r="J643" s="27">
        <f t="shared" si="164"/>
        <v>0</v>
      </c>
      <c r="K643" s="27">
        <f t="shared" si="160"/>
        <v>0</v>
      </c>
      <c r="L643" s="28">
        <f t="shared" si="155"/>
        <v>0</v>
      </c>
      <c r="M643" s="31"/>
      <c r="N643" s="35">
        <f t="shared" si="161"/>
        <v>0</v>
      </c>
      <c r="O643" s="35">
        <f t="shared" si="156"/>
        <v>0</v>
      </c>
      <c r="P643" s="20" t="str">
        <f t="shared" si="158"/>
        <v>.</v>
      </c>
      <c r="Q643" s="38"/>
      <c r="R643" s="23"/>
      <c r="S643" s="38"/>
      <c r="T643" s="202"/>
      <c r="U643" s="203">
        <f t="shared" si="162"/>
        <v>0</v>
      </c>
      <c r="V643" s="203">
        <f t="shared" si="163"/>
        <v>0</v>
      </c>
      <c r="W643" s="207">
        <f t="shared" si="165"/>
        <v>0</v>
      </c>
      <c r="X643" s="9"/>
    </row>
    <row r="644" spans="3:24">
      <c r="C644" s="55">
        <v>50</v>
      </c>
      <c r="D644" s="131">
        <v>0</v>
      </c>
      <c r="E644" s="132">
        <v>0</v>
      </c>
      <c r="F644" s="133">
        <v>1</v>
      </c>
      <c r="G644" s="30">
        <f t="shared" si="153"/>
        <v>0</v>
      </c>
      <c r="H644" s="31">
        <f t="shared" si="154"/>
        <v>0</v>
      </c>
      <c r="I644" s="31"/>
      <c r="J644" s="27">
        <f t="shared" si="164"/>
        <v>0</v>
      </c>
      <c r="K644" s="27">
        <f t="shared" si="160"/>
        <v>0</v>
      </c>
      <c r="L644" s="28">
        <f t="shared" si="155"/>
        <v>0</v>
      </c>
      <c r="M644" s="31"/>
      <c r="N644" s="35">
        <f t="shared" si="161"/>
        <v>0</v>
      </c>
      <c r="O644" s="35">
        <f t="shared" si="156"/>
        <v>0</v>
      </c>
      <c r="P644" s="20" t="str">
        <f t="shared" si="158"/>
        <v>.</v>
      </c>
      <c r="Q644" s="38"/>
      <c r="R644" s="23"/>
      <c r="S644" s="38"/>
      <c r="T644" s="202"/>
      <c r="U644" s="203">
        <f t="shared" si="162"/>
        <v>0</v>
      </c>
      <c r="V644" s="203">
        <f t="shared" si="163"/>
        <v>0</v>
      </c>
      <c r="W644" s="207">
        <f t="shared" si="165"/>
        <v>0</v>
      </c>
      <c r="X644" s="9"/>
    </row>
    <row r="645" spans="3:24">
      <c r="C645" s="55">
        <v>51</v>
      </c>
      <c r="D645" s="131">
        <v>0</v>
      </c>
      <c r="E645" s="132">
        <v>0</v>
      </c>
      <c r="F645" s="133">
        <v>1</v>
      </c>
      <c r="G645" s="30">
        <f t="shared" si="153"/>
        <v>0</v>
      </c>
      <c r="H645" s="31">
        <f t="shared" si="154"/>
        <v>0</v>
      </c>
      <c r="I645" s="31"/>
      <c r="J645" s="27">
        <f t="shared" si="164"/>
        <v>0</v>
      </c>
      <c r="K645" s="27">
        <f t="shared" si="160"/>
        <v>0</v>
      </c>
      <c r="L645" s="28">
        <f t="shared" si="155"/>
        <v>0</v>
      </c>
      <c r="M645" s="31"/>
      <c r="N645" s="35">
        <f t="shared" si="161"/>
        <v>0</v>
      </c>
      <c r="O645" s="35">
        <f t="shared" si="156"/>
        <v>0</v>
      </c>
      <c r="P645" s="20" t="str">
        <f t="shared" si="158"/>
        <v>.</v>
      </c>
      <c r="Q645" s="38"/>
      <c r="R645" s="23"/>
      <c r="S645" s="38"/>
      <c r="T645" s="202"/>
      <c r="U645" s="203">
        <f t="shared" si="162"/>
        <v>0</v>
      </c>
      <c r="V645" s="203">
        <f t="shared" si="163"/>
        <v>0</v>
      </c>
      <c r="W645" s="207">
        <f t="shared" si="165"/>
        <v>0</v>
      </c>
      <c r="X645" s="9"/>
    </row>
    <row r="646" spans="3:24">
      <c r="C646" s="56">
        <v>52</v>
      </c>
      <c r="D646" s="131">
        <v>0</v>
      </c>
      <c r="E646" s="132">
        <v>0</v>
      </c>
      <c r="F646" s="133">
        <v>1</v>
      </c>
      <c r="G646" s="30">
        <f t="shared" si="153"/>
        <v>0</v>
      </c>
      <c r="H646" s="31">
        <f t="shared" si="154"/>
        <v>0</v>
      </c>
      <c r="I646" s="31"/>
      <c r="J646" s="27">
        <f t="shared" si="164"/>
        <v>0</v>
      </c>
      <c r="K646" s="27">
        <f t="shared" si="160"/>
        <v>0</v>
      </c>
      <c r="L646" s="28">
        <f t="shared" si="155"/>
        <v>0</v>
      </c>
      <c r="M646" s="31"/>
      <c r="N646" s="35">
        <f t="shared" si="161"/>
        <v>0</v>
      </c>
      <c r="O646" s="35">
        <f t="shared" si="156"/>
        <v>0</v>
      </c>
      <c r="P646" s="20" t="str">
        <f t="shared" si="158"/>
        <v>.</v>
      </c>
      <c r="Q646" s="38"/>
      <c r="R646" s="23"/>
      <c r="S646" s="38"/>
      <c r="T646" s="202"/>
      <c r="U646" s="203">
        <f t="shared" si="162"/>
        <v>0</v>
      </c>
      <c r="V646" s="203">
        <f>(IF(H646&gt;$R$604,(H646-$R$604)*1.25%,0))*F646</f>
        <v>0</v>
      </c>
      <c r="W646" s="207">
        <f t="shared" si="165"/>
        <v>0</v>
      </c>
      <c r="X646" s="9"/>
    </row>
    <row r="647" spans="3:24">
      <c r="C647" s="57"/>
      <c r="D647" s="32"/>
      <c r="E647" s="32"/>
      <c r="F647" s="150" t="s">
        <v>51</v>
      </c>
      <c r="G647" s="31">
        <f>SUM(G595:G646)</f>
        <v>0</v>
      </c>
      <c r="H647" s="31">
        <f>SUM(H595:H646)</f>
        <v>0</v>
      </c>
      <c r="I647" s="31"/>
      <c r="J647" s="27">
        <f>SUM(J595:J646)</f>
        <v>0</v>
      </c>
      <c r="K647" s="27">
        <f>SUM(K595:K646)</f>
        <v>0</v>
      </c>
      <c r="L647" s="28">
        <f>SUM(L595:L646)</f>
        <v>0</v>
      </c>
      <c r="M647" s="31"/>
      <c r="N647" s="29">
        <f>SUM(N595:N646)</f>
        <v>0</v>
      </c>
      <c r="O647" s="29">
        <f>SUM(O595:O646)</f>
        <v>0</v>
      </c>
      <c r="P647" s="20" t="str">
        <f t="shared" si="158"/>
        <v>.</v>
      </c>
      <c r="Q647" s="9"/>
      <c r="R647" s="9"/>
      <c r="S647" s="34"/>
      <c r="T647" s="202"/>
      <c r="U647" s="228">
        <f>SUM(U595:U646)</f>
        <v>0</v>
      </c>
      <c r="V647" s="228">
        <f>SUM(V595:V646)</f>
        <v>0</v>
      </c>
      <c r="W647" s="229">
        <f>SUM(W595:W646)</f>
        <v>0</v>
      </c>
      <c r="X647" s="9"/>
    </row>
    <row r="648" spans="3:24" ht="13.2" thickBot="1">
      <c r="C648" s="52"/>
      <c r="D648" s="33"/>
      <c r="E648" s="33"/>
      <c r="F648" s="169"/>
      <c r="G648" s="33"/>
      <c r="H648" s="33"/>
      <c r="I648" s="33"/>
      <c r="J648" s="34"/>
      <c r="K648" s="34"/>
      <c r="L648" s="49"/>
      <c r="M648" s="34"/>
      <c r="N648" s="49"/>
      <c r="O648" s="49"/>
      <c r="P648" s="20"/>
      <c r="Q648" s="9"/>
      <c r="R648" s="9"/>
      <c r="S648" s="34"/>
      <c r="T648" s="202"/>
      <c r="U648" s="228"/>
      <c r="V648" s="228"/>
      <c r="W648" s="229"/>
      <c r="X648" s="9"/>
    </row>
    <row r="649" spans="3:24" ht="37.799999999999997">
      <c r="C649" s="52"/>
      <c r="D649" s="33"/>
      <c r="E649" s="33"/>
      <c r="F649" s="169"/>
      <c r="G649" s="33"/>
      <c r="H649" s="33"/>
      <c r="I649" s="33"/>
      <c r="J649" s="34"/>
      <c r="K649" s="405" t="s">
        <v>146</v>
      </c>
      <c r="L649" s="406"/>
      <c r="M649" s="224" t="s">
        <v>16</v>
      </c>
      <c r="N649" s="225" t="s">
        <v>8</v>
      </c>
      <c r="O649" s="226" t="s">
        <v>9</v>
      </c>
      <c r="P649" s="20"/>
      <c r="Q649" s="9"/>
      <c r="R649" s="9"/>
      <c r="S649" s="34"/>
      <c r="T649" s="202"/>
      <c r="U649" s="228"/>
      <c r="V649" s="228"/>
      <c r="W649" s="229"/>
      <c r="X649" s="9"/>
    </row>
    <row r="650" spans="3:24" ht="15" thickBot="1">
      <c r="C650" s="52"/>
      <c r="D650" s="33"/>
      <c r="E650" s="33"/>
      <c r="F650" s="169"/>
      <c r="G650" s="33"/>
      <c r="H650" s="33"/>
      <c r="I650" s="33"/>
      <c r="J650" s="34"/>
      <c r="K650" s="399" t="s">
        <v>158</v>
      </c>
      <c r="L650" s="400"/>
      <c r="M650" s="251" t="s">
        <v>29</v>
      </c>
      <c r="N650" s="317">
        <f>$N$647</f>
        <v>0</v>
      </c>
      <c r="O650" s="233">
        <f>$O$647</f>
        <v>0</v>
      </c>
      <c r="P650" s="20"/>
      <c r="Q650" s="9"/>
      <c r="R650" s="9"/>
      <c r="S650" s="34"/>
      <c r="T650" s="202"/>
      <c r="U650" s="228"/>
      <c r="V650" s="228"/>
      <c r="W650" s="229"/>
      <c r="X650" s="9"/>
    </row>
    <row r="651" spans="3:24" ht="13.2" thickBot="1">
      <c r="C651" s="52"/>
      <c r="D651" s="33"/>
      <c r="E651" s="33"/>
      <c r="F651" s="169"/>
      <c r="G651" s="33"/>
      <c r="H651" s="33"/>
      <c r="I651" s="33"/>
      <c r="J651" s="34"/>
      <c r="K651" s="34"/>
      <c r="L651" s="49"/>
      <c r="M651" s="34"/>
      <c r="N651" s="49"/>
      <c r="O651" s="49"/>
      <c r="P651" s="20"/>
      <c r="Q651" s="9"/>
      <c r="R651" s="9"/>
      <c r="S651" s="34"/>
      <c r="T651" s="202"/>
      <c r="U651" s="228"/>
      <c r="V651" s="228"/>
      <c r="W651" s="229"/>
      <c r="X651" s="9"/>
    </row>
    <row r="652" spans="3:24" ht="13.8">
      <c r="C652" s="365" t="s">
        <v>139</v>
      </c>
      <c r="D652" s="366"/>
      <c r="E652" s="366"/>
      <c r="F652" s="366"/>
      <c r="G652" s="366"/>
      <c r="H652" s="172"/>
      <c r="I652" s="172"/>
      <c r="J652" s="172"/>
      <c r="K652" s="172"/>
      <c r="L652" s="172"/>
      <c r="M652" s="172"/>
      <c r="N652" s="172"/>
      <c r="O652" s="172"/>
      <c r="P652" s="173"/>
      <c r="Q652" s="172"/>
      <c r="R652" s="174"/>
      <c r="S652" s="38"/>
      <c r="T652" s="202"/>
      <c r="U652" s="202"/>
      <c r="V652" s="202"/>
      <c r="W652" s="206"/>
      <c r="X652" s="9"/>
    </row>
    <row r="653" spans="3:24">
      <c r="C653" s="73"/>
      <c r="D653" s="70"/>
      <c r="E653" s="70"/>
      <c r="F653" s="86"/>
      <c r="G653" s="70"/>
      <c r="H653" s="70"/>
      <c r="I653" s="70"/>
      <c r="J653" s="70"/>
      <c r="K653" s="70"/>
      <c r="L653" s="70"/>
      <c r="M653" s="70"/>
      <c r="N653" s="70"/>
      <c r="O653" s="70"/>
      <c r="P653" s="87"/>
      <c r="Q653" s="70"/>
      <c r="R653" s="175"/>
      <c r="S653" s="38"/>
      <c r="T653" s="202"/>
      <c r="U653" s="202"/>
      <c r="V653" s="202"/>
      <c r="W653" s="206"/>
      <c r="X653" s="9"/>
    </row>
    <row r="654" spans="3:24">
      <c r="C654" s="73"/>
      <c r="D654" s="70"/>
      <c r="E654" s="70"/>
      <c r="F654" s="86"/>
      <c r="G654" s="70"/>
      <c r="H654" s="70"/>
      <c r="I654" s="70"/>
      <c r="J654" s="70"/>
      <c r="K654" s="70"/>
      <c r="L654" s="70"/>
      <c r="M654" s="70"/>
      <c r="N654" s="70"/>
      <c r="O654" s="70"/>
      <c r="P654" s="87"/>
      <c r="Q654" s="70"/>
      <c r="R654" s="175"/>
      <c r="S654" s="38"/>
      <c r="T654" s="202"/>
      <c r="U654" s="202"/>
      <c r="V654" s="202"/>
      <c r="W654" s="206"/>
      <c r="X654" s="9"/>
    </row>
    <row r="655" spans="3:24">
      <c r="C655" s="73"/>
      <c r="D655" s="70"/>
      <c r="E655" s="70"/>
      <c r="F655" s="86"/>
      <c r="G655" s="70"/>
      <c r="H655" s="70"/>
      <c r="I655" s="70"/>
      <c r="J655" s="70"/>
      <c r="K655" s="70"/>
      <c r="L655" s="70"/>
      <c r="M655" s="70"/>
      <c r="N655" s="70"/>
      <c r="O655" s="70"/>
      <c r="P655" s="87"/>
      <c r="Q655" s="70"/>
      <c r="R655" s="175"/>
      <c r="S655" s="38"/>
      <c r="T655" s="202"/>
      <c r="U655" s="202"/>
      <c r="V655" s="202"/>
      <c r="W655" s="206"/>
      <c r="X655" s="9"/>
    </row>
    <row r="656" spans="3:24">
      <c r="C656" s="73"/>
      <c r="D656" s="70"/>
      <c r="E656" s="70"/>
      <c r="F656" s="70"/>
      <c r="G656" s="70"/>
      <c r="H656" s="70"/>
      <c r="I656" s="70"/>
      <c r="J656" s="70"/>
      <c r="K656" s="70"/>
      <c r="L656" s="70"/>
      <c r="M656" s="70"/>
      <c r="N656" s="70"/>
      <c r="O656" s="70"/>
      <c r="P656" s="87"/>
      <c r="Q656" s="70"/>
      <c r="R656" s="175"/>
      <c r="S656" s="38"/>
      <c r="T656" s="202"/>
      <c r="U656" s="202"/>
      <c r="V656" s="202"/>
      <c r="W656" s="206"/>
      <c r="X656" s="9"/>
    </row>
    <row r="657" spans="3:24">
      <c r="C657" s="73"/>
      <c r="D657" s="70"/>
      <c r="E657" s="70"/>
      <c r="F657" s="70"/>
      <c r="G657" s="70"/>
      <c r="H657" s="70"/>
      <c r="I657" s="70"/>
      <c r="J657" s="70"/>
      <c r="K657" s="70"/>
      <c r="L657" s="70"/>
      <c r="M657" s="70"/>
      <c r="N657" s="70"/>
      <c r="O657" s="70"/>
      <c r="P657" s="87"/>
      <c r="Q657" s="70"/>
      <c r="R657" s="175"/>
      <c r="S657" s="38"/>
      <c r="T657" s="202"/>
      <c r="U657" s="202"/>
      <c r="V657" s="202"/>
      <c r="W657" s="206"/>
      <c r="X657" s="9"/>
    </row>
    <row r="658" spans="3:24">
      <c r="C658" s="73"/>
      <c r="D658" s="70"/>
      <c r="E658" s="70"/>
      <c r="F658" s="70"/>
      <c r="G658" s="70"/>
      <c r="H658" s="70"/>
      <c r="I658" s="70"/>
      <c r="J658" s="70"/>
      <c r="K658" s="70"/>
      <c r="L658" s="70"/>
      <c r="M658" s="70"/>
      <c r="N658" s="70"/>
      <c r="O658" s="70"/>
      <c r="P658" s="87"/>
      <c r="Q658" s="70"/>
      <c r="R658" s="175"/>
      <c r="S658" s="38"/>
      <c r="T658" s="202"/>
      <c r="U658" s="202"/>
      <c r="V658" s="202"/>
      <c r="W658" s="206"/>
      <c r="X658" s="9"/>
    </row>
    <row r="659" spans="3:24" ht="13.2" thickBot="1">
      <c r="C659" s="73"/>
      <c r="D659" s="70"/>
      <c r="E659" s="70"/>
      <c r="F659" s="70"/>
      <c r="G659" s="70"/>
      <c r="H659" s="70"/>
      <c r="I659" s="70"/>
      <c r="J659" s="70"/>
      <c r="K659" s="70"/>
      <c r="L659" s="70"/>
      <c r="M659" s="70"/>
      <c r="N659" s="70"/>
      <c r="O659" s="70"/>
      <c r="P659" s="87"/>
      <c r="Q659" s="70"/>
      <c r="R659" s="175"/>
      <c r="S659" s="38"/>
      <c r="T659" s="202"/>
      <c r="U659" s="202"/>
      <c r="V659" s="202"/>
      <c r="W659" s="206"/>
      <c r="X659" s="9"/>
    </row>
    <row r="660" spans="3:24" ht="38.4" thickBot="1">
      <c r="C660" s="367"/>
      <c r="D660" s="368"/>
      <c r="E660" s="86"/>
      <c r="F660" s="86"/>
      <c r="G660" s="86"/>
      <c r="H660" s="70"/>
      <c r="I660" s="70"/>
      <c r="J660" s="86"/>
      <c r="K660" s="410" t="s">
        <v>22</v>
      </c>
      <c r="L660" s="411"/>
      <c r="M660" s="152">
        <v>2022</v>
      </c>
      <c r="N660" s="24" t="s">
        <v>115</v>
      </c>
      <c r="O660" s="25" t="s">
        <v>143</v>
      </c>
      <c r="P660" s="87"/>
      <c r="Q660" s="122" t="s">
        <v>144</v>
      </c>
      <c r="R660" s="175"/>
      <c r="S660" s="38"/>
      <c r="T660" s="202"/>
      <c r="U660" s="212"/>
      <c r="V660" s="212"/>
      <c r="W660" s="213"/>
      <c r="X660" s="9"/>
    </row>
    <row r="661" spans="3:24">
      <c r="C661" s="361"/>
      <c r="D661" s="362"/>
      <c r="E661" s="89"/>
      <c r="F661" s="89"/>
      <c r="G661" s="89"/>
      <c r="H661" s="70"/>
      <c r="I661" s="70"/>
      <c r="J661" s="86"/>
      <c r="K661" s="80" t="s">
        <v>23</v>
      </c>
      <c r="L661" s="81"/>
      <c r="M661" s="191">
        <f>$L$647</f>
        <v>0</v>
      </c>
      <c r="N661" s="191">
        <f>$L$62+$L$131+$L$199+$L$266+$L$332+$L$397+$L$461+$L$524+$L$586</f>
        <v>0</v>
      </c>
      <c r="O661" s="231">
        <f>M661+N661</f>
        <v>0</v>
      </c>
      <c r="P661" s="87"/>
      <c r="Q661" s="96"/>
      <c r="R661" s="175"/>
      <c r="S661" s="38"/>
      <c r="T661" s="202"/>
      <c r="U661" s="212"/>
      <c r="V661" s="212"/>
      <c r="W661" s="213"/>
      <c r="X661" s="9"/>
    </row>
    <row r="662" spans="3:24" ht="50.4">
      <c r="C662" s="367"/>
      <c r="D662" s="368"/>
      <c r="E662" s="86"/>
      <c r="F662" s="90"/>
      <c r="G662" s="86"/>
      <c r="H662" s="70"/>
      <c r="I662" s="70"/>
      <c r="J662" s="86"/>
      <c r="K662" s="412" t="s">
        <v>3</v>
      </c>
      <c r="L662" s="413"/>
      <c r="M662" s="155">
        <v>2022</v>
      </c>
      <c r="N662" s="18" t="s">
        <v>159</v>
      </c>
      <c r="O662" s="26" t="s">
        <v>143</v>
      </c>
      <c r="P662" s="87"/>
      <c r="Q662" s="96"/>
      <c r="R662" s="175"/>
      <c r="S662" s="38"/>
      <c r="T662" s="202"/>
      <c r="U662" s="212"/>
      <c r="V662" s="212"/>
      <c r="W662" s="213"/>
      <c r="X662" s="9"/>
    </row>
    <row r="663" spans="3:24">
      <c r="C663" s="361"/>
      <c r="D663" s="362"/>
      <c r="E663" s="89"/>
      <c r="F663" s="70"/>
      <c r="G663" s="89"/>
      <c r="H663" s="70"/>
      <c r="I663" s="70"/>
      <c r="J663" s="86"/>
      <c r="K663" s="83" t="s">
        <v>25</v>
      </c>
      <c r="L663" s="84"/>
      <c r="M663" s="192">
        <f>$O$647</f>
        <v>0</v>
      </c>
      <c r="N663" s="192">
        <f>$O$73+$O$141+$O$208+$O$274+$O$339+$O$403+$O$466+$O$528+$O$589</f>
        <v>0</v>
      </c>
      <c r="O663" s="193">
        <f>M663+N663</f>
        <v>0</v>
      </c>
      <c r="P663" s="87"/>
      <c r="Q663" s="96"/>
      <c r="R663" s="175"/>
      <c r="S663" s="38"/>
      <c r="T663" s="202"/>
      <c r="U663" s="212"/>
      <c r="V663" s="212"/>
      <c r="W663" s="213"/>
      <c r="X663" s="9"/>
    </row>
    <row r="664" spans="3:24" ht="13.2" thickBot="1">
      <c r="C664" s="361"/>
      <c r="D664" s="362"/>
      <c r="E664" s="89"/>
      <c r="F664" s="70"/>
      <c r="G664" s="89"/>
      <c r="H664" s="70"/>
      <c r="I664" s="70"/>
      <c r="J664" s="86"/>
      <c r="K664" s="414" t="s">
        <v>24</v>
      </c>
      <c r="L664" s="415"/>
      <c r="M664" s="194">
        <f>$N$647</f>
        <v>0</v>
      </c>
      <c r="N664" s="194">
        <f>$N$73+$N$141+$N$208+$N$274+$N$339+$N$403+$N$466+$N$528+$N$589</f>
        <v>0</v>
      </c>
      <c r="O664" s="195">
        <f>M664+N664</f>
        <v>0</v>
      </c>
      <c r="P664" s="87"/>
      <c r="Q664" s="96"/>
      <c r="R664" s="175"/>
      <c r="S664" s="38"/>
      <c r="T664" s="202"/>
      <c r="U664" s="212"/>
      <c r="V664" s="212"/>
      <c r="W664" s="213"/>
      <c r="X664" s="9"/>
    </row>
    <row r="665" spans="3:24" ht="13.8">
      <c r="C665" s="91"/>
      <c r="D665" s="92"/>
      <c r="E665" s="70"/>
      <c r="F665" s="70"/>
      <c r="G665" s="70"/>
      <c r="H665" s="70"/>
      <c r="I665" s="70"/>
      <c r="J665" s="86"/>
      <c r="K665" s="70"/>
      <c r="L665" s="70"/>
      <c r="M665" s="70"/>
      <c r="N665" s="70"/>
      <c r="O665" s="96"/>
      <c r="P665" s="96"/>
      <c r="Q665" s="96"/>
      <c r="R665" s="175"/>
      <c r="S665" s="38"/>
      <c r="T665" s="202"/>
      <c r="U665" s="212"/>
      <c r="V665" s="212"/>
      <c r="W665" s="213"/>
      <c r="X665" s="9"/>
    </row>
    <row r="666" spans="3:24" ht="13.8">
      <c r="C666" s="91"/>
      <c r="D666" s="92"/>
      <c r="E666" s="70"/>
      <c r="F666" s="70"/>
      <c r="G666" s="70"/>
      <c r="H666" s="70"/>
      <c r="I666" s="70"/>
      <c r="J666" s="70"/>
      <c r="K666" s="70"/>
      <c r="L666" s="70"/>
      <c r="M666" s="70"/>
      <c r="N666" s="70"/>
      <c r="O666" s="96"/>
      <c r="P666" s="96"/>
      <c r="Q666" s="96"/>
      <c r="R666" s="175"/>
      <c r="S666" s="38"/>
      <c r="T666" s="202"/>
      <c r="U666" s="212"/>
      <c r="V666" s="212"/>
      <c r="W666" s="213"/>
      <c r="X666" s="9"/>
    </row>
    <row r="667" spans="3:24" ht="14.4" thickBot="1">
      <c r="C667" s="93"/>
      <c r="D667" s="94"/>
      <c r="E667" s="95"/>
      <c r="F667" s="95"/>
      <c r="G667" s="95"/>
      <c r="H667" s="95"/>
      <c r="I667" s="95"/>
      <c r="J667" s="95"/>
      <c r="K667" s="95"/>
      <c r="L667" s="95"/>
      <c r="M667" s="95"/>
      <c r="N667" s="95"/>
      <c r="O667" s="97"/>
      <c r="P667" s="97"/>
      <c r="Q667" s="97"/>
      <c r="R667" s="176"/>
      <c r="S667" s="72"/>
      <c r="T667" s="208"/>
      <c r="U667" s="214"/>
      <c r="V667" s="214"/>
      <c r="W667" s="215"/>
      <c r="X667" s="9"/>
    </row>
    <row r="668" spans="3:24" ht="13.8">
      <c r="C668" s="312">
        <v>2023</v>
      </c>
      <c r="D668" s="50"/>
      <c r="E668" s="50"/>
      <c r="F668" s="50"/>
      <c r="G668" s="50"/>
      <c r="H668" s="50"/>
      <c r="I668" s="50"/>
      <c r="J668" s="50"/>
      <c r="K668" s="50"/>
      <c r="L668" s="50"/>
      <c r="M668" s="50"/>
      <c r="N668" s="50"/>
      <c r="O668" s="50"/>
      <c r="P668" s="51"/>
      <c r="Q668" s="50"/>
      <c r="R668" s="50"/>
      <c r="S668" s="71"/>
      <c r="T668" s="204"/>
      <c r="U668" s="204"/>
      <c r="V668" s="204"/>
      <c r="W668" s="205"/>
      <c r="X668" s="9"/>
    </row>
    <row r="669" spans="3:24" ht="13.2" thickBot="1">
      <c r="C669" s="52"/>
      <c r="D669" s="9"/>
      <c r="E669" s="9"/>
      <c r="F669" s="9"/>
      <c r="G669" s="9"/>
      <c r="H669" s="9"/>
      <c r="I669" s="9"/>
      <c r="J669" s="9"/>
      <c r="K669" s="9"/>
      <c r="L669" s="9"/>
      <c r="M669" s="9"/>
      <c r="N669" s="9"/>
      <c r="O669" s="9"/>
      <c r="P669" s="20"/>
      <c r="Q669" s="9"/>
      <c r="R669" s="9"/>
      <c r="S669" s="38"/>
      <c r="T669" s="202"/>
      <c r="U669" s="202"/>
      <c r="V669" s="202"/>
      <c r="W669" s="206"/>
      <c r="X669" s="9"/>
    </row>
    <row r="670" spans="3:24">
      <c r="C670" s="53"/>
      <c r="D670" s="314" t="s">
        <v>1</v>
      </c>
      <c r="E670" s="315"/>
      <c r="F670" s="316"/>
      <c r="G670" s="5"/>
      <c r="H670" s="6"/>
      <c r="I670" s="6"/>
      <c r="J670" s="306" t="s">
        <v>2</v>
      </c>
      <c r="K670" s="307"/>
      <c r="L670" s="308"/>
      <c r="M670" s="7"/>
      <c r="N670" s="309" t="s">
        <v>3</v>
      </c>
      <c r="O670" s="310"/>
      <c r="P670" s="20"/>
      <c r="Q670" s="9"/>
      <c r="R670" s="9"/>
      <c r="S670" s="38"/>
      <c r="T670" s="202"/>
      <c r="U670" s="202"/>
      <c r="V670" s="202"/>
      <c r="W670" s="206"/>
      <c r="X670" s="9"/>
    </row>
    <row r="671" spans="3:24" ht="51" thickBot="1">
      <c r="C671" s="54" t="s">
        <v>4</v>
      </c>
      <c r="D671" s="134" t="s">
        <v>65</v>
      </c>
      <c r="E671" s="135" t="s">
        <v>66</v>
      </c>
      <c r="F671" s="127" t="s">
        <v>28</v>
      </c>
      <c r="G671" s="14" t="s">
        <v>67</v>
      </c>
      <c r="H671" s="15" t="s">
        <v>68</v>
      </c>
      <c r="I671" s="15"/>
      <c r="J671" s="16" t="s">
        <v>5</v>
      </c>
      <c r="K671" s="16" t="s">
        <v>6</v>
      </c>
      <c r="L671" s="17" t="s">
        <v>7</v>
      </c>
      <c r="M671" s="15"/>
      <c r="N671" s="18" t="s">
        <v>8</v>
      </c>
      <c r="O671" s="18" t="s">
        <v>9</v>
      </c>
      <c r="P671" s="20"/>
      <c r="Q671" s="9"/>
      <c r="R671" s="9"/>
      <c r="S671" s="102"/>
      <c r="T671" s="202"/>
      <c r="U671" s="311" t="s">
        <v>103</v>
      </c>
      <c r="V671" s="311" t="s">
        <v>104</v>
      </c>
      <c r="W671" s="240" t="s">
        <v>18</v>
      </c>
      <c r="X671" s="9"/>
    </row>
    <row r="672" spans="3:24" ht="51.6" customHeight="1">
      <c r="C672" s="55">
        <v>1</v>
      </c>
      <c r="D672" s="131">
        <v>0</v>
      </c>
      <c r="E672" s="132">
        <v>0</v>
      </c>
      <c r="F672" s="133">
        <v>1</v>
      </c>
      <c r="G672" s="30">
        <f t="shared" ref="G672:G682" si="166">D672+E672</f>
        <v>0</v>
      </c>
      <c r="H672" s="31">
        <f t="shared" ref="H672:H682" si="167">ROUND((G672/F672),2)</f>
        <v>0</v>
      </c>
      <c r="I672" s="31"/>
      <c r="J672" s="27">
        <f>ROUND((H672*3%)*F672,2)</f>
        <v>0</v>
      </c>
      <c r="K672" s="27">
        <f>ROUND((IF(H672-$R$676&lt;0,0,(H672-$R$676))*3.5%)*F672,2)</f>
        <v>0</v>
      </c>
      <c r="L672" s="28">
        <f t="shared" ref="L672:L682" si="168">J672+K672</f>
        <v>0</v>
      </c>
      <c r="M672" s="31"/>
      <c r="N672" s="35">
        <f>((MIN(H672,$R$677)*0.58%)+IF(H672&gt;$R$677,(H672-$R$677)*1.25%,0))*F672</f>
        <v>0</v>
      </c>
      <c r="O672" s="35">
        <f t="shared" ref="O672:O682" si="169">(H672*3.75%)*F672</f>
        <v>0</v>
      </c>
      <c r="P672" s="20" t="str">
        <f>IF(W672&lt;&gt;0, "Error - review!",".")</f>
        <v>.</v>
      </c>
      <c r="Q672" s="313" t="s">
        <v>165</v>
      </c>
      <c r="R672" s="323"/>
      <c r="S672" s="38"/>
      <c r="T672" s="202"/>
      <c r="U672" s="203">
        <f>((MIN(H672,$R$677)*0.58%))*F672</f>
        <v>0</v>
      </c>
      <c r="V672" s="203">
        <f>(IF(H672&gt;$R$677,(H672-$R$677)*1.25%,0))*F672</f>
        <v>0</v>
      </c>
      <c r="W672" s="207">
        <f>(U672+V672)-N672</f>
        <v>0</v>
      </c>
      <c r="X672" s="9"/>
    </row>
    <row r="673" spans="3:24">
      <c r="C673" s="55">
        <v>2</v>
      </c>
      <c r="D673" s="131">
        <v>0</v>
      </c>
      <c r="E673" s="132">
        <v>0</v>
      </c>
      <c r="F673" s="133">
        <v>1</v>
      </c>
      <c r="G673" s="30">
        <f t="shared" si="166"/>
        <v>0</v>
      </c>
      <c r="H673" s="31">
        <f t="shared" si="167"/>
        <v>0</v>
      </c>
      <c r="I673" s="31"/>
      <c r="J673" s="27">
        <f t="shared" ref="J673:J682" si="170">ROUND((H673*3%)*F673,2)</f>
        <v>0</v>
      </c>
      <c r="K673" s="27">
        <f t="shared" ref="K673:K686" si="171">ROUND((IF(H673-$R$680&lt;0,0,(H673-$R$680))*3.5%)*F673,2)</f>
        <v>0</v>
      </c>
      <c r="L673" s="28">
        <f t="shared" si="168"/>
        <v>0</v>
      </c>
      <c r="M673" s="31"/>
      <c r="N673" s="35">
        <f>((MIN(H673,$R$681)*0.58%)+IF(H673&gt;$R$681,(H673-$R$681)*1.25%,0))*F673</f>
        <v>0</v>
      </c>
      <c r="O673" s="35">
        <f t="shared" si="169"/>
        <v>0</v>
      </c>
      <c r="P673" s="20" t="str">
        <f t="shared" ref="P673:P724" si="172">IF(W673&lt;&gt;0, "Error - review!",".")</f>
        <v>.</v>
      </c>
      <c r="Q673" s="267" t="s">
        <v>132</v>
      </c>
      <c r="R673" s="268"/>
      <c r="S673" s="38"/>
      <c r="T673" s="202"/>
      <c r="U673" s="203">
        <f>((MIN(H673,$R$681)*0.58%))*F673</f>
        <v>0</v>
      </c>
      <c r="V673" s="203">
        <f>(IF(H673&gt;$R$681,(H673-$R$681)*1.25%,0))*F673</f>
        <v>0</v>
      </c>
      <c r="W673" s="207">
        <f t="shared" ref="W673:W683" si="173">(U673+V673)-N673</f>
        <v>0</v>
      </c>
      <c r="X673" s="9"/>
    </row>
    <row r="674" spans="3:24">
      <c r="C674" s="55">
        <v>3</v>
      </c>
      <c r="D674" s="131">
        <v>0</v>
      </c>
      <c r="E674" s="132">
        <v>0</v>
      </c>
      <c r="F674" s="133">
        <v>1</v>
      </c>
      <c r="G674" s="30">
        <f t="shared" si="166"/>
        <v>0</v>
      </c>
      <c r="H674" s="31">
        <f t="shared" si="167"/>
        <v>0</v>
      </c>
      <c r="I674" s="31"/>
      <c r="J674" s="27">
        <f t="shared" si="170"/>
        <v>0</v>
      </c>
      <c r="K674" s="27">
        <f t="shared" si="171"/>
        <v>0</v>
      </c>
      <c r="L674" s="28">
        <f t="shared" si="168"/>
        <v>0</v>
      </c>
      <c r="M674" s="31"/>
      <c r="N674" s="35">
        <f>((MIN(H674,$R$681)*0.58%)+IF(H674&gt;$R$681,(H674-$R$681)*1.25%,0))*F674</f>
        <v>0</v>
      </c>
      <c r="O674" s="35">
        <f t="shared" si="169"/>
        <v>0</v>
      </c>
      <c r="P674" s="20" t="str">
        <f t="shared" si="172"/>
        <v>.</v>
      </c>
      <c r="Q674" s="77" t="s">
        <v>164</v>
      </c>
      <c r="R674" s="111">
        <v>253.3</v>
      </c>
      <c r="S674" s="38"/>
      <c r="T674" s="202"/>
      <c r="U674" s="203">
        <f t="shared" ref="U674:U723" si="174">((MIN(H674,$R$681)*0.58%))*F674</f>
        <v>0</v>
      </c>
      <c r="V674" s="203">
        <f t="shared" ref="V674:V723" si="175">(IF(H674&gt;$R$681,(H674-$R$681)*1.25%,0))*F674</f>
        <v>0</v>
      </c>
      <c r="W674" s="207">
        <f t="shared" si="173"/>
        <v>0</v>
      </c>
      <c r="X674" s="9"/>
    </row>
    <row r="675" spans="3:24">
      <c r="C675" s="55">
        <v>4</v>
      </c>
      <c r="D675" s="131">
        <v>0</v>
      </c>
      <c r="E675" s="132">
        <v>0</v>
      </c>
      <c r="F675" s="133">
        <v>1</v>
      </c>
      <c r="G675" s="30">
        <f t="shared" si="166"/>
        <v>0</v>
      </c>
      <c r="H675" s="31">
        <f t="shared" si="167"/>
        <v>0</v>
      </c>
      <c r="I675" s="31"/>
      <c r="J675" s="27">
        <f t="shared" si="170"/>
        <v>0</v>
      </c>
      <c r="K675" s="27">
        <f t="shared" si="171"/>
        <v>0</v>
      </c>
      <c r="L675" s="28">
        <f t="shared" si="168"/>
        <v>0</v>
      </c>
      <c r="M675" s="31"/>
      <c r="N675" s="35">
        <f>((MIN(H675,$R$681)*0.58%)+IF(H675&gt;$R$681,(H675-$R$681)*1.25%,0))*F675</f>
        <v>0</v>
      </c>
      <c r="O675" s="35">
        <f t="shared" si="169"/>
        <v>0</v>
      </c>
      <c r="P675" s="20" t="str">
        <f t="shared" si="172"/>
        <v>.</v>
      </c>
      <c r="Q675" s="77" t="s">
        <v>166</v>
      </c>
      <c r="R675" s="111">
        <v>265.3</v>
      </c>
      <c r="S675" s="38"/>
      <c r="T675" s="202"/>
      <c r="U675" s="203">
        <f t="shared" si="174"/>
        <v>0</v>
      </c>
      <c r="V675" s="203">
        <f t="shared" si="175"/>
        <v>0</v>
      </c>
      <c r="W675" s="207">
        <f t="shared" si="173"/>
        <v>0</v>
      </c>
      <c r="X675" s="9"/>
    </row>
    <row r="676" spans="3:24">
      <c r="C676" s="55">
        <v>5</v>
      </c>
      <c r="D676" s="131">
        <v>0</v>
      </c>
      <c r="E676" s="132">
        <v>0</v>
      </c>
      <c r="F676" s="133">
        <v>1</v>
      </c>
      <c r="G676" s="30">
        <f t="shared" si="166"/>
        <v>0</v>
      </c>
      <c r="H676" s="31">
        <f t="shared" si="167"/>
        <v>0</v>
      </c>
      <c r="I676" s="31"/>
      <c r="J676" s="27">
        <f t="shared" si="170"/>
        <v>0</v>
      </c>
      <c r="K676" s="27">
        <f t="shared" si="171"/>
        <v>0</v>
      </c>
      <c r="L676" s="28">
        <f t="shared" si="168"/>
        <v>0</v>
      </c>
      <c r="M676" s="31"/>
      <c r="N676" s="35">
        <f t="shared" ref="N676:N723" si="176">((MIN(H676,$R$681)*0.58%)+IF(H676&gt;$R$681,(H676-$R$681)*1.25%,0))*F676</f>
        <v>0</v>
      </c>
      <c r="O676" s="35">
        <f t="shared" si="169"/>
        <v>0</v>
      </c>
      <c r="P676" s="20" t="str">
        <f t="shared" si="172"/>
        <v>.</v>
      </c>
      <c r="Q676" s="77" t="s">
        <v>134</v>
      </c>
      <c r="R676" s="111">
        <f>ROUND(((((($R$674*(5/7))+($R$675*(2/7)))*52.18)/52.18)*2),2)</f>
        <v>513.46</v>
      </c>
      <c r="S676" s="38"/>
      <c r="T676" s="202"/>
      <c r="U676" s="203">
        <f t="shared" si="174"/>
        <v>0</v>
      </c>
      <c r="V676" s="203">
        <f t="shared" si="175"/>
        <v>0</v>
      </c>
      <c r="W676" s="207">
        <f t="shared" si="173"/>
        <v>0</v>
      </c>
      <c r="X676" s="9"/>
    </row>
    <row r="677" spans="3:24">
      <c r="C677" s="55">
        <v>6</v>
      </c>
      <c r="D677" s="131">
        <v>0</v>
      </c>
      <c r="E677" s="132">
        <v>0</v>
      </c>
      <c r="F677" s="133">
        <v>1</v>
      </c>
      <c r="G677" s="30">
        <f t="shared" si="166"/>
        <v>0</v>
      </c>
      <c r="H677" s="31">
        <f t="shared" si="167"/>
        <v>0</v>
      </c>
      <c r="I677" s="31"/>
      <c r="J677" s="27">
        <f t="shared" si="170"/>
        <v>0</v>
      </c>
      <c r="K677" s="27">
        <f t="shared" si="171"/>
        <v>0</v>
      </c>
      <c r="L677" s="28">
        <f t="shared" si="168"/>
        <v>0</v>
      </c>
      <c r="M677" s="31"/>
      <c r="N677" s="35">
        <f>((MIN(H677,$R$681)*0.58%)+IF(H677&gt;$R$681,(H677-$R$681)*1.25%,0))*F677</f>
        <v>0</v>
      </c>
      <c r="O677" s="35">
        <f t="shared" si="169"/>
        <v>0</v>
      </c>
      <c r="P677" s="20" t="str">
        <f t="shared" si="172"/>
        <v>.</v>
      </c>
      <c r="Q677" s="77" t="s">
        <v>121</v>
      </c>
      <c r="R677" s="111">
        <f>ROUND(((((($R$674*(5/7))+($R$675*(2/7)))*52.18)/52.18)*3.74),2)</f>
        <v>960.16</v>
      </c>
      <c r="S677" s="38"/>
      <c r="T677" s="202"/>
      <c r="U677" s="203">
        <f t="shared" si="174"/>
        <v>0</v>
      </c>
      <c r="V677" s="203">
        <f t="shared" si="175"/>
        <v>0</v>
      </c>
      <c r="W677" s="207">
        <f t="shared" si="173"/>
        <v>0</v>
      </c>
      <c r="X677" s="9"/>
    </row>
    <row r="678" spans="3:24">
      <c r="C678" s="55">
        <v>7</v>
      </c>
      <c r="D678" s="131">
        <v>0</v>
      </c>
      <c r="E678" s="132">
        <v>0</v>
      </c>
      <c r="F678" s="133">
        <v>1</v>
      </c>
      <c r="G678" s="30">
        <f t="shared" si="166"/>
        <v>0</v>
      </c>
      <c r="H678" s="31">
        <f t="shared" si="167"/>
        <v>0</v>
      </c>
      <c r="I678" s="31"/>
      <c r="J678" s="27">
        <f t="shared" si="170"/>
        <v>0</v>
      </c>
      <c r="K678" s="27">
        <f t="shared" si="171"/>
        <v>0</v>
      </c>
      <c r="L678" s="28">
        <f t="shared" si="168"/>
        <v>0</v>
      </c>
      <c r="M678" s="31"/>
      <c r="N678" s="35">
        <f>((MIN(H678,$R$681)*0.58%)+IF(H678&gt;$R$681,(H678-$R$681)*1.25%,0))*F678</f>
        <v>0</v>
      </c>
      <c r="O678" s="35">
        <f t="shared" si="169"/>
        <v>0</v>
      </c>
      <c r="P678" s="20" t="str">
        <f t="shared" si="172"/>
        <v>.</v>
      </c>
      <c r="Q678" s="75" t="s">
        <v>167</v>
      </c>
      <c r="R678" s="111"/>
      <c r="S678" s="38"/>
      <c r="T678" s="202"/>
      <c r="U678" s="203">
        <f t="shared" si="174"/>
        <v>0</v>
      </c>
      <c r="V678" s="203">
        <f t="shared" si="175"/>
        <v>0</v>
      </c>
      <c r="W678" s="207">
        <f t="shared" si="173"/>
        <v>0</v>
      </c>
      <c r="X678" s="9"/>
    </row>
    <row r="679" spans="3:24">
      <c r="C679" s="55">
        <v>8</v>
      </c>
      <c r="D679" s="131">
        <v>0</v>
      </c>
      <c r="E679" s="132">
        <v>0</v>
      </c>
      <c r="F679" s="133">
        <v>1</v>
      </c>
      <c r="G679" s="30">
        <f t="shared" si="166"/>
        <v>0</v>
      </c>
      <c r="H679" s="31">
        <f t="shared" si="167"/>
        <v>0</v>
      </c>
      <c r="I679" s="31"/>
      <c r="J679" s="27">
        <f t="shared" si="170"/>
        <v>0</v>
      </c>
      <c r="K679" s="27">
        <f t="shared" si="171"/>
        <v>0</v>
      </c>
      <c r="L679" s="118">
        <f t="shared" si="168"/>
        <v>0</v>
      </c>
      <c r="M679" s="119"/>
      <c r="N679" s="35">
        <f t="shared" si="176"/>
        <v>0</v>
      </c>
      <c r="O679" s="35">
        <f t="shared" si="169"/>
        <v>0</v>
      </c>
      <c r="P679" s="20" t="str">
        <f t="shared" si="172"/>
        <v>.</v>
      </c>
      <c r="Q679" s="77" t="s">
        <v>168</v>
      </c>
      <c r="R679" s="111">
        <v>265.3</v>
      </c>
      <c r="S679" s="38"/>
      <c r="T679" s="202"/>
      <c r="U679" s="203">
        <f t="shared" si="174"/>
        <v>0</v>
      </c>
      <c r="V679" s="203">
        <f t="shared" si="175"/>
        <v>0</v>
      </c>
      <c r="W679" s="207">
        <f t="shared" si="173"/>
        <v>0</v>
      </c>
      <c r="X679" s="9"/>
    </row>
    <row r="680" spans="3:24">
      <c r="C680" s="55">
        <v>9</v>
      </c>
      <c r="D680" s="131">
        <v>0</v>
      </c>
      <c r="E680" s="132">
        <v>0</v>
      </c>
      <c r="F680" s="133">
        <v>1</v>
      </c>
      <c r="G680" s="30">
        <f t="shared" si="166"/>
        <v>0</v>
      </c>
      <c r="H680" s="31">
        <f t="shared" si="167"/>
        <v>0</v>
      </c>
      <c r="I680" s="31"/>
      <c r="J680" s="27">
        <f t="shared" si="170"/>
        <v>0</v>
      </c>
      <c r="K680" s="27">
        <f t="shared" si="171"/>
        <v>0</v>
      </c>
      <c r="L680" s="118">
        <f t="shared" si="168"/>
        <v>0</v>
      </c>
      <c r="M680" s="119"/>
      <c r="N680" s="35">
        <f>((MIN(H680,$R$681)*0.58%)+IF(H680&gt;$R$681,(H680-$R$681)*1.25%,0))*F680</f>
        <v>0</v>
      </c>
      <c r="O680" s="35">
        <f t="shared" si="169"/>
        <v>0</v>
      </c>
      <c r="P680" s="20" t="str">
        <f t="shared" si="172"/>
        <v>.</v>
      </c>
      <c r="Q680" s="77" t="s">
        <v>169</v>
      </c>
      <c r="R680" s="111">
        <f>ROUND(($R$679*52.18*2)/52.18,2)</f>
        <v>530.6</v>
      </c>
      <c r="S680" s="38"/>
      <c r="T680" s="202"/>
      <c r="U680" s="203">
        <f t="shared" si="174"/>
        <v>0</v>
      </c>
      <c r="V680" s="203">
        <f t="shared" si="175"/>
        <v>0</v>
      </c>
      <c r="W680" s="207">
        <f t="shared" si="173"/>
        <v>0</v>
      </c>
      <c r="X680" s="9"/>
    </row>
    <row r="681" spans="3:24" ht="13.2" thickBot="1">
      <c r="C681" s="55">
        <v>10</v>
      </c>
      <c r="D681" s="131">
        <v>0</v>
      </c>
      <c r="E681" s="132">
        <v>0</v>
      </c>
      <c r="F681" s="133">
        <v>1</v>
      </c>
      <c r="G681" s="30">
        <f t="shared" si="166"/>
        <v>0</v>
      </c>
      <c r="H681" s="31">
        <f t="shared" si="167"/>
        <v>0</v>
      </c>
      <c r="I681" s="31"/>
      <c r="J681" s="27">
        <f t="shared" si="170"/>
        <v>0</v>
      </c>
      <c r="K681" s="27">
        <f t="shared" si="171"/>
        <v>0</v>
      </c>
      <c r="L681" s="118">
        <f t="shared" si="168"/>
        <v>0</v>
      </c>
      <c r="M681" s="119"/>
      <c r="N681" s="35">
        <f t="shared" si="176"/>
        <v>0</v>
      </c>
      <c r="O681" s="35">
        <f t="shared" si="169"/>
        <v>0</v>
      </c>
      <c r="P681" s="20" t="str">
        <f t="shared" si="172"/>
        <v>.</v>
      </c>
      <c r="Q681" s="78" t="s">
        <v>170</v>
      </c>
      <c r="R681" s="112">
        <f>ROUND(($R$679*52.18*3.74)/52.18,2)</f>
        <v>992.22</v>
      </c>
      <c r="S681" s="38"/>
      <c r="T681" s="202"/>
      <c r="U681" s="203">
        <f t="shared" si="174"/>
        <v>0</v>
      </c>
      <c r="V681" s="203">
        <f t="shared" si="175"/>
        <v>0</v>
      </c>
      <c r="W681" s="207">
        <f t="shared" si="173"/>
        <v>0</v>
      </c>
      <c r="X681" s="9"/>
    </row>
    <row r="682" spans="3:24">
      <c r="C682" s="55">
        <v>11</v>
      </c>
      <c r="D682" s="131">
        <v>0</v>
      </c>
      <c r="E682" s="132">
        <v>0</v>
      </c>
      <c r="F682" s="133">
        <v>1</v>
      </c>
      <c r="G682" s="30">
        <f t="shared" si="166"/>
        <v>0</v>
      </c>
      <c r="H682" s="31">
        <f t="shared" si="167"/>
        <v>0</v>
      </c>
      <c r="I682" s="31"/>
      <c r="J682" s="27">
        <f t="shared" si="170"/>
        <v>0</v>
      </c>
      <c r="K682" s="27">
        <f t="shared" si="171"/>
        <v>0</v>
      </c>
      <c r="L682" s="118">
        <f t="shared" si="168"/>
        <v>0</v>
      </c>
      <c r="M682" s="119"/>
      <c r="N682" s="35">
        <f t="shared" si="176"/>
        <v>0</v>
      </c>
      <c r="O682" s="35">
        <f t="shared" si="169"/>
        <v>0</v>
      </c>
      <c r="P682" s="20" t="str">
        <f t="shared" si="172"/>
        <v>.</v>
      </c>
      <c r="Q682" s="186"/>
      <c r="R682" s="23"/>
      <c r="S682" s="38"/>
      <c r="T682" s="202"/>
      <c r="U682" s="203">
        <f t="shared" si="174"/>
        <v>0</v>
      </c>
      <c r="V682" s="203">
        <f t="shared" si="175"/>
        <v>0</v>
      </c>
      <c r="W682" s="207">
        <f t="shared" si="173"/>
        <v>0</v>
      </c>
      <c r="X682" s="9"/>
    </row>
    <row r="683" spans="3:24">
      <c r="C683" s="170">
        <v>12</v>
      </c>
      <c r="D683" s="131">
        <v>0</v>
      </c>
      <c r="E683" s="132">
        <v>0</v>
      </c>
      <c r="F683" s="133">
        <v>1</v>
      </c>
      <c r="G683" s="30">
        <f t="shared" ref="G683" si="177">D683+E683</f>
        <v>0</v>
      </c>
      <c r="H683" s="31">
        <f t="shared" ref="H683" si="178">ROUND((G683/F683),2)</f>
        <v>0</v>
      </c>
      <c r="I683" s="31"/>
      <c r="J683" s="27">
        <f t="shared" ref="J683" si="179">ROUND((H683*3%)*F683,2)</f>
        <v>0</v>
      </c>
      <c r="K683" s="27">
        <f t="shared" si="171"/>
        <v>0</v>
      </c>
      <c r="L683" s="118">
        <f t="shared" ref="L683" si="180">J683+K683</f>
        <v>0</v>
      </c>
      <c r="M683" s="119"/>
      <c r="N683" s="35">
        <f t="shared" si="176"/>
        <v>0</v>
      </c>
      <c r="O683" s="35">
        <f t="shared" ref="O683" si="181">(H683*3.75%)*F683</f>
        <v>0</v>
      </c>
      <c r="P683" s="20" t="str">
        <f t="shared" si="172"/>
        <v>.</v>
      </c>
      <c r="Q683" s="38"/>
      <c r="R683" s="38"/>
      <c r="S683" s="38"/>
      <c r="T683" s="202"/>
      <c r="U683" s="203">
        <f t="shared" si="174"/>
        <v>0</v>
      </c>
      <c r="V683" s="203">
        <f t="shared" si="175"/>
        <v>0</v>
      </c>
      <c r="W683" s="207">
        <f t="shared" si="173"/>
        <v>0</v>
      </c>
      <c r="X683" s="9"/>
    </row>
    <row r="684" spans="3:24">
      <c r="C684" s="160">
        <v>13</v>
      </c>
      <c r="D684" s="131">
        <v>0</v>
      </c>
      <c r="E684" s="132">
        <v>0</v>
      </c>
      <c r="F684" s="133">
        <v>1</v>
      </c>
      <c r="G684" s="30">
        <f t="shared" ref="G684:G723" si="182">D684+E684</f>
        <v>0</v>
      </c>
      <c r="H684" s="31">
        <f t="shared" ref="H684:H723" si="183">ROUND((G684/F684),2)</f>
        <v>0</v>
      </c>
      <c r="I684" s="31"/>
      <c r="J684" s="27">
        <f>ROUND((H684*3%)*F684,2)</f>
        <v>0</v>
      </c>
      <c r="K684" s="27">
        <f t="shared" si="171"/>
        <v>0</v>
      </c>
      <c r="L684" s="28">
        <f t="shared" ref="L684:L723" si="184">J684+K684</f>
        <v>0</v>
      </c>
      <c r="M684" s="31"/>
      <c r="N684" s="35">
        <f t="shared" si="176"/>
        <v>0</v>
      </c>
      <c r="O684" s="35">
        <f t="shared" ref="O684:O723" si="185">(H684*3.75%)*F684</f>
        <v>0</v>
      </c>
      <c r="P684" s="20" t="str">
        <f t="shared" si="172"/>
        <v>.</v>
      </c>
      <c r="Q684" s="9"/>
      <c r="R684" s="9"/>
      <c r="S684" s="38"/>
      <c r="T684" s="202"/>
      <c r="U684" s="203">
        <f t="shared" si="174"/>
        <v>0</v>
      </c>
      <c r="V684" s="203">
        <f t="shared" si="175"/>
        <v>0</v>
      </c>
      <c r="W684" s="207">
        <f>(U684+V684)-N684</f>
        <v>0</v>
      </c>
      <c r="X684" s="9"/>
    </row>
    <row r="685" spans="3:24">
      <c r="C685" s="55">
        <v>14</v>
      </c>
      <c r="D685" s="131">
        <v>0</v>
      </c>
      <c r="E685" s="132">
        <v>0</v>
      </c>
      <c r="F685" s="133">
        <v>1</v>
      </c>
      <c r="G685" s="30">
        <f t="shared" si="182"/>
        <v>0</v>
      </c>
      <c r="H685" s="31">
        <f t="shared" si="183"/>
        <v>0</v>
      </c>
      <c r="I685" s="31"/>
      <c r="J685" s="27">
        <f t="shared" ref="J685:J723" si="186">ROUND((H685*3%)*F685,2)</f>
        <v>0</v>
      </c>
      <c r="K685" s="27">
        <f t="shared" si="171"/>
        <v>0</v>
      </c>
      <c r="L685" s="28">
        <f t="shared" si="184"/>
        <v>0</v>
      </c>
      <c r="M685" s="31"/>
      <c r="N685" s="35">
        <f t="shared" si="176"/>
        <v>0</v>
      </c>
      <c r="O685" s="35">
        <f t="shared" si="185"/>
        <v>0</v>
      </c>
      <c r="P685" s="20" t="str">
        <f t="shared" si="172"/>
        <v>.</v>
      </c>
      <c r="Q685" s="9"/>
      <c r="R685" s="9"/>
      <c r="S685" s="38"/>
      <c r="T685" s="202"/>
      <c r="U685" s="203">
        <f t="shared" si="174"/>
        <v>0</v>
      </c>
      <c r="V685" s="203">
        <f t="shared" si="175"/>
        <v>0</v>
      </c>
      <c r="W685" s="207">
        <f t="shared" ref="W685:W723" si="187">(U685+V685)-N685</f>
        <v>0</v>
      </c>
      <c r="X685" s="9"/>
    </row>
    <row r="686" spans="3:24">
      <c r="C686" s="55">
        <v>15</v>
      </c>
      <c r="D686" s="131">
        <v>0</v>
      </c>
      <c r="E686" s="132">
        <v>0</v>
      </c>
      <c r="F686" s="133">
        <v>1</v>
      </c>
      <c r="G686" s="30">
        <f t="shared" si="182"/>
        <v>0</v>
      </c>
      <c r="H686" s="31">
        <f t="shared" si="183"/>
        <v>0</v>
      </c>
      <c r="I686" s="31"/>
      <c r="J686" s="27">
        <f t="shared" si="186"/>
        <v>0</v>
      </c>
      <c r="K686" s="27">
        <f t="shared" si="171"/>
        <v>0</v>
      </c>
      <c r="L686" s="28">
        <f t="shared" si="184"/>
        <v>0</v>
      </c>
      <c r="M686" s="31"/>
      <c r="N686" s="35">
        <f t="shared" si="176"/>
        <v>0</v>
      </c>
      <c r="O686" s="35">
        <f t="shared" si="185"/>
        <v>0</v>
      </c>
      <c r="P686" s="20" t="str">
        <f t="shared" si="172"/>
        <v>.</v>
      </c>
      <c r="Q686" s="38"/>
      <c r="R686" s="23"/>
      <c r="S686" s="38"/>
      <c r="T686" s="202"/>
      <c r="U686" s="203">
        <f t="shared" si="174"/>
        <v>0</v>
      </c>
      <c r="V686" s="203">
        <f t="shared" si="175"/>
        <v>0</v>
      </c>
      <c r="W686" s="207">
        <f t="shared" si="187"/>
        <v>0</v>
      </c>
      <c r="X686" s="9"/>
    </row>
    <row r="687" spans="3:24">
      <c r="C687" s="56">
        <v>16</v>
      </c>
      <c r="D687" s="131">
        <v>0</v>
      </c>
      <c r="E687" s="132">
        <v>0</v>
      </c>
      <c r="F687" s="133">
        <v>1</v>
      </c>
      <c r="G687" s="30">
        <f t="shared" si="182"/>
        <v>0</v>
      </c>
      <c r="H687" s="31">
        <f t="shared" si="183"/>
        <v>0</v>
      </c>
      <c r="I687" s="31"/>
      <c r="J687" s="27">
        <f t="shared" si="186"/>
        <v>0</v>
      </c>
      <c r="K687" s="27">
        <f t="shared" ref="K687:K723" si="188">ROUND((IF(H687-$R$680&lt;0,0,(H687-$R$680))*3.5%)*F687,2)</f>
        <v>0</v>
      </c>
      <c r="L687" s="28">
        <f t="shared" si="184"/>
        <v>0</v>
      </c>
      <c r="M687" s="31"/>
      <c r="N687" s="35">
        <f t="shared" si="176"/>
        <v>0</v>
      </c>
      <c r="O687" s="35">
        <f t="shared" si="185"/>
        <v>0</v>
      </c>
      <c r="P687" s="20" t="str">
        <f t="shared" si="172"/>
        <v>.</v>
      </c>
      <c r="Q687" s="38"/>
      <c r="R687" s="23"/>
      <c r="S687" s="38"/>
      <c r="T687" s="202"/>
      <c r="U687" s="203">
        <f t="shared" si="174"/>
        <v>0</v>
      </c>
      <c r="V687" s="203">
        <f t="shared" si="175"/>
        <v>0</v>
      </c>
      <c r="W687" s="207">
        <f t="shared" si="187"/>
        <v>0</v>
      </c>
      <c r="X687" s="9"/>
    </row>
    <row r="688" spans="3:24">
      <c r="C688" s="55">
        <v>17</v>
      </c>
      <c r="D688" s="131">
        <v>0</v>
      </c>
      <c r="E688" s="132">
        <v>0</v>
      </c>
      <c r="F688" s="133">
        <v>1</v>
      </c>
      <c r="G688" s="30">
        <f t="shared" si="182"/>
        <v>0</v>
      </c>
      <c r="H688" s="31">
        <f t="shared" si="183"/>
        <v>0</v>
      </c>
      <c r="I688" s="31"/>
      <c r="J688" s="27">
        <f t="shared" si="186"/>
        <v>0</v>
      </c>
      <c r="K688" s="27">
        <f t="shared" si="188"/>
        <v>0</v>
      </c>
      <c r="L688" s="28">
        <f t="shared" si="184"/>
        <v>0</v>
      </c>
      <c r="M688" s="31"/>
      <c r="N688" s="35">
        <f t="shared" si="176"/>
        <v>0</v>
      </c>
      <c r="O688" s="35">
        <f t="shared" si="185"/>
        <v>0</v>
      </c>
      <c r="P688" s="20" t="str">
        <f t="shared" si="172"/>
        <v>.</v>
      </c>
      <c r="Q688" s="38"/>
      <c r="R688" s="23"/>
      <c r="S688" s="38"/>
      <c r="T688" s="202"/>
      <c r="U688" s="203">
        <f t="shared" si="174"/>
        <v>0</v>
      </c>
      <c r="V688" s="203">
        <f t="shared" si="175"/>
        <v>0</v>
      </c>
      <c r="W688" s="207">
        <f t="shared" si="187"/>
        <v>0</v>
      </c>
      <c r="X688" s="9"/>
    </row>
    <row r="689" spans="3:24">
      <c r="C689" s="55">
        <v>18</v>
      </c>
      <c r="D689" s="131">
        <v>0</v>
      </c>
      <c r="E689" s="132">
        <v>0</v>
      </c>
      <c r="F689" s="133">
        <v>1</v>
      </c>
      <c r="G689" s="30">
        <f t="shared" si="182"/>
        <v>0</v>
      </c>
      <c r="H689" s="31">
        <f t="shared" si="183"/>
        <v>0</v>
      </c>
      <c r="I689" s="31"/>
      <c r="J689" s="27">
        <f t="shared" si="186"/>
        <v>0</v>
      </c>
      <c r="K689" s="27">
        <f t="shared" si="188"/>
        <v>0</v>
      </c>
      <c r="L689" s="28">
        <f t="shared" si="184"/>
        <v>0</v>
      </c>
      <c r="M689" s="31"/>
      <c r="N689" s="35">
        <f t="shared" si="176"/>
        <v>0</v>
      </c>
      <c r="O689" s="35">
        <f t="shared" si="185"/>
        <v>0</v>
      </c>
      <c r="P689" s="20" t="str">
        <f t="shared" si="172"/>
        <v>.</v>
      </c>
      <c r="Q689" s="38"/>
      <c r="R689" s="23"/>
      <c r="S689" s="38"/>
      <c r="T689" s="202"/>
      <c r="U689" s="203">
        <f t="shared" si="174"/>
        <v>0</v>
      </c>
      <c r="V689" s="203">
        <f t="shared" si="175"/>
        <v>0</v>
      </c>
      <c r="W689" s="207">
        <f t="shared" si="187"/>
        <v>0</v>
      </c>
      <c r="X689" s="9"/>
    </row>
    <row r="690" spans="3:24">
      <c r="C690" s="55">
        <v>19</v>
      </c>
      <c r="D690" s="131">
        <v>0</v>
      </c>
      <c r="E690" s="132">
        <v>0</v>
      </c>
      <c r="F690" s="133">
        <v>1</v>
      </c>
      <c r="G690" s="30">
        <f t="shared" si="182"/>
        <v>0</v>
      </c>
      <c r="H690" s="31">
        <f t="shared" si="183"/>
        <v>0</v>
      </c>
      <c r="I690" s="31"/>
      <c r="J690" s="27">
        <f t="shared" si="186"/>
        <v>0</v>
      </c>
      <c r="K690" s="27">
        <f t="shared" si="188"/>
        <v>0</v>
      </c>
      <c r="L690" s="28">
        <f t="shared" si="184"/>
        <v>0</v>
      </c>
      <c r="M690" s="31"/>
      <c r="N690" s="35">
        <f t="shared" si="176"/>
        <v>0</v>
      </c>
      <c r="O690" s="35">
        <f t="shared" si="185"/>
        <v>0</v>
      </c>
      <c r="P690" s="20" t="str">
        <f t="shared" si="172"/>
        <v>.</v>
      </c>
      <c r="Q690" s="38"/>
      <c r="R690" s="23"/>
      <c r="S690" s="38"/>
      <c r="T690" s="202"/>
      <c r="U690" s="203">
        <f t="shared" si="174"/>
        <v>0</v>
      </c>
      <c r="V690" s="203">
        <f t="shared" si="175"/>
        <v>0</v>
      </c>
      <c r="W690" s="207">
        <f t="shared" si="187"/>
        <v>0</v>
      </c>
      <c r="X690" s="9"/>
    </row>
    <row r="691" spans="3:24">
      <c r="C691" s="56">
        <v>20</v>
      </c>
      <c r="D691" s="131">
        <v>0</v>
      </c>
      <c r="E691" s="132">
        <v>0</v>
      </c>
      <c r="F691" s="133">
        <v>1</v>
      </c>
      <c r="G691" s="30">
        <f t="shared" si="182"/>
        <v>0</v>
      </c>
      <c r="H691" s="31">
        <f t="shared" si="183"/>
        <v>0</v>
      </c>
      <c r="I691" s="31"/>
      <c r="J691" s="27">
        <f t="shared" si="186"/>
        <v>0</v>
      </c>
      <c r="K691" s="27">
        <f t="shared" si="188"/>
        <v>0</v>
      </c>
      <c r="L691" s="28">
        <f t="shared" si="184"/>
        <v>0</v>
      </c>
      <c r="M691" s="31"/>
      <c r="N691" s="35">
        <f t="shared" si="176"/>
        <v>0</v>
      </c>
      <c r="O691" s="35">
        <f t="shared" si="185"/>
        <v>0</v>
      </c>
      <c r="P691" s="20" t="str">
        <f t="shared" si="172"/>
        <v>.</v>
      </c>
      <c r="Q691" s="38"/>
      <c r="R691" s="23"/>
      <c r="S691" s="38"/>
      <c r="T691" s="202"/>
      <c r="U691" s="203">
        <f t="shared" si="174"/>
        <v>0</v>
      </c>
      <c r="V691" s="203">
        <f t="shared" si="175"/>
        <v>0</v>
      </c>
      <c r="W691" s="207">
        <f t="shared" si="187"/>
        <v>0</v>
      </c>
      <c r="X691" s="9"/>
    </row>
    <row r="692" spans="3:24">
      <c r="C692" s="55">
        <v>21</v>
      </c>
      <c r="D692" s="131">
        <v>0</v>
      </c>
      <c r="E692" s="132">
        <v>0</v>
      </c>
      <c r="F692" s="133">
        <v>1</v>
      </c>
      <c r="G692" s="30">
        <f t="shared" si="182"/>
        <v>0</v>
      </c>
      <c r="H692" s="31">
        <f t="shared" si="183"/>
        <v>0</v>
      </c>
      <c r="I692" s="31"/>
      <c r="J692" s="27">
        <f t="shared" si="186"/>
        <v>0</v>
      </c>
      <c r="K692" s="27">
        <f t="shared" si="188"/>
        <v>0</v>
      </c>
      <c r="L692" s="28">
        <f t="shared" si="184"/>
        <v>0</v>
      </c>
      <c r="M692" s="31"/>
      <c r="N692" s="35">
        <f t="shared" si="176"/>
        <v>0</v>
      </c>
      <c r="O692" s="35">
        <f t="shared" si="185"/>
        <v>0</v>
      </c>
      <c r="P692" s="20" t="str">
        <f t="shared" si="172"/>
        <v>.</v>
      </c>
      <c r="Q692" s="38"/>
      <c r="R692" s="23"/>
      <c r="S692" s="38"/>
      <c r="T692" s="202"/>
      <c r="U692" s="203">
        <f t="shared" si="174"/>
        <v>0</v>
      </c>
      <c r="V692" s="203">
        <f t="shared" si="175"/>
        <v>0</v>
      </c>
      <c r="W692" s="207">
        <f t="shared" si="187"/>
        <v>0</v>
      </c>
      <c r="X692" s="9"/>
    </row>
    <row r="693" spans="3:24">
      <c r="C693" s="55">
        <v>22</v>
      </c>
      <c r="D693" s="131">
        <v>0</v>
      </c>
      <c r="E693" s="132">
        <v>0</v>
      </c>
      <c r="F693" s="133">
        <v>1</v>
      </c>
      <c r="G693" s="30">
        <f t="shared" si="182"/>
        <v>0</v>
      </c>
      <c r="H693" s="31">
        <f t="shared" si="183"/>
        <v>0</v>
      </c>
      <c r="I693" s="31"/>
      <c r="J693" s="27">
        <f t="shared" si="186"/>
        <v>0</v>
      </c>
      <c r="K693" s="27">
        <f t="shared" si="188"/>
        <v>0</v>
      </c>
      <c r="L693" s="28">
        <f t="shared" si="184"/>
        <v>0</v>
      </c>
      <c r="M693" s="31"/>
      <c r="N693" s="35">
        <f t="shared" si="176"/>
        <v>0</v>
      </c>
      <c r="O693" s="35">
        <f t="shared" si="185"/>
        <v>0</v>
      </c>
      <c r="P693" s="20" t="str">
        <f t="shared" si="172"/>
        <v>.</v>
      </c>
      <c r="Q693" s="38"/>
      <c r="R693" s="23"/>
      <c r="S693" s="38"/>
      <c r="T693" s="202"/>
      <c r="U693" s="203">
        <f t="shared" si="174"/>
        <v>0</v>
      </c>
      <c r="V693" s="203">
        <f t="shared" si="175"/>
        <v>0</v>
      </c>
      <c r="W693" s="207">
        <f t="shared" si="187"/>
        <v>0</v>
      </c>
      <c r="X693" s="9"/>
    </row>
    <row r="694" spans="3:24">
      <c r="C694" s="55">
        <v>23</v>
      </c>
      <c r="D694" s="131">
        <v>0</v>
      </c>
      <c r="E694" s="132">
        <v>0</v>
      </c>
      <c r="F694" s="133">
        <v>1</v>
      </c>
      <c r="G694" s="30">
        <f t="shared" si="182"/>
        <v>0</v>
      </c>
      <c r="H694" s="31">
        <f t="shared" si="183"/>
        <v>0</v>
      </c>
      <c r="I694" s="31"/>
      <c r="J694" s="27">
        <f t="shared" si="186"/>
        <v>0</v>
      </c>
      <c r="K694" s="27">
        <f t="shared" si="188"/>
        <v>0</v>
      </c>
      <c r="L694" s="28">
        <f t="shared" si="184"/>
        <v>0</v>
      </c>
      <c r="M694" s="31"/>
      <c r="N694" s="35">
        <f t="shared" si="176"/>
        <v>0</v>
      </c>
      <c r="O694" s="35">
        <f t="shared" si="185"/>
        <v>0</v>
      </c>
      <c r="P694" s="20" t="str">
        <f t="shared" si="172"/>
        <v>.</v>
      </c>
      <c r="Q694" s="38"/>
      <c r="R694" s="23"/>
      <c r="S694" s="38"/>
      <c r="T694" s="202"/>
      <c r="U694" s="203">
        <f t="shared" si="174"/>
        <v>0</v>
      </c>
      <c r="V694" s="203">
        <f t="shared" si="175"/>
        <v>0</v>
      </c>
      <c r="W694" s="207">
        <f t="shared" si="187"/>
        <v>0</v>
      </c>
      <c r="X694" s="9"/>
    </row>
    <row r="695" spans="3:24">
      <c r="C695" s="56">
        <v>24</v>
      </c>
      <c r="D695" s="131">
        <v>0</v>
      </c>
      <c r="E695" s="132">
        <v>0</v>
      </c>
      <c r="F695" s="133">
        <v>1</v>
      </c>
      <c r="G695" s="30">
        <f t="shared" si="182"/>
        <v>0</v>
      </c>
      <c r="H695" s="31">
        <f t="shared" si="183"/>
        <v>0</v>
      </c>
      <c r="I695" s="31"/>
      <c r="J695" s="27">
        <f t="shared" si="186"/>
        <v>0</v>
      </c>
      <c r="K695" s="27">
        <f t="shared" si="188"/>
        <v>0</v>
      </c>
      <c r="L695" s="28">
        <f t="shared" si="184"/>
        <v>0</v>
      </c>
      <c r="M695" s="31"/>
      <c r="N695" s="35">
        <f t="shared" si="176"/>
        <v>0</v>
      </c>
      <c r="O695" s="35">
        <f t="shared" si="185"/>
        <v>0</v>
      </c>
      <c r="P695" s="20" t="str">
        <f t="shared" si="172"/>
        <v>.</v>
      </c>
      <c r="Q695" s="38"/>
      <c r="R695" s="23"/>
      <c r="S695" s="38"/>
      <c r="T695" s="202"/>
      <c r="U695" s="203">
        <f t="shared" si="174"/>
        <v>0</v>
      </c>
      <c r="V695" s="203">
        <f t="shared" si="175"/>
        <v>0</v>
      </c>
      <c r="W695" s="207">
        <f t="shared" si="187"/>
        <v>0</v>
      </c>
      <c r="X695" s="9"/>
    </row>
    <row r="696" spans="3:24">
      <c r="C696" s="55">
        <v>25</v>
      </c>
      <c r="D696" s="131">
        <v>0</v>
      </c>
      <c r="E696" s="132">
        <v>0</v>
      </c>
      <c r="F696" s="133">
        <v>1</v>
      </c>
      <c r="G696" s="30">
        <f t="shared" si="182"/>
        <v>0</v>
      </c>
      <c r="H696" s="31">
        <f t="shared" si="183"/>
        <v>0</v>
      </c>
      <c r="I696" s="31"/>
      <c r="J696" s="27">
        <f t="shared" si="186"/>
        <v>0</v>
      </c>
      <c r="K696" s="27">
        <f t="shared" si="188"/>
        <v>0</v>
      </c>
      <c r="L696" s="28">
        <f t="shared" si="184"/>
        <v>0</v>
      </c>
      <c r="M696" s="31"/>
      <c r="N696" s="35">
        <f t="shared" si="176"/>
        <v>0</v>
      </c>
      <c r="O696" s="35">
        <f t="shared" si="185"/>
        <v>0</v>
      </c>
      <c r="P696" s="20" t="str">
        <f t="shared" si="172"/>
        <v>.</v>
      </c>
      <c r="Q696" s="38"/>
      <c r="R696" s="23"/>
      <c r="S696" s="38"/>
      <c r="T696" s="202"/>
      <c r="U696" s="203">
        <f t="shared" si="174"/>
        <v>0</v>
      </c>
      <c r="V696" s="203">
        <f t="shared" si="175"/>
        <v>0</v>
      </c>
      <c r="W696" s="207">
        <f t="shared" si="187"/>
        <v>0</v>
      </c>
      <c r="X696" s="9"/>
    </row>
    <row r="697" spans="3:24">
      <c r="C697" s="55">
        <v>26</v>
      </c>
      <c r="D697" s="131">
        <v>0</v>
      </c>
      <c r="E697" s="132">
        <v>0</v>
      </c>
      <c r="F697" s="133">
        <v>1</v>
      </c>
      <c r="G697" s="30">
        <f t="shared" si="182"/>
        <v>0</v>
      </c>
      <c r="H697" s="31">
        <f t="shared" si="183"/>
        <v>0</v>
      </c>
      <c r="I697" s="31"/>
      <c r="J697" s="27">
        <f t="shared" si="186"/>
        <v>0</v>
      </c>
      <c r="K697" s="27">
        <f t="shared" si="188"/>
        <v>0</v>
      </c>
      <c r="L697" s="28">
        <f t="shared" si="184"/>
        <v>0</v>
      </c>
      <c r="M697" s="31"/>
      <c r="N697" s="35">
        <f t="shared" si="176"/>
        <v>0</v>
      </c>
      <c r="O697" s="35">
        <f t="shared" si="185"/>
        <v>0</v>
      </c>
      <c r="P697" s="20" t="str">
        <f t="shared" si="172"/>
        <v>.</v>
      </c>
      <c r="Q697" s="38"/>
      <c r="R697" s="23"/>
      <c r="S697" s="38"/>
      <c r="T697" s="202"/>
      <c r="U697" s="203">
        <f t="shared" si="174"/>
        <v>0</v>
      </c>
      <c r="V697" s="203">
        <f t="shared" si="175"/>
        <v>0</v>
      </c>
      <c r="W697" s="207">
        <f t="shared" si="187"/>
        <v>0</v>
      </c>
      <c r="X697" s="9"/>
    </row>
    <row r="698" spans="3:24">
      <c r="C698" s="55">
        <v>27</v>
      </c>
      <c r="D698" s="131">
        <v>0</v>
      </c>
      <c r="E698" s="132">
        <v>0</v>
      </c>
      <c r="F698" s="133">
        <v>1</v>
      </c>
      <c r="G698" s="30">
        <f t="shared" si="182"/>
        <v>0</v>
      </c>
      <c r="H698" s="31">
        <f t="shared" si="183"/>
        <v>0</v>
      </c>
      <c r="I698" s="31"/>
      <c r="J698" s="27">
        <f t="shared" si="186"/>
        <v>0</v>
      </c>
      <c r="K698" s="27">
        <f t="shared" si="188"/>
        <v>0</v>
      </c>
      <c r="L698" s="28">
        <f t="shared" si="184"/>
        <v>0</v>
      </c>
      <c r="M698" s="31"/>
      <c r="N698" s="35">
        <f t="shared" si="176"/>
        <v>0</v>
      </c>
      <c r="O698" s="35">
        <f t="shared" si="185"/>
        <v>0</v>
      </c>
      <c r="P698" s="20" t="str">
        <f t="shared" si="172"/>
        <v>.</v>
      </c>
      <c r="Q698" s="38"/>
      <c r="R698" s="23"/>
      <c r="S698" s="38"/>
      <c r="T698" s="202"/>
      <c r="U698" s="203">
        <f t="shared" si="174"/>
        <v>0</v>
      </c>
      <c r="V698" s="203">
        <f t="shared" si="175"/>
        <v>0</v>
      </c>
      <c r="W698" s="207">
        <f t="shared" si="187"/>
        <v>0</v>
      </c>
      <c r="X698" s="9"/>
    </row>
    <row r="699" spans="3:24">
      <c r="C699" s="56">
        <v>28</v>
      </c>
      <c r="D699" s="131">
        <v>0</v>
      </c>
      <c r="E699" s="132">
        <v>0</v>
      </c>
      <c r="F699" s="133">
        <v>1</v>
      </c>
      <c r="G699" s="30">
        <f t="shared" si="182"/>
        <v>0</v>
      </c>
      <c r="H699" s="31">
        <f t="shared" si="183"/>
        <v>0</v>
      </c>
      <c r="I699" s="31"/>
      <c r="J699" s="27">
        <f t="shared" si="186"/>
        <v>0</v>
      </c>
      <c r="K699" s="27">
        <f t="shared" si="188"/>
        <v>0</v>
      </c>
      <c r="L699" s="28">
        <f t="shared" si="184"/>
        <v>0</v>
      </c>
      <c r="M699" s="31"/>
      <c r="N699" s="35">
        <f t="shared" si="176"/>
        <v>0</v>
      </c>
      <c r="O699" s="35">
        <f t="shared" si="185"/>
        <v>0</v>
      </c>
      <c r="P699" s="20" t="str">
        <f t="shared" si="172"/>
        <v>.</v>
      </c>
      <c r="Q699" s="38"/>
      <c r="R699" s="23"/>
      <c r="S699" s="38"/>
      <c r="T699" s="202"/>
      <c r="U699" s="203">
        <f t="shared" si="174"/>
        <v>0</v>
      </c>
      <c r="V699" s="203">
        <f t="shared" si="175"/>
        <v>0</v>
      </c>
      <c r="W699" s="207">
        <f t="shared" si="187"/>
        <v>0</v>
      </c>
      <c r="X699" s="9"/>
    </row>
    <row r="700" spans="3:24">
      <c r="C700" s="55">
        <v>29</v>
      </c>
      <c r="D700" s="131">
        <v>0</v>
      </c>
      <c r="E700" s="132">
        <v>0</v>
      </c>
      <c r="F700" s="133">
        <v>1</v>
      </c>
      <c r="G700" s="30">
        <f t="shared" si="182"/>
        <v>0</v>
      </c>
      <c r="H700" s="31">
        <f t="shared" si="183"/>
        <v>0</v>
      </c>
      <c r="I700" s="31"/>
      <c r="J700" s="27">
        <f t="shared" si="186"/>
        <v>0</v>
      </c>
      <c r="K700" s="27">
        <f t="shared" si="188"/>
        <v>0</v>
      </c>
      <c r="L700" s="28">
        <f t="shared" si="184"/>
        <v>0</v>
      </c>
      <c r="M700" s="31"/>
      <c r="N700" s="35">
        <f t="shared" si="176"/>
        <v>0</v>
      </c>
      <c r="O700" s="35">
        <f t="shared" si="185"/>
        <v>0</v>
      </c>
      <c r="P700" s="20" t="str">
        <f t="shared" si="172"/>
        <v>.</v>
      </c>
      <c r="Q700" s="38"/>
      <c r="R700" s="23"/>
      <c r="S700" s="38"/>
      <c r="T700" s="202"/>
      <c r="U700" s="203">
        <f t="shared" si="174"/>
        <v>0</v>
      </c>
      <c r="V700" s="203">
        <f t="shared" si="175"/>
        <v>0</v>
      </c>
      <c r="W700" s="207">
        <f t="shared" si="187"/>
        <v>0</v>
      </c>
      <c r="X700" s="9"/>
    </row>
    <row r="701" spans="3:24">
      <c r="C701" s="55">
        <v>30</v>
      </c>
      <c r="D701" s="131">
        <v>0</v>
      </c>
      <c r="E701" s="132">
        <v>0</v>
      </c>
      <c r="F701" s="133">
        <v>1</v>
      </c>
      <c r="G701" s="30">
        <f t="shared" si="182"/>
        <v>0</v>
      </c>
      <c r="H701" s="31">
        <f t="shared" si="183"/>
        <v>0</v>
      </c>
      <c r="I701" s="31"/>
      <c r="J701" s="27">
        <f t="shared" si="186"/>
        <v>0</v>
      </c>
      <c r="K701" s="27">
        <f t="shared" si="188"/>
        <v>0</v>
      </c>
      <c r="L701" s="28">
        <f t="shared" si="184"/>
        <v>0</v>
      </c>
      <c r="M701" s="31"/>
      <c r="N701" s="35">
        <f t="shared" si="176"/>
        <v>0</v>
      </c>
      <c r="O701" s="35">
        <f t="shared" si="185"/>
        <v>0</v>
      </c>
      <c r="P701" s="20" t="str">
        <f t="shared" si="172"/>
        <v>.</v>
      </c>
      <c r="Q701" s="38"/>
      <c r="R701" s="23"/>
      <c r="S701" s="38"/>
      <c r="T701" s="202"/>
      <c r="U701" s="203">
        <f t="shared" si="174"/>
        <v>0</v>
      </c>
      <c r="V701" s="203">
        <f t="shared" si="175"/>
        <v>0</v>
      </c>
      <c r="W701" s="207">
        <f t="shared" si="187"/>
        <v>0</v>
      </c>
      <c r="X701" s="9"/>
    </row>
    <row r="702" spans="3:24">
      <c r="C702" s="55">
        <v>31</v>
      </c>
      <c r="D702" s="131">
        <v>0</v>
      </c>
      <c r="E702" s="132">
        <v>0</v>
      </c>
      <c r="F702" s="133">
        <v>1</v>
      </c>
      <c r="G702" s="30">
        <f t="shared" si="182"/>
        <v>0</v>
      </c>
      <c r="H702" s="31">
        <f t="shared" si="183"/>
        <v>0</v>
      </c>
      <c r="I702" s="31"/>
      <c r="J702" s="27">
        <f t="shared" si="186"/>
        <v>0</v>
      </c>
      <c r="K702" s="27">
        <f t="shared" si="188"/>
        <v>0</v>
      </c>
      <c r="L702" s="28">
        <f t="shared" si="184"/>
        <v>0</v>
      </c>
      <c r="M702" s="31"/>
      <c r="N702" s="35">
        <f t="shared" si="176"/>
        <v>0</v>
      </c>
      <c r="O702" s="35">
        <f t="shared" si="185"/>
        <v>0</v>
      </c>
      <c r="P702" s="20" t="str">
        <f t="shared" si="172"/>
        <v>.</v>
      </c>
      <c r="Q702" s="38"/>
      <c r="R702" s="23"/>
      <c r="S702" s="38"/>
      <c r="T702" s="202"/>
      <c r="U702" s="203">
        <f t="shared" si="174"/>
        <v>0</v>
      </c>
      <c r="V702" s="203">
        <f t="shared" si="175"/>
        <v>0</v>
      </c>
      <c r="W702" s="207">
        <f t="shared" si="187"/>
        <v>0</v>
      </c>
      <c r="X702" s="9"/>
    </row>
    <row r="703" spans="3:24">
      <c r="C703" s="56">
        <v>32</v>
      </c>
      <c r="D703" s="131">
        <v>0</v>
      </c>
      <c r="E703" s="132">
        <v>0</v>
      </c>
      <c r="F703" s="133">
        <v>1</v>
      </c>
      <c r="G703" s="30">
        <f t="shared" si="182"/>
        <v>0</v>
      </c>
      <c r="H703" s="31">
        <f t="shared" si="183"/>
        <v>0</v>
      </c>
      <c r="I703" s="31"/>
      <c r="J703" s="27">
        <f t="shared" si="186"/>
        <v>0</v>
      </c>
      <c r="K703" s="27">
        <f t="shared" si="188"/>
        <v>0</v>
      </c>
      <c r="L703" s="28">
        <f t="shared" si="184"/>
        <v>0</v>
      </c>
      <c r="M703" s="31"/>
      <c r="N703" s="35">
        <f t="shared" si="176"/>
        <v>0</v>
      </c>
      <c r="O703" s="35">
        <f t="shared" si="185"/>
        <v>0</v>
      </c>
      <c r="P703" s="20" t="str">
        <f t="shared" si="172"/>
        <v>.</v>
      </c>
      <c r="Q703" s="38"/>
      <c r="R703" s="23"/>
      <c r="S703" s="38"/>
      <c r="T703" s="202"/>
      <c r="U703" s="203">
        <f t="shared" si="174"/>
        <v>0</v>
      </c>
      <c r="V703" s="203">
        <f t="shared" si="175"/>
        <v>0</v>
      </c>
      <c r="W703" s="207">
        <f t="shared" si="187"/>
        <v>0</v>
      </c>
      <c r="X703" s="9"/>
    </row>
    <row r="704" spans="3:24">
      <c r="C704" s="55">
        <v>33</v>
      </c>
      <c r="D704" s="131">
        <v>0</v>
      </c>
      <c r="E704" s="132">
        <v>0</v>
      </c>
      <c r="F704" s="133">
        <v>1</v>
      </c>
      <c r="G704" s="30">
        <f t="shared" si="182"/>
        <v>0</v>
      </c>
      <c r="H704" s="31">
        <f t="shared" si="183"/>
        <v>0</v>
      </c>
      <c r="I704" s="31"/>
      <c r="J704" s="27">
        <f t="shared" si="186"/>
        <v>0</v>
      </c>
      <c r="K704" s="27">
        <f t="shared" si="188"/>
        <v>0</v>
      </c>
      <c r="L704" s="28">
        <f t="shared" si="184"/>
        <v>0</v>
      </c>
      <c r="M704" s="31"/>
      <c r="N704" s="35">
        <f t="shared" si="176"/>
        <v>0</v>
      </c>
      <c r="O704" s="35">
        <f t="shared" si="185"/>
        <v>0</v>
      </c>
      <c r="P704" s="20" t="str">
        <f t="shared" si="172"/>
        <v>.</v>
      </c>
      <c r="Q704" s="38"/>
      <c r="R704" s="23"/>
      <c r="S704" s="38"/>
      <c r="T704" s="202"/>
      <c r="U704" s="203">
        <f t="shared" si="174"/>
        <v>0</v>
      </c>
      <c r="V704" s="203">
        <f t="shared" si="175"/>
        <v>0</v>
      </c>
      <c r="W704" s="207">
        <f t="shared" si="187"/>
        <v>0</v>
      </c>
      <c r="X704" s="9"/>
    </row>
    <row r="705" spans="3:24">
      <c r="C705" s="55">
        <v>34</v>
      </c>
      <c r="D705" s="131">
        <v>0</v>
      </c>
      <c r="E705" s="132">
        <v>0</v>
      </c>
      <c r="F705" s="133">
        <v>1</v>
      </c>
      <c r="G705" s="30">
        <f t="shared" si="182"/>
        <v>0</v>
      </c>
      <c r="H705" s="31">
        <f t="shared" si="183"/>
        <v>0</v>
      </c>
      <c r="I705" s="31"/>
      <c r="J705" s="27">
        <f t="shared" si="186"/>
        <v>0</v>
      </c>
      <c r="K705" s="27">
        <f t="shared" si="188"/>
        <v>0</v>
      </c>
      <c r="L705" s="28">
        <f t="shared" si="184"/>
        <v>0</v>
      </c>
      <c r="M705" s="31"/>
      <c r="N705" s="35">
        <f t="shared" si="176"/>
        <v>0</v>
      </c>
      <c r="O705" s="35">
        <f t="shared" si="185"/>
        <v>0</v>
      </c>
      <c r="P705" s="20" t="str">
        <f t="shared" si="172"/>
        <v>.</v>
      </c>
      <c r="Q705" s="38"/>
      <c r="R705" s="23"/>
      <c r="S705" s="38"/>
      <c r="T705" s="202"/>
      <c r="U705" s="203">
        <f t="shared" si="174"/>
        <v>0</v>
      </c>
      <c r="V705" s="203">
        <f t="shared" si="175"/>
        <v>0</v>
      </c>
      <c r="W705" s="207">
        <f t="shared" si="187"/>
        <v>0</v>
      </c>
      <c r="X705" s="9"/>
    </row>
    <row r="706" spans="3:24">
      <c r="C706" s="55">
        <v>35</v>
      </c>
      <c r="D706" s="131">
        <v>0</v>
      </c>
      <c r="E706" s="132">
        <v>0</v>
      </c>
      <c r="F706" s="133">
        <v>1</v>
      </c>
      <c r="G706" s="30">
        <f t="shared" si="182"/>
        <v>0</v>
      </c>
      <c r="H706" s="31">
        <f t="shared" si="183"/>
        <v>0</v>
      </c>
      <c r="I706" s="31"/>
      <c r="J706" s="27">
        <f t="shared" si="186"/>
        <v>0</v>
      </c>
      <c r="K706" s="27">
        <f t="shared" si="188"/>
        <v>0</v>
      </c>
      <c r="L706" s="28">
        <f t="shared" si="184"/>
        <v>0</v>
      </c>
      <c r="M706" s="31"/>
      <c r="N706" s="35">
        <f t="shared" si="176"/>
        <v>0</v>
      </c>
      <c r="O706" s="35">
        <f t="shared" si="185"/>
        <v>0</v>
      </c>
      <c r="P706" s="20" t="str">
        <f t="shared" si="172"/>
        <v>.</v>
      </c>
      <c r="Q706" s="38"/>
      <c r="R706" s="23"/>
      <c r="S706" s="38"/>
      <c r="T706" s="202"/>
      <c r="U706" s="203">
        <f t="shared" si="174"/>
        <v>0</v>
      </c>
      <c r="V706" s="203">
        <f t="shared" si="175"/>
        <v>0</v>
      </c>
      <c r="W706" s="207">
        <f t="shared" si="187"/>
        <v>0</v>
      </c>
      <c r="X706" s="9"/>
    </row>
    <row r="707" spans="3:24">
      <c r="C707" s="56">
        <v>36</v>
      </c>
      <c r="D707" s="131">
        <v>0</v>
      </c>
      <c r="E707" s="132">
        <v>0</v>
      </c>
      <c r="F707" s="133">
        <v>1</v>
      </c>
      <c r="G707" s="30">
        <f t="shared" si="182"/>
        <v>0</v>
      </c>
      <c r="H707" s="31">
        <f t="shared" si="183"/>
        <v>0</v>
      </c>
      <c r="I707" s="31"/>
      <c r="J707" s="27">
        <f t="shared" si="186"/>
        <v>0</v>
      </c>
      <c r="K707" s="27">
        <f t="shared" si="188"/>
        <v>0</v>
      </c>
      <c r="L707" s="28">
        <f t="shared" si="184"/>
        <v>0</v>
      </c>
      <c r="M707" s="31"/>
      <c r="N707" s="35">
        <f t="shared" si="176"/>
        <v>0</v>
      </c>
      <c r="O707" s="35">
        <f t="shared" si="185"/>
        <v>0</v>
      </c>
      <c r="P707" s="20" t="str">
        <f t="shared" si="172"/>
        <v>.</v>
      </c>
      <c r="Q707" s="38"/>
      <c r="R707" s="23"/>
      <c r="S707" s="38"/>
      <c r="T707" s="202"/>
      <c r="U707" s="203">
        <f t="shared" si="174"/>
        <v>0</v>
      </c>
      <c r="V707" s="203">
        <f t="shared" si="175"/>
        <v>0</v>
      </c>
      <c r="W707" s="207">
        <f t="shared" si="187"/>
        <v>0</v>
      </c>
      <c r="X707" s="9"/>
    </row>
    <row r="708" spans="3:24">
      <c r="C708" s="55">
        <v>37</v>
      </c>
      <c r="D708" s="131">
        <v>0</v>
      </c>
      <c r="E708" s="132">
        <v>0</v>
      </c>
      <c r="F708" s="133">
        <v>1</v>
      </c>
      <c r="G708" s="30">
        <f t="shared" si="182"/>
        <v>0</v>
      </c>
      <c r="H708" s="31">
        <f t="shared" si="183"/>
        <v>0</v>
      </c>
      <c r="I708" s="31"/>
      <c r="J708" s="27">
        <f t="shared" si="186"/>
        <v>0</v>
      </c>
      <c r="K708" s="27">
        <f t="shared" si="188"/>
        <v>0</v>
      </c>
      <c r="L708" s="28">
        <f t="shared" si="184"/>
        <v>0</v>
      </c>
      <c r="M708" s="31"/>
      <c r="N708" s="35">
        <f t="shared" si="176"/>
        <v>0</v>
      </c>
      <c r="O708" s="35">
        <f t="shared" si="185"/>
        <v>0</v>
      </c>
      <c r="P708" s="20" t="str">
        <f t="shared" si="172"/>
        <v>.</v>
      </c>
      <c r="Q708" s="38"/>
      <c r="R708" s="23"/>
      <c r="S708" s="38"/>
      <c r="T708" s="202"/>
      <c r="U708" s="203">
        <f t="shared" si="174"/>
        <v>0</v>
      </c>
      <c r="V708" s="203">
        <f t="shared" si="175"/>
        <v>0</v>
      </c>
      <c r="W708" s="207">
        <f t="shared" si="187"/>
        <v>0</v>
      </c>
      <c r="X708" s="9"/>
    </row>
    <row r="709" spans="3:24">
      <c r="C709" s="55">
        <v>38</v>
      </c>
      <c r="D709" s="131">
        <v>0</v>
      </c>
      <c r="E709" s="132">
        <v>0</v>
      </c>
      <c r="F709" s="133">
        <v>1</v>
      </c>
      <c r="G709" s="30">
        <f t="shared" si="182"/>
        <v>0</v>
      </c>
      <c r="H709" s="31">
        <f t="shared" si="183"/>
        <v>0</v>
      </c>
      <c r="I709" s="31"/>
      <c r="J709" s="27">
        <f t="shared" si="186"/>
        <v>0</v>
      </c>
      <c r="K709" s="27">
        <f t="shared" si="188"/>
        <v>0</v>
      </c>
      <c r="L709" s="28">
        <f t="shared" si="184"/>
        <v>0</v>
      </c>
      <c r="M709" s="31"/>
      <c r="N709" s="35">
        <f t="shared" si="176"/>
        <v>0</v>
      </c>
      <c r="O709" s="35">
        <f t="shared" si="185"/>
        <v>0</v>
      </c>
      <c r="P709" s="20" t="str">
        <f t="shared" si="172"/>
        <v>.</v>
      </c>
      <c r="Q709" s="38"/>
      <c r="R709" s="23"/>
      <c r="S709" s="38"/>
      <c r="T709" s="202"/>
      <c r="U709" s="203">
        <f t="shared" si="174"/>
        <v>0</v>
      </c>
      <c r="V709" s="203">
        <f t="shared" si="175"/>
        <v>0</v>
      </c>
      <c r="W709" s="207">
        <f t="shared" si="187"/>
        <v>0</v>
      </c>
      <c r="X709" s="9"/>
    </row>
    <row r="710" spans="3:24">
      <c r="C710" s="55">
        <v>39</v>
      </c>
      <c r="D710" s="131">
        <v>0</v>
      </c>
      <c r="E710" s="132">
        <v>0</v>
      </c>
      <c r="F710" s="133">
        <v>1</v>
      </c>
      <c r="G710" s="30">
        <f t="shared" si="182"/>
        <v>0</v>
      </c>
      <c r="H710" s="31">
        <f t="shared" si="183"/>
        <v>0</v>
      </c>
      <c r="I710" s="31"/>
      <c r="J710" s="27">
        <f t="shared" si="186"/>
        <v>0</v>
      </c>
      <c r="K710" s="27">
        <f t="shared" si="188"/>
        <v>0</v>
      </c>
      <c r="L710" s="28">
        <f t="shared" si="184"/>
        <v>0</v>
      </c>
      <c r="M710" s="31"/>
      <c r="N710" s="35">
        <f t="shared" si="176"/>
        <v>0</v>
      </c>
      <c r="O710" s="35">
        <f t="shared" si="185"/>
        <v>0</v>
      </c>
      <c r="P710" s="20" t="str">
        <f t="shared" si="172"/>
        <v>.</v>
      </c>
      <c r="Q710" s="38"/>
      <c r="R710" s="23"/>
      <c r="S710" s="38"/>
      <c r="T710" s="202"/>
      <c r="U710" s="203">
        <f t="shared" si="174"/>
        <v>0</v>
      </c>
      <c r="V710" s="203">
        <f t="shared" si="175"/>
        <v>0</v>
      </c>
      <c r="W710" s="207">
        <f t="shared" si="187"/>
        <v>0</v>
      </c>
      <c r="X710" s="9"/>
    </row>
    <row r="711" spans="3:24">
      <c r="C711" s="56">
        <v>40</v>
      </c>
      <c r="D711" s="131">
        <v>0</v>
      </c>
      <c r="E711" s="132">
        <v>0</v>
      </c>
      <c r="F711" s="133">
        <v>1</v>
      </c>
      <c r="G711" s="30">
        <f t="shared" si="182"/>
        <v>0</v>
      </c>
      <c r="H711" s="31">
        <f t="shared" si="183"/>
        <v>0</v>
      </c>
      <c r="I711" s="31"/>
      <c r="J711" s="27">
        <f t="shared" si="186"/>
        <v>0</v>
      </c>
      <c r="K711" s="27">
        <f t="shared" si="188"/>
        <v>0</v>
      </c>
      <c r="L711" s="28">
        <f t="shared" si="184"/>
        <v>0</v>
      </c>
      <c r="M711" s="31"/>
      <c r="N711" s="35">
        <f t="shared" si="176"/>
        <v>0</v>
      </c>
      <c r="O711" s="35">
        <f t="shared" si="185"/>
        <v>0</v>
      </c>
      <c r="P711" s="20" t="str">
        <f t="shared" si="172"/>
        <v>.</v>
      </c>
      <c r="Q711" s="38"/>
      <c r="R711" s="23"/>
      <c r="S711" s="38"/>
      <c r="T711" s="202"/>
      <c r="U711" s="203">
        <f t="shared" si="174"/>
        <v>0</v>
      </c>
      <c r="V711" s="203">
        <f t="shared" si="175"/>
        <v>0</v>
      </c>
      <c r="W711" s="207">
        <f t="shared" si="187"/>
        <v>0</v>
      </c>
      <c r="X711" s="9"/>
    </row>
    <row r="712" spans="3:24">
      <c r="C712" s="55">
        <v>41</v>
      </c>
      <c r="D712" s="131">
        <v>0</v>
      </c>
      <c r="E712" s="132">
        <v>0</v>
      </c>
      <c r="F712" s="133">
        <v>1</v>
      </c>
      <c r="G712" s="30">
        <f t="shared" si="182"/>
        <v>0</v>
      </c>
      <c r="H712" s="31">
        <f t="shared" si="183"/>
        <v>0</v>
      </c>
      <c r="I712" s="31"/>
      <c r="J712" s="27">
        <f t="shared" si="186"/>
        <v>0</v>
      </c>
      <c r="K712" s="27">
        <f>ROUND((IF(H712-$R$680&lt;0,0,(H712-$R$680))*3.5%)*F712,2)</f>
        <v>0</v>
      </c>
      <c r="L712" s="28">
        <f t="shared" si="184"/>
        <v>0</v>
      </c>
      <c r="M712" s="31"/>
      <c r="N712" s="35">
        <f t="shared" si="176"/>
        <v>0</v>
      </c>
      <c r="O712" s="35">
        <f t="shared" si="185"/>
        <v>0</v>
      </c>
      <c r="P712" s="20" t="str">
        <f t="shared" si="172"/>
        <v>.</v>
      </c>
      <c r="Q712" s="38"/>
      <c r="R712" s="23"/>
      <c r="S712" s="38"/>
      <c r="T712" s="202"/>
      <c r="U712" s="203">
        <f t="shared" si="174"/>
        <v>0</v>
      </c>
      <c r="V712" s="203">
        <f t="shared" si="175"/>
        <v>0</v>
      </c>
      <c r="W712" s="207">
        <f t="shared" si="187"/>
        <v>0</v>
      </c>
      <c r="X712" s="9"/>
    </row>
    <row r="713" spans="3:24">
      <c r="C713" s="55">
        <v>42</v>
      </c>
      <c r="D713" s="131">
        <v>0</v>
      </c>
      <c r="E713" s="132">
        <v>0</v>
      </c>
      <c r="F713" s="133">
        <v>1</v>
      </c>
      <c r="G713" s="30">
        <f t="shared" si="182"/>
        <v>0</v>
      </c>
      <c r="H713" s="31">
        <f t="shared" si="183"/>
        <v>0</v>
      </c>
      <c r="I713" s="31"/>
      <c r="J713" s="27">
        <f t="shared" si="186"/>
        <v>0</v>
      </c>
      <c r="K713" s="27">
        <f t="shared" si="188"/>
        <v>0</v>
      </c>
      <c r="L713" s="28">
        <f t="shared" si="184"/>
        <v>0</v>
      </c>
      <c r="M713" s="31"/>
      <c r="N713" s="35">
        <f t="shared" si="176"/>
        <v>0</v>
      </c>
      <c r="O713" s="35">
        <f t="shared" si="185"/>
        <v>0</v>
      </c>
      <c r="P713" s="20" t="str">
        <f t="shared" si="172"/>
        <v>.</v>
      </c>
      <c r="Q713" s="38"/>
      <c r="R713" s="23"/>
      <c r="S713" s="38"/>
      <c r="T713" s="202"/>
      <c r="U713" s="203">
        <f t="shared" si="174"/>
        <v>0</v>
      </c>
      <c r="V713" s="203">
        <f t="shared" si="175"/>
        <v>0</v>
      </c>
      <c r="W713" s="207">
        <f t="shared" si="187"/>
        <v>0</v>
      </c>
      <c r="X713" s="9"/>
    </row>
    <row r="714" spans="3:24">
      <c r="C714" s="55">
        <v>43</v>
      </c>
      <c r="D714" s="131">
        <v>0</v>
      </c>
      <c r="E714" s="132">
        <v>0</v>
      </c>
      <c r="F714" s="133">
        <v>1</v>
      </c>
      <c r="G714" s="30">
        <f t="shared" si="182"/>
        <v>0</v>
      </c>
      <c r="H714" s="31">
        <f t="shared" si="183"/>
        <v>0</v>
      </c>
      <c r="I714" s="31"/>
      <c r="J714" s="27">
        <f t="shared" si="186"/>
        <v>0</v>
      </c>
      <c r="K714" s="27">
        <f t="shared" si="188"/>
        <v>0</v>
      </c>
      <c r="L714" s="28">
        <f t="shared" si="184"/>
        <v>0</v>
      </c>
      <c r="M714" s="31"/>
      <c r="N714" s="35">
        <f t="shared" si="176"/>
        <v>0</v>
      </c>
      <c r="O714" s="35">
        <f t="shared" si="185"/>
        <v>0</v>
      </c>
      <c r="P714" s="20" t="str">
        <f t="shared" si="172"/>
        <v>.</v>
      </c>
      <c r="Q714" s="38"/>
      <c r="R714" s="23"/>
      <c r="S714" s="38"/>
      <c r="T714" s="202"/>
      <c r="U714" s="203">
        <f t="shared" si="174"/>
        <v>0</v>
      </c>
      <c r="V714" s="203">
        <f t="shared" si="175"/>
        <v>0</v>
      </c>
      <c r="W714" s="207">
        <f t="shared" si="187"/>
        <v>0</v>
      </c>
      <c r="X714" s="9"/>
    </row>
    <row r="715" spans="3:24">
      <c r="C715" s="56">
        <v>44</v>
      </c>
      <c r="D715" s="131">
        <v>0</v>
      </c>
      <c r="E715" s="132">
        <v>0</v>
      </c>
      <c r="F715" s="133">
        <v>1</v>
      </c>
      <c r="G715" s="30">
        <f t="shared" si="182"/>
        <v>0</v>
      </c>
      <c r="H715" s="31">
        <f t="shared" si="183"/>
        <v>0</v>
      </c>
      <c r="I715" s="31"/>
      <c r="J715" s="27">
        <f t="shared" si="186"/>
        <v>0</v>
      </c>
      <c r="K715" s="27">
        <f t="shared" si="188"/>
        <v>0</v>
      </c>
      <c r="L715" s="28">
        <f t="shared" si="184"/>
        <v>0</v>
      </c>
      <c r="M715" s="31"/>
      <c r="N715" s="35">
        <f t="shared" si="176"/>
        <v>0</v>
      </c>
      <c r="O715" s="35">
        <f t="shared" si="185"/>
        <v>0</v>
      </c>
      <c r="P715" s="20" t="str">
        <f t="shared" si="172"/>
        <v>.</v>
      </c>
      <c r="Q715" s="38"/>
      <c r="R715" s="23"/>
      <c r="S715" s="38"/>
      <c r="T715" s="202"/>
      <c r="U715" s="203">
        <f t="shared" si="174"/>
        <v>0</v>
      </c>
      <c r="V715" s="203">
        <f t="shared" si="175"/>
        <v>0</v>
      </c>
      <c r="W715" s="207">
        <f t="shared" si="187"/>
        <v>0</v>
      </c>
      <c r="X715" s="9"/>
    </row>
    <row r="716" spans="3:24">
      <c r="C716" s="55">
        <v>45</v>
      </c>
      <c r="D716" s="131">
        <v>0</v>
      </c>
      <c r="E716" s="132">
        <v>0</v>
      </c>
      <c r="F716" s="133">
        <v>1</v>
      </c>
      <c r="G716" s="30">
        <f t="shared" si="182"/>
        <v>0</v>
      </c>
      <c r="H716" s="31">
        <f t="shared" si="183"/>
        <v>0</v>
      </c>
      <c r="I716" s="31"/>
      <c r="J716" s="27">
        <f t="shared" si="186"/>
        <v>0</v>
      </c>
      <c r="K716" s="27">
        <f t="shared" si="188"/>
        <v>0</v>
      </c>
      <c r="L716" s="28">
        <f t="shared" si="184"/>
        <v>0</v>
      </c>
      <c r="M716" s="31"/>
      <c r="N716" s="35">
        <f>((MIN(H716,$R$681)*0.58%)+IF(H716&gt;$R$681,(H716-$R$681)*1.25%,0))*F716</f>
        <v>0</v>
      </c>
      <c r="O716" s="35">
        <f t="shared" si="185"/>
        <v>0</v>
      </c>
      <c r="P716" s="20" t="str">
        <f t="shared" si="172"/>
        <v>.</v>
      </c>
      <c r="Q716" s="38"/>
      <c r="R716" s="23"/>
      <c r="S716" s="38"/>
      <c r="T716" s="202"/>
      <c r="U716" s="203">
        <f t="shared" si="174"/>
        <v>0</v>
      </c>
      <c r="V716" s="203">
        <f t="shared" si="175"/>
        <v>0</v>
      </c>
      <c r="W716" s="207">
        <f t="shared" si="187"/>
        <v>0</v>
      </c>
      <c r="X716" s="9"/>
    </row>
    <row r="717" spans="3:24">
      <c r="C717" s="55">
        <v>46</v>
      </c>
      <c r="D717" s="131">
        <v>0</v>
      </c>
      <c r="E717" s="132">
        <v>0</v>
      </c>
      <c r="F717" s="133">
        <v>1</v>
      </c>
      <c r="G717" s="30">
        <f t="shared" si="182"/>
        <v>0</v>
      </c>
      <c r="H717" s="31">
        <f t="shared" si="183"/>
        <v>0</v>
      </c>
      <c r="I717" s="31"/>
      <c r="J717" s="27">
        <f t="shared" si="186"/>
        <v>0</v>
      </c>
      <c r="K717" s="27">
        <f t="shared" si="188"/>
        <v>0</v>
      </c>
      <c r="L717" s="28">
        <f t="shared" si="184"/>
        <v>0</v>
      </c>
      <c r="M717" s="31"/>
      <c r="N717" s="35">
        <f t="shared" si="176"/>
        <v>0</v>
      </c>
      <c r="O717" s="35">
        <f t="shared" si="185"/>
        <v>0</v>
      </c>
      <c r="P717" s="20" t="str">
        <f t="shared" si="172"/>
        <v>.</v>
      </c>
      <c r="Q717" s="38"/>
      <c r="R717" s="23"/>
      <c r="S717" s="38"/>
      <c r="T717" s="202"/>
      <c r="U717" s="203">
        <f t="shared" si="174"/>
        <v>0</v>
      </c>
      <c r="V717" s="203">
        <f t="shared" si="175"/>
        <v>0</v>
      </c>
      <c r="W717" s="207">
        <f t="shared" si="187"/>
        <v>0</v>
      </c>
      <c r="X717" s="9"/>
    </row>
    <row r="718" spans="3:24">
      <c r="C718" s="55">
        <v>47</v>
      </c>
      <c r="D718" s="131">
        <v>0</v>
      </c>
      <c r="E718" s="132">
        <v>0</v>
      </c>
      <c r="F718" s="133">
        <v>1</v>
      </c>
      <c r="G718" s="30">
        <f t="shared" si="182"/>
        <v>0</v>
      </c>
      <c r="H718" s="31">
        <f t="shared" si="183"/>
        <v>0</v>
      </c>
      <c r="I718" s="31"/>
      <c r="J718" s="27">
        <f t="shared" si="186"/>
        <v>0</v>
      </c>
      <c r="K718" s="27">
        <f t="shared" si="188"/>
        <v>0</v>
      </c>
      <c r="L718" s="28">
        <f t="shared" si="184"/>
        <v>0</v>
      </c>
      <c r="M718" s="31"/>
      <c r="N718" s="35">
        <f t="shared" si="176"/>
        <v>0</v>
      </c>
      <c r="O718" s="35">
        <f t="shared" si="185"/>
        <v>0</v>
      </c>
      <c r="P718" s="20" t="str">
        <f t="shared" si="172"/>
        <v>.</v>
      </c>
      <c r="Q718" s="38"/>
      <c r="R718" s="23"/>
      <c r="S718" s="38"/>
      <c r="T718" s="202"/>
      <c r="U718" s="203">
        <f t="shared" si="174"/>
        <v>0</v>
      </c>
      <c r="V718" s="203">
        <f t="shared" si="175"/>
        <v>0</v>
      </c>
      <c r="W718" s="207">
        <f t="shared" si="187"/>
        <v>0</v>
      </c>
      <c r="X718" s="9"/>
    </row>
    <row r="719" spans="3:24">
      <c r="C719" s="56">
        <v>48</v>
      </c>
      <c r="D719" s="131">
        <v>0</v>
      </c>
      <c r="E719" s="132">
        <v>0</v>
      </c>
      <c r="F719" s="133">
        <v>1</v>
      </c>
      <c r="G719" s="30">
        <f t="shared" si="182"/>
        <v>0</v>
      </c>
      <c r="H719" s="31">
        <f t="shared" si="183"/>
        <v>0</v>
      </c>
      <c r="I719" s="31"/>
      <c r="J719" s="27">
        <f t="shared" si="186"/>
        <v>0</v>
      </c>
      <c r="K719" s="27">
        <f t="shared" si="188"/>
        <v>0</v>
      </c>
      <c r="L719" s="28">
        <f t="shared" si="184"/>
        <v>0</v>
      </c>
      <c r="M719" s="31"/>
      <c r="N719" s="35">
        <f t="shared" si="176"/>
        <v>0</v>
      </c>
      <c r="O719" s="35">
        <f t="shared" si="185"/>
        <v>0</v>
      </c>
      <c r="P719" s="20" t="str">
        <f t="shared" si="172"/>
        <v>.</v>
      </c>
      <c r="Q719" s="38"/>
      <c r="R719" s="23"/>
      <c r="S719" s="38"/>
      <c r="T719" s="202"/>
      <c r="U719" s="203">
        <f t="shared" si="174"/>
        <v>0</v>
      </c>
      <c r="V719" s="203">
        <f t="shared" si="175"/>
        <v>0</v>
      </c>
      <c r="W719" s="207">
        <f t="shared" si="187"/>
        <v>0</v>
      </c>
      <c r="X719" s="9"/>
    </row>
    <row r="720" spans="3:24">
      <c r="C720" s="55">
        <v>49</v>
      </c>
      <c r="D720" s="131">
        <v>0</v>
      </c>
      <c r="E720" s="132">
        <v>0</v>
      </c>
      <c r="F720" s="133">
        <v>1</v>
      </c>
      <c r="G720" s="30">
        <f t="shared" si="182"/>
        <v>0</v>
      </c>
      <c r="H720" s="31">
        <f t="shared" si="183"/>
        <v>0</v>
      </c>
      <c r="I720" s="31"/>
      <c r="J720" s="27">
        <f t="shared" si="186"/>
        <v>0</v>
      </c>
      <c r="K720" s="27">
        <f t="shared" si="188"/>
        <v>0</v>
      </c>
      <c r="L720" s="28">
        <f t="shared" si="184"/>
        <v>0</v>
      </c>
      <c r="M720" s="31"/>
      <c r="N720" s="35">
        <f t="shared" si="176"/>
        <v>0</v>
      </c>
      <c r="O720" s="35">
        <f t="shared" si="185"/>
        <v>0</v>
      </c>
      <c r="P720" s="20" t="str">
        <f t="shared" si="172"/>
        <v>.</v>
      </c>
      <c r="Q720" s="38"/>
      <c r="R720" s="23"/>
      <c r="S720" s="38"/>
      <c r="T720" s="202"/>
      <c r="U720" s="203">
        <f t="shared" si="174"/>
        <v>0</v>
      </c>
      <c r="V720" s="203">
        <f t="shared" si="175"/>
        <v>0</v>
      </c>
      <c r="W720" s="207">
        <f t="shared" si="187"/>
        <v>0</v>
      </c>
      <c r="X720" s="9"/>
    </row>
    <row r="721" spans="3:24">
      <c r="C721" s="55">
        <v>50</v>
      </c>
      <c r="D721" s="131">
        <v>0</v>
      </c>
      <c r="E721" s="132">
        <v>0</v>
      </c>
      <c r="F721" s="133">
        <v>1</v>
      </c>
      <c r="G721" s="30">
        <f t="shared" si="182"/>
        <v>0</v>
      </c>
      <c r="H721" s="31">
        <f t="shared" si="183"/>
        <v>0</v>
      </c>
      <c r="I721" s="31"/>
      <c r="J721" s="27">
        <f t="shared" si="186"/>
        <v>0</v>
      </c>
      <c r="K721" s="27">
        <f t="shared" si="188"/>
        <v>0</v>
      </c>
      <c r="L721" s="28">
        <f t="shared" si="184"/>
        <v>0</v>
      </c>
      <c r="M721" s="31"/>
      <c r="N721" s="35">
        <f>((MIN(H721,$R$681)*0.58%)+IF(H721&gt;$R$681,(H721-$R$681)*1.25%,0))*F721</f>
        <v>0</v>
      </c>
      <c r="O721" s="35">
        <f t="shared" si="185"/>
        <v>0</v>
      </c>
      <c r="P721" s="20" t="str">
        <f t="shared" si="172"/>
        <v>.</v>
      </c>
      <c r="Q721" s="38"/>
      <c r="R721" s="23"/>
      <c r="S721" s="38"/>
      <c r="T721" s="202"/>
      <c r="U721" s="203">
        <f t="shared" si="174"/>
        <v>0</v>
      </c>
      <c r="V721" s="203">
        <f t="shared" si="175"/>
        <v>0</v>
      </c>
      <c r="W721" s="207">
        <f t="shared" si="187"/>
        <v>0</v>
      </c>
      <c r="X721" s="9"/>
    </row>
    <row r="722" spans="3:24">
      <c r="C722" s="55">
        <v>51</v>
      </c>
      <c r="D722" s="131">
        <v>0</v>
      </c>
      <c r="E722" s="132">
        <v>0</v>
      </c>
      <c r="F722" s="133">
        <v>1</v>
      </c>
      <c r="G722" s="30">
        <f t="shared" si="182"/>
        <v>0</v>
      </c>
      <c r="H722" s="31">
        <f t="shared" si="183"/>
        <v>0</v>
      </c>
      <c r="I722" s="31"/>
      <c r="J722" s="27">
        <f t="shared" si="186"/>
        <v>0</v>
      </c>
      <c r="K722" s="27">
        <f>ROUND((IF(H722-$R$680&lt;0,0,(H722-$R$680))*3.5%)*F722,2)</f>
        <v>0</v>
      </c>
      <c r="L722" s="28">
        <f t="shared" si="184"/>
        <v>0</v>
      </c>
      <c r="M722" s="31"/>
      <c r="N722" s="35">
        <f t="shared" si="176"/>
        <v>0</v>
      </c>
      <c r="O722" s="35">
        <f t="shared" si="185"/>
        <v>0</v>
      </c>
      <c r="P722" s="20" t="str">
        <f t="shared" si="172"/>
        <v>.</v>
      </c>
      <c r="Q722" s="38"/>
      <c r="R722" s="23"/>
      <c r="S722" s="38"/>
      <c r="T722" s="202"/>
      <c r="U722" s="203">
        <f t="shared" si="174"/>
        <v>0</v>
      </c>
      <c r="V722" s="203">
        <f t="shared" si="175"/>
        <v>0</v>
      </c>
      <c r="W722" s="207">
        <f t="shared" si="187"/>
        <v>0</v>
      </c>
      <c r="X722" s="9"/>
    </row>
    <row r="723" spans="3:24">
      <c r="C723" s="56">
        <v>52</v>
      </c>
      <c r="D723" s="131">
        <v>0</v>
      </c>
      <c r="E723" s="132">
        <v>0</v>
      </c>
      <c r="F723" s="133">
        <v>1</v>
      </c>
      <c r="G723" s="30">
        <f t="shared" si="182"/>
        <v>0</v>
      </c>
      <c r="H723" s="31">
        <f t="shared" si="183"/>
        <v>0</v>
      </c>
      <c r="I723" s="31"/>
      <c r="J723" s="27">
        <f t="shared" si="186"/>
        <v>0</v>
      </c>
      <c r="K723" s="27">
        <f t="shared" si="188"/>
        <v>0</v>
      </c>
      <c r="L723" s="28">
        <f t="shared" si="184"/>
        <v>0</v>
      </c>
      <c r="M723" s="31"/>
      <c r="N723" s="35">
        <f t="shared" si="176"/>
        <v>0</v>
      </c>
      <c r="O723" s="35">
        <f t="shared" si="185"/>
        <v>0</v>
      </c>
      <c r="P723" s="20" t="str">
        <f t="shared" si="172"/>
        <v>.</v>
      </c>
      <c r="Q723" s="38"/>
      <c r="R723" s="23"/>
      <c r="S723" s="38"/>
      <c r="T723" s="202"/>
      <c r="U723" s="203">
        <f t="shared" si="174"/>
        <v>0</v>
      </c>
      <c r="V723" s="203">
        <f t="shared" si="175"/>
        <v>0</v>
      </c>
      <c r="W723" s="207">
        <f t="shared" si="187"/>
        <v>0</v>
      </c>
      <c r="X723" s="9"/>
    </row>
    <row r="724" spans="3:24">
      <c r="C724" s="57"/>
      <c r="D724" s="32"/>
      <c r="E724" s="32"/>
      <c r="F724" s="150" t="s">
        <v>51</v>
      </c>
      <c r="G724" s="31">
        <f>SUM(G672:G723)</f>
        <v>0</v>
      </c>
      <c r="H724" s="31">
        <f>SUM(H672:H723)</f>
        <v>0</v>
      </c>
      <c r="I724" s="31"/>
      <c r="J724" s="27">
        <f>SUM(J672:J723)</f>
        <v>0</v>
      </c>
      <c r="K724" s="27">
        <f>SUM(K672:K723)</f>
        <v>0</v>
      </c>
      <c r="L724" s="28">
        <f>SUM(L672:L723)</f>
        <v>0</v>
      </c>
      <c r="M724" s="31"/>
      <c r="N724" s="29">
        <f>SUM(N672:N723)</f>
        <v>0</v>
      </c>
      <c r="O724" s="29">
        <f>SUM(O672:O723)</f>
        <v>0</v>
      </c>
      <c r="P724" s="20" t="str">
        <f t="shared" si="172"/>
        <v>.</v>
      </c>
      <c r="Q724" s="9"/>
      <c r="R724" s="9"/>
      <c r="S724" s="34"/>
      <c r="T724" s="202"/>
      <c r="U724" s="228">
        <f>SUM(U672:U723)</f>
        <v>0</v>
      </c>
      <c r="V724" s="228">
        <f>SUM(V672:V723)</f>
        <v>0</v>
      </c>
      <c r="W724" s="229">
        <f>SUM(W672:W723)</f>
        <v>0</v>
      </c>
      <c r="X724" s="9"/>
    </row>
    <row r="725" spans="3:24" ht="13.2" thickBot="1">
      <c r="C725" s="74"/>
      <c r="D725" s="62"/>
      <c r="E725" s="62"/>
      <c r="F725" s="62"/>
      <c r="G725" s="62"/>
      <c r="H725" s="62"/>
      <c r="I725" s="62"/>
      <c r="J725" s="62"/>
      <c r="K725" s="62"/>
      <c r="L725" s="63"/>
      <c r="M725" s="62"/>
      <c r="N725" s="63"/>
      <c r="O725" s="63"/>
      <c r="P725" s="103"/>
      <c r="Q725" s="72"/>
      <c r="R725" s="62"/>
      <c r="S725" s="62"/>
      <c r="T725" s="208"/>
      <c r="U725" s="210"/>
      <c r="V725" s="210"/>
      <c r="W725" s="211"/>
      <c r="X725" s="9"/>
    </row>
    <row r="726" spans="3:24" ht="13.8">
      <c r="C726" s="384" t="s">
        <v>141</v>
      </c>
      <c r="D726" s="385"/>
      <c r="E726" s="385"/>
      <c r="F726" s="385"/>
      <c r="G726" s="385"/>
      <c r="H726" s="385"/>
      <c r="I726" s="64"/>
      <c r="J726" s="64"/>
      <c r="K726" s="64"/>
      <c r="L726" s="65"/>
      <c r="M726" s="64"/>
      <c r="N726" s="65"/>
      <c r="O726" s="65"/>
      <c r="P726" s="104"/>
      <c r="Q726" s="71"/>
      <c r="R726" s="64"/>
      <c r="S726" s="64"/>
      <c r="T726" s="204"/>
      <c r="U726" s="216"/>
      <c r="V726" s="216"/>
      <c r="W726" s="217"/>
      <c r="X726" s="9"/>
    </row>
    <row r="727" spans="3:24">
      <c r="C727" s="58"/>
      <c r="D727" s="34"/>
      <c r="E727" s="34"/>
      <c r="F727" s="34"/>
      <c r="G727" s="34"/>
      <c r="H727" s="34"/>
      <c r="I727" s="34"/>
      <c r="J727" s="34"/>
      <c r="K727" s="34"/>
      <c r="L727" s="49"/>
      <c r="M727" s="34"/>
      <c r="N727" s="49"/>
      <c r="O727" s="49"/>
      <c r="P727" s="59"/>
      <c r="Q727" s="38"/>
      <c r="R727" s="34"/>
      <c r="S727" s="34"/>
      <c r="T727" s="202"/>
      <c r="U727" s="203"/>
      <c r="V727" s="203"/>
      <c r="W727" s="207"/>
      <c r="X727" s="9"/>
    </row>
    <row r="728" spans="3:24" ht="13.2" thickBot="1">
      <c r="C728" s="58"/>
      <c r="D728" s="34"/>
      <c r="E728" s="34"/>
      <c r="F728" s="34"/>
      <c r="G728" s="34"/>
      <c r="H728" s="34"/>
      <c r="I728" s="34"/>
      <c r="J728" s="34"/>
      <c r="K728" s="34"/>
      <c r="L728" s="49"/>
      <c r="M728" s="34"/>
      <c r="N728" s="49"/>
      <c r="O728" s="49"/>
      <c r="P728" s="59"/>
      <c r="Q728" s="38"/>
      <c r="R728" s="34"/>
      <c r="S728" s="34"/>
      <c r="T728" s="202"/>
      <c r="U728" s="203"/>
      <c r="V728" s="203"/>
      <c r="W728" s="207"/>
      <c r="X728" s="9"/>
    </row>
    <row r="729" spans="3:24">
      <c r="C729" s="177"/>
      <c r="D729" s="178"/>
      <c r="E729" s="178"/>
      <c r="F729" s="178"/>
      <c r="G729" s="178"/>
      <c r="H729" s="178"/>
      <c r="I729" s="178"/>
      <c r="J729" s="178"/>
      <c r="K729" s="178"/>
      <c r="L729" s="178"/>
      <c r="M729" s="178"/>
      <c r="N729" s="178"/>
      <c r="O729" s="178"/>
      <c r="P729" s="179"/>
      <c r="Q729" s="178"/>
      <c r="R729" s="180"/>
      <c r="S729" s="38"/>
      <c r="T729" s="202"/>
      <c r="U729" s="202"/>
      <c r="V729" s="202"/>
      <c r="W729" s="206"/>
      <c r="X729" s="9"/>
    </row>
    <row r="730" spans="3:24">
      <c r="C730" s="105"/>
      <c r="D730" s="106"/>
      <c r="E730" s="106"/>
      <c r="F730" s="106"/>
      <c r="G730" s="106"/>
      <c r="H730" s="106"/>
      <c r="I730" s="106"/>
      <c r="J730" s="106"/>
      <c r="K730" s="106"/>
      <c r="L730" s="106"/>
      <c r="M730" s="106"/>
      <c r="N730" s="106"/>
      <c r="O730" s="106"/>
      <c r="P730" s="107"/>
      <c r="Q730" s="106"/>
      <c r="R730" s="181"/>
      <c r="S730" s="38"/>
      <c r="T730" s="202"/>
      <c r="U730" s="202"/>
      <c r="V730" s="202"/>
      <c r="W730" s="206"/>
      <c r="X730" s="9"/>
    </row>
    <row r="731" spans="3:24">
      <c r="C731" s="105"/>
      <c r="D731" s="106"/>
      <c r="E731" s="106"/>
      <c r="F731" s="106"/>
      <c r="G731" s="106"/>
      <c r="H731" s="106"/>
      <c r="I731" s="106"/>
      <c r="J731" s="106"/>
      <c r="K731" s="106"/>
      <c r="L731" s="106"/>
      <c r="M731" s="106"/>
      <c r="N731" s="106"/>
      <c r="O731" s="106"/>
      <c r="P731" s="107"/>
      <c r="Q731" s="106"/>
      <c r="R731" s="181"/>
      <c r="S731" s="38"/>
      <c r="T731" s="202"/>
      <c r="U731" s="202"/>
      <c r="V731" s="202"/>
      <c r="W731" s="206"/>
      <c r="X731" s="9"/>
    </row>
    <row r="732" spans="3:24">
      <c r="C732" s="105"/>
      <c r="D732" s="106"/>
      <c r="E732" s="106"/>
      <c r="F732" s="106"/>
      <c r="G732" s="106"/>
      <c r="H732" s="106"/>
      <c r="I732" s="106"/>
      <c r="J732" s="106"/>
      <c r="K732" s="106"/>
      <c r="L732" s="106"/>
      <c r="M732" s="106"/>
      <c r="N732" s="106"/>
      <c r="O732" s="106"/>
      <c r="P732" s="107"/>
      <c r="Q732" s="106"/>
      <c r="R732" s="181"/>
      <c r="S732" s="38"/>
      <c r="T732" s="202"/>
      <c r="U732" s="202"/>
      <c r="V732" s="202"/>
      <c r="W732" s="206"/>
      <c r="X732" s="9"/>
    </row>
    <row r="733" spans="3:24">
      <c r="C733" s="105"/>
      <c r="D733" s="106"/>
      <c r="E733" s="106"/>
      <c r="F733" s="106"/>
      <c r="G733" s="106"/>
      <c r="H733" s="106"/>
      <c r="I733" s="106"/>
      <c r="J733" s="106"/>
      <c r="K733" s="106"/>
      <c r="L733" s="106"/>
      <c r="M733" s="106"/>
      <c r="N733" s="106"/>
      <c r="O733" s="106"/>
      <c r="P733" s="107"/>
      <c r="Q733" s="106"/>
      <c r="R733" s="181"/>
      <c r="S733" s="38"/>
      <c r="T733" s="202"/>
      <c r="U733" s="202"/>
      <c r="V733" s="202"/>
      <c r="W733" s="206"/>
      <c r="X733" s="9"/>
    </row>
    <row r="734" spans="3:24" ht="13.2" thickBot="1">
      <c r="C734" s="105"/>
      <c r="D734" s="106"/>
      <c r="E734" s="106"/>
      <c r="F734" s="106"/>
      <c r="G734" s="106"/>
      <c r="H734" s="106"/>
      <c r="I734" s="106"/>
      <c r="J734" s="106"/>
      <c r="K734" s="106"/>
      <c r="L734" s="106"/>
      <c r="M734" s="106"/>
      <c r="N734" s="106"/>
      <c r="O734" s="106"/>
      <c r="P734" s="107"/>
      <c r="Q734" s="106"/>
      <c r="R734" s="181"/>
      <c r="S734" s="38"/>
      <c r="T734" s="202"/>
      <c r="U734" s="202"/>
      <c r="V734" s="202"/>
      <c r="W734" s="206"/>
      <c r="X734" s="9"/>
    </row>
    <row r="735" spans="3:24" ht="38.4" thickBot="1">
      <c r="C735" s="105"/>
      <c r="D735" s="106"/>
      <c r="E735" s="106"/>
      <c r="F735" s="106"/>
      <c r="G735" s="106"/>
      <c r="H735" s="106"/>
      <c r="I735" s="106"/>
      <c r="J735" s="106"/>
      <c r="K735" s="386" t="s">
        <v>22</v>
      </c>
      <c r="L735" s="387"/>
      <c r="M735" s="24" t="s">
        <v>148</v>
      </c>
      <c r="N735" s="24" t="s">
        <v>149</v>
      </c>
      <c r="O735" s="25" t="s">
        <v>27</v>
      </c>
      <c r="P735" s="107"/>
      <c r="Q735" s="122" t="s">
        <v>144</v>
      </c>
      <c r="R735" s="181"/>
      <c r="S735" s="38"/>
      <c r="T735" s="202"/>
      <c r="U735" s="202"/>
      <c r="V735" s="202"/>
      <c r="W735" s="206"/>
      <c r="X735" s="9"/>
    </row>
    <row r="736" spans="3:24">
      <c r="C736" s="105"/>
      <c r="D736" s="106"/>
      <c r="E736" s="106"/>
      <c r="F736" s="106"/>
      <c r="G736" s="106"/>
      <c r="H736" s="106"/>
      <c r="I736" s="106"/>
      <c r="J736" s="106"/>
      <c r="K736" s="80" t="s">
        <v>23</v>
      </c>
      <c r="L736" s="81"/>
      <c r="M736" s="85">
        <f>$L$724</f>
        <v>0</v>
      </c>
      <c r="N736" s="85">
        <f>$L$62+$L$131+$L$199+$L$266+$L$332+$L$397+$L$461+$L$524+$L$586+$L$647</f>
        <v>0</v>
      </c>
      <c r="O736" s="230">
        <f>M736+N736</f>
        <v>0</v>
      </c>
      <c r="P736" s="107"/>
      <c r="Q736" s="106"/>
      <c r="R736" s="181"/>
      <c r="S736" s="38"/>
      <c r="T736" s="202"/>
      <c r="U736" s="202"/>
      <c r="V736" s="202"/>
      <c r="W736" s="206"/>
      <c r="X736" s="9"/>
    </row>
    <row r="737" spans="3:24" ht="37.799999999999997">
      <c r="C737" s="105"/>
      <c r="D737" s="106"/>
      <c r="E737" s="106"/>
      <c r="F737" s="106"/>
      <c r="G737" s="106"/>
      <c r="H737" s="106"/>
      <c r="I737" s="106"/>
      <c r="J737" s="106"/>
      <c r="K737" s="82" t="s">
        <v>3</v>
      </c>
      <c r="L737" s="239"/>
      <c r="M737" s="18" t="s">
        <v>148</v>
      </c>
      <c r="N737" s="18" t="s">
        <v>149</v>
      </c>
      <c r="O737" s="26" t="s">
        <v>27</v>
      </c>
      <c r="P737" s="107"/>
      <c r="Q737" s="106"/>
      <c r="R737" s="181"/>
      <c r="S737" s="38"/>
      <c r="T737" s="202"/>
      <c r="U737" s="202"/>
      <c r="V737" s="202"/>
      <c r="W737" s="206"/>
      <c r="X737" s="9"/>
    </row>
    <row r="738" spans="3:24">
      <c r="C738" s="105"/>
      <c r="D738" s="106"/>
      <c r="E738" s="106"/>
      <c r="F738" s="106"/>
      <c r="G738" s="106"/>
      <c r="H738" s="106"/>
      <c r="I738" s="106"/>
      <c r="J738" s="106"/>
      <c r="K738" s="83" t="s">
        <v>25</v>
      </c>
      <c r="L738" s="84"/>
      <c r="M738" s="35">
        <f>$O$724</f>
        <v>0</v>
      </c>
      <c r="N738" s="35">
        <f>$O$73+$O$141+$O$208+$O$274+$O$339+$O$403+$O$466+$O$528+$O$589+$O$650</f>
        <v>0</v>
      </c>
      <c r="O738" s="98">
        <f>M738+N738</f>
        <v>0</v>
      </c>
      <c r="P738" s="107"/>
      <c r="Q738" s="106"/>
      <c r="R738" s="181"/>
      <c r="S738" s="38"/>
      <c r="T738" s="202"/>
      <c r="U738" s="202"/>
      <c r="V738" s="202"/>
      <c r="W738" s="206"/>
      <c r="X738" s="9"/>
    </row>
    <row r="739" spans="3:24" ht="13.2" thickBot="1">
      <c r="C739" s="105"/>
      <c r="D739" s="106"/>
      <c r="E739" s="106"/>
      <c r="F739" s="106"/>
      <c r="G739" s="106"/>
      <c r="H739" s="106"/>
      <c r="I739" s="106"/>
      <c r="J739" s="106"/>
      <c r="K739" s="363" t="s">
        <v>24</v>
      </c>
      <c r="L739" s="364"/>
      <c r="M739" s="36">
        <f>$N$724</f>
        <v>0</v>
      </c>
      <c r="N739" s="36">
        <f>$N$73+$N$141+$N$208+$N$274+$N$339+$N$403+$N$466+$N$528+$N$589+$N$650</f>
        <v>0</v>
      </c>
      <c r="O739" s="99">
        <f>M739+N739</f>
        <v>0</v>
      </c>
      <c r="P739" s="107"/>
      <c r="Q739" s="106"/>
      <c r="R739" s="181"/>
      <c r="S739" s="38"/>
      <c r="T739" s="202"/>
      <c r="U739" s="202"/>
      <c r="V739" s="202"/>
      <c r="W739" s="206"/>
      <c r="X739" s="9"/>
    </row>
    <row r="740" spans="3:24">
      <c r="C740" s="105"/>
      <c r="D740" s="106"/>
      <c r="E740" s="106"/>
      <c r="F740" s="106"/>
      <c r="G740" s="106"/>
      <c r="H740" s="106"/>
      <c r="I740" s="106"/>
      <c r="J740" s="106"/>
      <c r="K740" s="100"/>
      <c r="L740" s="100"/>
      <c r="M740" s="101"/>
      <c r="N740" s="101"/>
      <c r="O740" s="101"/>
      <c r="P740" s="107"/>
      <c r="Q740" s="106"/>
      <c r="R740" s="181"/>
      <c r="S740" s="38"/>
      <c r="T740" s="202"/>
      <c r="U740" s="202"/>
      <c r="V740" s="202"/>
      <c r="W740" s="206"/>
      <c r="X740" s="9"/>
    </row>
    <row r="741" spans="3:24">
      <c r="C741" s="105"/>
      <c r="D741" s="106"/>
      <c r="E741" s="106"/>
      <c r="F741" s="106"/>
      <c r="G741" s="106"/>
      <c r="H741" s="106"/>
      <c r="I741" s="106"/>
      <c r="J741" s="106"/>
      <c r="K741" s="100"/>
      <c r="L741" s="100"/>
      <c r="M741" s="101"/>
      <c r="N741" s="101"/>
      <c r="O741" s="101"/>
      <c r="P741" s="107"/>
      <c r="Q741" s="106"/>
      <c r="R741" s="181"/>
      <c r="S741" s="38"/>
      <c r="T741" s="202"/>
      <c r="U741" s="202"/>
      <c r="V741" s="202"/>
      <c r="W741" s="206"/>
      <c r="X741" s="9"/>
    </row>
    <row r="742" spans="3:24">
      <c r="C742" s="105"/>
      <c r="D742" s="106"/>
      <c r="E742" s="106"/>
      <c r="F742" s="106"/>
      <c r="G742" s="106"/>
      <c r="H742" s="106"/>
      <c r="I742" s="106"/>
      <c r="J742" s="106"/>
      <c r="K742" s="100"/>
      <c r="L742" s="100"/>
      <c r="M742" s="101"/>
      <c r="N742" s="101"/>
      <c r="O742" s="101"/>
      <c r="P742" s="107"/>
      <c r="Q742" s="106"/>
      <c r="R742" s="181"/>
      <c r="S742" s="38"/>
      <c r="T742" s="202"/>
      <c r="U742" s="202"/>
      <c r="V742" s="202"/>
      <c r="W742" s="206"/>
      <c r="X742" s="9"/>
    </row>
    <row r="743" spans="3:24" ht="13.2" thickBot="1">
      <c r="C743" s="108"/>
      <c r="D743" s="109"/>
      <c r="E743" s="109"/>
      <c r="F743" s="109"/>
      <c r="G743" s="109"/>
      <c r="H743" s="109"/>
      <c r="I743" s="109"/>
      <c r="J743" s="109"/>
      <c r="K743" s="109"/>
      <c r="L743" s="109"/>
      <c r="M743" s="109"/>
      <c r="N743" s="109"/>
      <c r="O743" s="109"/>
      <c r="P743" s="110"/>
      <c r="Q743" s="109"/>
      <c r="R743" s="182"/>
      <c r="S743" s="72"/>
      <c r="T743" s="208"/>
      <c r="U743" s="208"/>
      <c r="V743" s="208"/>
      <c r="W743" s="209"/>
      <c r="X743" s="9"/>
    </row>
  </sheetData>
  <mergeCells count="63">
    <mergeCell ref="D532:F532"/>
    <mergeCell ref="J532:L532"/>
    <mergeCell ref="D470:F470"/>
    <mergeCell ref="J470:L470"/>
    <mergeCell ref="N470:O470"/>
    <mergeCell ref="K527:L527"/>
    <mergeCell ref="Q472:R472"/>
    <mergeCell ref="K526:L526"/>
    <mergeCell ref="K463:L463"/>
    <mergeCell ref="J343:L343"/>
    <mergeCell ref="N343:O343"/>
    <mergeCell ref="Q408:R408"/>
    <mergeCell ref="K739:L739"/>
    <mergeCell ref="N532:O532"/>
    <mergeCell ref="Q534:R534"/>
    <mergeCell ref="K588:L588"/>
    <mergeCell ref="K528:L528"/>
    <mergeCell ref="K649:L649"/>
    <mergeCell ref="K650:L650"/>
    <mergeCell ref="K589:L589"/>
    <mergeCell ref="C661:D661"/>
    <mergeCell ref="C726:H726"/>
    <mergeCell ref="K735:L735"/>
    <mergeCell ref="C662:D662"/>
    <mergeCell ref="K662:L662"/>
    <mergeCell ref="C663:D663"/>
    <mergeCell ref="C664:D664"/>
    <mergeCell ref="K664:L664"/>
    <mergeCell ref="Q147:R147"/>
    <mergeCell ref="K201:L201"/>
    <mergeCell ref="D212:F212"/>
    <mergeCell ref="J212:L212"/>
    <mergeCell ref="N212:O212"/>
    <mergeCell ref="Q214:R214"/>
    <mergeCell ref="K268:L268"/>
    <mergeCell ref="C660:D660"/>
    <mergeCell ref="K660:L660"/>
    <mergeCell ref="D278:F278"/>
    <mergeCell ref="J278:L278"/>
    <mergeCell ref="N278:O278"/>
    <mergeCell ref="J407:L407"/>
    <mergeCell ref="N407:O407"/>
    <mergeCell ref="Q344:R344"/>
    <mergeCell ref="K399:L399"/>
    <mergeCell ref="C652:G652"/>
    <mergeCell ref="D407:F407"/>
    <mergeCell ref="Q279:R279"/>
    <mergeCell ref="K334:L334"/>
    <mergeCell ref="D343:F343"/>
    <mergeCell ref="Q79:R79"/>
    <mergeCell ref="U5:W5"/>
    <mergeCell ref="D8:F8"/>
    <mergeCell ref="J8:L8"/>
    <mergeCell ref="N8:O8"/>
    <mergeCell ref="Q10:R10"/>
    <mergeCell ref="K133:L133"/>
    <mergeCell ref="D145:F145"/>
    <mergeCell ref="J145:L145"/>
    <mergeCell ref="N145:O145"/>
    <mergeCell ref="K64:L64"/>
    <mergeCell ref="D77:F77"/>
    <mergeCell ref="J77:L77"/>
    <mergeCell ref="N77:O77"/>
  </mergeCells>
  <pageMargins left="0.7" right="0.7" top="0.75" bottom="0.75" header="0.3" footer="0.3"/>
  <pageSetup paperSize="9" scale="1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B1:C15"/>
  <sheetViews>
    <sheetView zoomScaleNormal="100" zoomScaleSheetLayoutView="100" workbookViewId="0">
      <selection activeCell="B8" sqref="B8:C8"/>
    </sheetView>
  </sheetViews>
  <sheetFormatPr defaultColWidth="9.21875" defaultRowHeight="13.8"/>
  <cols>
    <col min="1" max="1" width="9.21875" style="161"/>
    <col min="2" max="2" width="25" style="161" bestFit="1" customWidth="1"/>
    <col min="3" max="3" width="106.77734375" style="161" customWidth="1"/>
    <col min="4" max="16384" width="9.21875" style="161"/>
  </cols>
  <sheetData>
    <row r="1" spans="2:3" ht="14.4" thickBot="1"/>
    <row r="2" spans="2:3" ht="14.25" customHeight="1">
      <c r="B2" s="416" t="s">
        <v>83</v>
      </c>
      <c r="C2" s="420" t="s">
        <v>88</v>
      </c>
    </row>
    <row r="3" spans="2:3" ht="14.25" customHeight="1">
      <c r="B3" s="417"/>
      <c r="C3" s="421"/>
    </row>
    <row r="4" spans="2:3" ht="14.25" customHeight="1">
      <c r="B4" s="166" t="s">
        <v>84</v>
      </c>
      <c r="C4" s="167" t="s">
        <v>89</v>
      </c>
    </row>
    <row r="5" spans="2:3" ht="51" customHeight="1">
      <c r="B5" s="166" t="s">
        <v>85</v>
      </c>
      <c r="C5" s="167" t="s">
        <v>87</v>
      </c>
    </row>
    <row r="6" spans="2:3" ht="14.25" customHeight="1">
      <c r="B6" s="166" t="s">
        <v>86</v>
      </c>
      <c r="C6" s="269" t="s">
        <v>162</v>
      </c>
    </row>
    <row r="7" spans="2:3" ht="65.25" customHeight="1">
      <c r="B7" s="168" t="s">
        <v>90</v>
      </c>
      <c r="C7" s="270" t="s">
        <v>163</v>
      </c>
    </row>
    <row r="8" spans="2:3" ht="126" customHeight="1" thickBot="1">
      <c r="B8" s="418" t="s">
        <v>91</v>
      </c>
      <c r="C8" s="419"/>
    </row>
    <row r="9" spans="2:3">
      <c r="B9" s="165"/>
      <c r="C9" s="164"/>
    </row>
    <row r="10" spans="2:3">
      <c r="B10" s="162"/>
    </row>
    <row r="12" spans="2:3">
      <c r="B12" s="162"/>
    </row>
    <row r="13" spans="2:3">
      <c r="B13" s="163"/>
    </row>
    <row r="14" spans="2:3">
      <c r="B14" s="162"/>
    </row>
    <row r="15" spans="2:3">
      <c r="B15" s="162"/>
    </row>
  </sheetData>
  <mergeCells count="3">
    <mergeCell ref="B2:B3"/>
    <mergeCell ref="B8:C8"/>
    <mergeCell ref="C2:C3"/>
  </mergeCells>
  <pageMargins left="0.7" right="0.7" top="0.75" bottom="0.75" header="0.3" footer="0.3"/>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0BC94875665D404BB1351B53C41FD2C0008B3C192B0594574680B21772862E5A7E" ma:contentTypeVersion="13" ma:contentTypeDescription="Create a new document for eDocs" ma:contentTypeScope="" ma:versionID="0c843ae786f0306957804e6d9a3ace2a">
  <xsd:schema xmlns:xsd="http://www.w3.org/2001/XMLSchema" xmlns:xs="http://www.w3.org/2001/XMLSchema" xmlns:p="http://schemas.microsoft.com/office/2006/metadata/properties" xmlns:ns1="http://schemas.microsoft.com/sharepoint/v3" xmlns:ns2="85924315-91a4-49fb-9d85-3d0570ea240f" xmlns:ns3="dc861b6b-5d3a-432d-ad99-86d69ed9a572" xmlns:ns4="http://schemas.microsoft.com/sharepoint/v4" targetNamespace="http://schemas.microsoft.com/office/2006/metadata/properties" ma:root="true" ma:fieldsID="aebe8a67f47567b21c0ae994be842130" ns1:_="" ns2:_="" ns3:_="" ns4:_="">
    <xsd:import namespace="http://schemas.microsoft.com/sharepoint/v3"/>
    <xsd:import namespace="85924315-91a4-49fb-9d85-3d0570ea240f"/>
    <xsd:import namespace="dc861b6b-5d3a-432d-ad99-86d69ed9a572"/>
    <xsd:import namespace="http://schemas.microsoft.com/sharepoint/v4"/>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FileTopicsTaxHTField0" minOccurs="0"/>
                <xsd:element ref="ns1:eDocs_FileName" minOccurs="0"/>
                <xsd:element ref="ns2:eDocs_YearTaxHTField0" minOccurs="0"/>
                <xsd:element ref="ns1:eDocs_FileStatus"/>
                <xsd:element ref="ns1:eDocs_SecurityLevel" minOccurs="0"/>
                <xsd:element ref="ns4:IconOverlay" minOccurs="0"/>
                <xsd:element ref="ns1:_vti_ItemHoldRecordStatus"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hidden="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20"/>
        </xsd:restriction>
      </xsd:simpleType>
    </xsd:element>
    <xsd:element name="eDocs_FileStatus" ma:index="22" ma:displayName="Status" ma:default="Live" ma:description="Current Status of the File. This is set to Live, Archived or sent to National Archives" ma:format="Dropdown" ma:internalName="eDocs_FileStatus">
      <xsd:simpleType>
        <xsd:restriction base="dms:Choice">
          <xsd:enumeration value="Live"/>
          <xsd:enumeration value="Archived"/>
          <xsd:enumeration value="Cancelled"/>
          <xsd:enumeration value="Sent to National Archives"/>
        </xsd:restriction>
      </xsd:simpleType>
    </xsd:element>
    <xsd:element name="eDocs_SecurityLevel" ma:index="23" nillable="true" ma:displayName="Security Level" ma:default="Unclassified" ma:description="Security Level" ma:format="Dropdown" ma:internalName="eDocs_SecurityLevel">
      <xsd:simpleType>
        <xsd:restriction base="dms:Choice">
          <xsd:enumeration value="Secret"/>
          <xsd:enumeration value="Restricted"/>
          <xsd:enumeration value="Unclassified"/>
        </xsd:restriction>
      </xsd:simpleType>
    </xsd:element>
    <xsd:element name="_vti_ItemHoldRecordStatus" ma:index="2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924315-91a4-49fb-9d85-3d0570ea240f"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default="" ma:fieldId="{fbaa881f-c4ae-443f-9fda-fbdd527793df}" ma:taxonomyMulti="true" ma:sspId="d603ca5b-5f9b-42f1-9b1a-045daed364df" ma:termSetId="d2be7331-615d-4de0-81f8-3af66a042f43"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d603ca5b-5f9b-42f1-9b1a-045daed364df" ma:termSetId="584d92f5-f104-4db4-9eaa-0d5facccda66" ma:anchorId="00000000-0000-0000-0000-000000000000" ma:open="false" ma:isKeyword="false">
      <xsd:complexType>
        <xsd:sequence>
          <xsd:element ref="pc:Terms" minOccurs="0" maxOccurs="1"/>
        </xsd:sequence>
      </xsd:complexType>
    </xsd:element>
    <xsd:element name="eDocs_FileTopicsTaxHTField0" ma:index="17" nillable="true" ma:taxonomy="true" ma:internalName="eDocs_FileTopicsTaxHTField0" ma:taxonomyFieldName="eDocs_FileTopics" ma:displayName="File Topics" ma:default="" ma:fieldId="{602c691f-3efa-402d-ab5c-baa8c240a9e7}" ma:taxonomyMulti="true" ma:sspId="d603ca5b-5f9b-42f1-9b1a-045daed364df" ma:termSetId="d2be7331-615d-4de0-81f8-3af66a042f43" ma:anchorId="00000000-0000-0000-0000-000000000000" ma:open="false" ma:isKeyword="false">
      <xsd:complexType>
        <xsd:sequence>
          <xsd:element ref="pc:Terms" minOccurs="0" maxOccurs="1"/>
        </xsd:sequence>
      </xsd:complexType>
    </xsd:element>
    <xsd:element name="eDocs_YearTaxHTField0" ma:index="20" nillable="true" ma:taxonomy="true" ma:internalName="eDocs_YearTaxHTField0" ma:taxonomyFieldName="eDocs_Year" ma:displayName="Year" ma:indexed="true" ma:fieldId="{7b1b8a72-8553-41e1-8dd7-5ce464e281f2}" ma:sspId="d603ca5b-5f9b-42f1-9b1a-045daed364df" ma:termSetId="6b2a013c-fe8b-4805-9242-a33f2487bec9" ma:anchorId="00000000-0000-0000-0000-000000000000" ma:open="false" ma:isKeyword="false">
      <xsd:complexType>
        <xsd:sequence>
          <xsd:element ref="pc:Terms" minOccurs="0" maxOccurs="1"/>
        </xsd:sequence>
      </xsd:complexType>
    </xsd:element>
    <xsd:element name="eDocs_SecurityClassificationTaxHTField0" ma:index="27" nillable="true" ma:taxonomy="true" ma:internalName="eDocs_SecurityClassificationTaxHTField0" ma:taxonomyFieldName="eDocs_SecurityClassification" ma:displayName="Security Classification" ma:default="37;#Unclassified|0db6e6fe-7da6-4395-ba22-207b2a29f028" ma:fieldId="{6bbd3faf-a5ab-4e5e-b8a6-a5e099cef439}" ma:sspId="d603ca5b-5f9b-42f1-9b1a-045daed364df" ma:termSetId="9d236be9-847d-436d-be84-30193fff6b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861b6b-5d3a-432d-ad99-86d69ed9a57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99b7eeb-fdad-4a3a-ad40-33958c8c3a92}" ma:internalName="TaxCatchAll" ma:showField="CatchAllData" ma:web="dc861b6b-5d3a-432d-ad99-86d69ed9a5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Docs_FileStatus xmlns="http://schemas.microsoft.com/sharepoint/v3">Live</eDocs_FileStatus>
    <eDocs_SecurityLevel xmlns="http://schemas.microsoft.com/sharepoint/v3">Unclassified</eDocs_SecurityLevel>
    <IconOverlay xmlns="http://schemas.microsoft.com/sharepoint/v4" xsi:nil="true"/>
    <eDocs_YearTaxHTField0 xmlns="85924315-91a4-49fb-9d85-3d0570ea240f">
      <Terms xmlns="http://schemas.microsoft.com/office/infopath/2007/PartnerControls">
        <TermInfo xmlns="http://schemas.microsoft.com/office/infopath/2007/PartnerControls">
          <TermName xmlns="http://schemas.microsoft.com/office/infopath/2007/PartnerControls">2016</TermName>
          <TermId xmlns="http://schemas.microsoft.com/office/infopath/2007/PartnerControls">290abb38-182b-47f5-ab57-7f33b46e6252</TermId>
        </TermInfo>
      </Terms>
    </eDocs_YearTaxHTField0>
    <TaxCatchAll xmlns="dc861b6b-5d3a-432d-ad99-86d69ed9a572">
      <Value>6</Value>
      <Value>18</Value>
      <Value>37</Value>
      <Value>1</Value>
    </TaxCatchAll>
    <eDocs_SeriesSubSeriesTaxHTField0 xmlns="85924315-91a4-49fb-9d85-3d0570ea240f">
      <Terms xmlns="http://schemas.microsoft.com/office/infopath/2007/PartnerControls">
        <TermInfo xmlns="http://schemas.microsoft.com/office/infopath/2007/PartnerControls">
          <TermName xmlns="http://schemas.microsoft.com/office/infopath/2007/PartnerControls">118</TermName>
          <TermId xmlns="http://schemas.microsoft.com/office/infopath/2007/PartnerControls">04ac385e-727d-4436-b5d2-d2dc607c9794</TermId>
        </TermInfo>
      </Terms>
    </eDocs_SeriesSubSeriesTaxHTField0>
    <eDocs_FileTopicsTaxHTField0 xmlns="85924315-91a4-49fb-9d85-3d0570ea240f">
      <Terms xmlns="http://schemas.microsoft.com/office/infopath/2007/PartnerControls">
        <TermInfo xmlns="http://schemas.microsoft.com/office/infopath/2007/PartnerControls">
          <TermName xmlns="http://schemas.microsoft.com/office/infopath/2007/PartnerControls">Single Scheme</TermName>
          <TermId xmlns="http://schemas.microsoft.com/office/infopath/2007/PartnerControls">dca71319-bcbb-441b-a8d4-b55b14b60a9f</TermId>
        </TermInfo>
      </Terms>
    </eDocs_FileTopicsTaxHTField0>
    <eDocs_DocumentTopicsTaxHTField0 xmlns="85924315-91a4-49fb-9d85-3d0570ea240f">
      <Terms xmlns="http://schemas.microsoft.com/office/infopath/2007/PartnerControls"/>
    </eDocs_DocumentTopicsTaxHTField0>
    <eDocs_FileName xmlns="http://schemas.microsoft.com/sharepoint/v3">DPE118-007-2016</eDocs_FileName>
    <_dlc_ExpireDateSaved xmlns="http://schemas.microsoft.com/sharepoint/v3" xsi:nil="true"/>
    <_dlc_ExpireDate xmlns="http://schemas.microsoft.com/sharepoint/v3">2022-04-20T13:46:16+00:00</_dlc_ExpireDate>
    <eDocs_SecurityClassificationTaxHTField0 xmlns="85924315-91a4-49fb-9d85-3d0570ea240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0db6e6fe-7da6-4395-ba22-207b2a29f028</TermId>
        </TermInfo>
      </Terms>
    </eDocs_SecurityClassificationTaxHTField0>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mso-contentType ?>
<p:Policy xmlns:p="office.server.policy" id="" local="true">
  <p:Name>eDocument</p:Name>
  <p:Description/>
  <p:Statement/>
  <p:PolicyItems>
    <p:PolicyItem featureId="Microsoft.Office.RecordsManagement.PolicyFeatures.Expiration" staticId="0x0101000BC94875665D404BB1351B53C41FD2C0|151133126" UniqueId="e5b486ac-7790-433a-ba1f-5de012621dcc">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eriod>months</period>
                </formula>
                <action type="action" id="Microsoft.Office.RecordsManagement.PolicyFeatures.Expiration.Action.DeletePreviousVersions"/>
              </data>
            </stages>
          </Schedule>
          <Schedule type="Record">
            <stages>
              <data stageId="2">
                <formula id="Microsoft.Office.RecordsManagement.PolicyFeatures.Expiration.Formula.BuiltIn">
                  <number>3</number>
                  <property>Modified</property>
                  <propertyId>8c06beca-0777-48f7-91c7-6da68bc07b69</propertyId>
                  <period>months</period>
                </formula>
                <action type="action" id="Microsoft.Office.RecordsManagement.PolicyFeatures.Expiration.Action.DeletePreviousVersions"/>
              </data>
            </stages>
          </Schedule>
        </Schedules>
      </p:CustomData>
    </p:PolicyItem>
  </p:PolicyItems>
</p:Policy>
</file>

<file path=customXml/item6.xml><?xml version="1.0" encoding="utf-8"?>
<?mso-contentType ?>
<PolicyDirtyBag xmlns="microsoft.office.server.policy.changes">
  <Microsoft.Office.RecordsManagement.PolicyFeatures.Expiration op="Change"/>
</PolicyDirtyBag>
</file>

<file path=customXml/itemProps1.xml><?xml version="1.0" encoding="utf-8"?>
<ds:datastoreItem xmlns:ds="http://schemas.openxmlformats.org/officeDocument/2006/customXml" ds:itemID="{E80B769D-8C0B-47C7-8304-0BC3FE8565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924315-91a4-49fb-9d85-3d0570ea240f"/>
    <ds:schemaRef ds:uri="dc861b6b-5d3a-432d-ad99-86d69ed9a57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02C4F-13B7-4162-B58F-AA04A6ADF44E}">
  <ds:schemaRefs>
    <ds:schemaRef ds:uri="http://schemas.microsoft.com/sharepoint/v3/contenttype/forms"/>
  </ds:schemaRefs>
</ds:datastoreItem>
</file>

<file path=customXml/itemProps3.xml><?xml version="1.0" encoding="utf-8"?>
<ds:datastoreItem xmlns:ds="http://schemas.openxmlformats.org/officeDocument/2006/customXml" ds:itemID="{5894BEA8-C9E9-4E5B-A56E-713A926F4162}">
  <ds:schemaRef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c861b6b-5d3a-432d-ad99-86d69ed9a572"/>
    <ds:schemaRef ds:uri="http://purl.org/dc/elements/1.1/"/>
    <ds:schemaRef ds:uri="http://schemas.microsoft.com/office/2006/metadata/properties"/>
    <ds:schemaRef ds:uri="85924315-91a4-49fb-9d85-3d0570ea240f"/>
    <ds:schemaRef ds:uri="http://www.w3.org/XML/1998/namespace"/>
    <ds:schemaRef ds:uri="http://purl.org/dc/dcmitype/"/>
  </ds:schemaRefs>
</ds:datastoreItem>
</file>

<file path=customXml/itemProps4.xml><?xml version="1.0" encoding="utf-8"?>
<ds:datastoreItem xmlns:ds="http://schemas.openxmlformats.org/officeDocument/2006/customXml" ds:itemID="{ACC815C7-DACE-4A3F-95E7-C6AC086E2DD7}">
  <ds:schemaRefs>
    <ds:schemaRef ds:uri="http://schemas.microsoft.com/sharepoint/events"/>
  </ds:schemaRefs>
</ds:datastoreItem>
</file>

<file path=customXml/itemProps5.xml><?xml version="1.0" encoding="utf-8"?>
<ds:datastoreItem xmlns:ds="http://schemas.openxmlformats.org/officeDocument/2006/customXml" ds:itemID="{04FDA680-4474-4445-A8F4-C718136FC71D}">
  <ds:schemaRefs>
    <ds:schemaRef ds:uri="office.server.policy"/>
  </ds:schemaRefs>
</ds:datastoreItem>
</file>

<file path=customXml/itemProps6.xml><?xml version="1.0" encoding="utf-8"?>
<ds:datastoreItem xmlns:ds="http://schemas.openxmlformats.org/officeDocument/2006/customXml" ds:itemID="{106AE612-A018-4DE3-94C9-B3877C141F05}">
  <ds:schemaRefs>
    <ds:schemaRef ds:uri="microsoft.office.server.policy.chang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Disclaimer</vt:lpstr>
      <vt:lpstr>Administrators' Guidance Notes</vt:lpstr>
      <vt:lpstr>Monthly Paid</vt:lpstr>
      <vt:lpstr>Fortnightly Paid</vt:lpstr>
      <vt:lpstr>Weekly Paid</vt:lpstr>
      <vt:lpstr>Version Control</vt:lpstr>
      <vt:lpstr>'Administrators'' Guidance Notes'!Print_Area</vt:lpstr>
      <vt:lpstr>'Fortnightly Paid'!Print_Area</vt:lpstr>
      <vt:lpstr>'Monthly Paid'!Print_Area</vt:lpstr>
      <vt:lpstr>'Weekly Paid'!Print_Area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2017-05-23T09:30:10Z</dcterms:created>
  <dcterms:modified xsi:type="dcterms:W3CDTF">2023-02-28T14:52:51Z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0x0101000BC94875665D404BB1351B53C41FD2C0008B3C192B0594574680B21772862E5A7E</vt:lpwstr>
  </property>
  <property fmtid="{D5CDD505-2E9C-101B-9397-08002B2CF9AE}" pid="3" name="eDocs_FileTopics">
    <vt:lpwstr>6;#Single Scheme|dca71319-bcbb-441b-a8d4-b55b14b60a9f</vt:lpwstr>
  </property>
  <property fmtid="{D5CDD505-2E9C-101B-9397-08002B2CF9AE}" pid="4" name="eDocs_DocumentTopics">
    <vt:lpwstr/>
  </property>
  <property fmtid="{D5CDD505-2E9C-101B-9397-08002B2CF9AE}" pid="5" name="eDocs_Year">
    <vt:lpwstr>18;#2016|290abb38-182b-47f5-ab57-7f33b46e6252</vt:lpwstr>
  </property>
  <property fmtid="{D5CDD505-2E9C-101B-9397-08002B2CF9AE}" pid="6" name="eDocs_SeriesSubSeries">
    <vt:lpwstr>1;#118|04ac385e-727d-4436-b5d2-d2dc607c9794</vt:lpwstr>
  </property>
  <property fmtid="{D5CDD505-2E9C-101B-9397-08002B2CF9AE}" pid="7" name="_dlc_policyId">
    <vt:lpwstr>0x0101000BC94875665D404BB1351B53C41FD2C0|151133126</vt:lpwstr>
  </property>
  <property fmtid="{D5CDD505-2E9C-101B-9397-08002B2CF9AE}" pid="8" name="ItemRetentionFormula">
    <vt:lpwstr>&lt;formula id="Microsoft.Office.RecordsManagement.PolicyFeatures.Expiration.Formula.BuiltIn"&gt;&lt;number&gt;3&lt;/number&gt;&lt;property&gt;Modified&lt;/property&gt;&lt;period&gt;months&lt;/period&gt;&lt;/formula&gt;</vt:lpwstr>
  </property>
  <property fmtid="{D5CDD505-2E9C-101B-9397-08002B2CF9AE}" pid="9" name="eDocs_SecurityClassification">
    <vt:lpwstr>37;#Unclassified|0db6e6fe-7da6-4395-ba22-207b2a29f028</vt:lpwstr>
  </property>
</Properties>
</file>