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1"/>
  </bookViews>
  <sheets>
    <sheet name="Disclaimer" sheetId="2" r:id="rId1"/>
    <sheet name="Administrators' Guidance Notes" sheetId="5" r:id="rId2"/>
    <sheet name="Monthly Paid" sheetId="1" r:id="rId3"/>
    <sheet name="Fortnightly Paid" sheetId="4" r:id="rId4"/>
    <sheet name="Weekly Paid" sheetId="3" r:id="rId5"/>
    <sheet name="Version Control" sheetId="6" r:id="rId6"/>
  </sheets>
  <definedNames>
    <definedName name="_xlnm.Print_Area" localSheetId="1">'Administrators'' Guidance Notes'!$A$1:$U$21</definedName>
    <definedName name="_xlnm.Print_Area" localSheetId="3">'Fortnightly Paid'!$A$1:$R$294</definedName>
    <definedName name="_xlnm.Print_Area" localSheetId="2">'Monthly Paid'!$A$1:$R$197</definedName>
    <definedName name="_xlnm.Print_Area" localSheetId="4">'Weekly Paid'!$A$1:$R$476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Author</author>
  </authors>
  <commentList>
    <comment ref="M142" authorId="0">
      <text>
        <r>
          <rPr>
            <sz val="9"/>
            <rFont val="Tahoma"/>
            <family val="2"/>
          </rPr>
          <t xml:space="preserve">CPI does not apply to benefits earned in 2018 until the issue of the CPI circular in early 2020.
</t>
        </r>
      </text>
    </comment>
  </commentList>
</comments>
</file>

<file path=xl/comments4.xml><?xml version="1.0" encoding="utf-8"?>
<comments xmlns="http://schemas.openxmlformats.org/spreadsheetml/2006/main">
  <authors>
    <author>Author</author>
  </authors>
  <commentList>
    <comment ref="M224" authorId="0">
      <text>
        <r>
          <rPr>
            <sz val="9"/>
            <rFont val="Tahoma"/>
            <family val="2"/>
          </rPr>
          <t xml:space="preserve">CPI does not apply to benefits earned in 2018 until the issue of the CPI circular in early 2020.
</t>
        </r>
      </text>
    </comment>
  </commentList>
</comments>
</file>

<file path=xl/comments5.xml><?xml version="1.0" encoding="utf-8"?>
<comments xmlns="http://schemas.openxmlformats.org/spreadsheetml/2006/main">
  <authors>
    <author>Author</author>
  </authors>
  <commentList>
    <comment ref="M382" authorId="0">
      <text>
        <r>
          <rPr>
            <sz val="9"/>
            <rFont val="Tahoma"/>
            <family val="2"/>
          </rPr>
          <t xml:space="preserve">CPI does not apply to benefits earned in 2018 until the issue of the CPI circular in early 2020.
</t>
        </r>
      </text>
    </comment>
  </commentList>
</comments>
</file>

<file path=xl/sharedStrings.xml><?xml version="1.0" encoding="utf-8"?>
<sst xmlns="http://schemas.openxmlformats.org/spreadsheetml/2006/main" count="761" uniqueCount="122">
  <si>
    <t xml:space="preserve">Single Public Service Pension Scheme </t>
  </si>
  <si>
    <t xml:space="preserve">Inputs by Administrators </t>
  </si>
  <si>
    <t>Scheme Contributions Payable</t>
  </si>
  <si>
    <t>Referable Amounts</t>
  </si>
  <si>
    <t>Pay Period</t>
  </si>
  <si>
    <t>Member Contribution 1 (3.0%)</t>
  </si>
  <si>
    <t>Member Contribution 2 (3.5%)</t>
  </si>
  <si>
    <t>Total Member Contributions</t>
  </si>
  <si>
    <t>Total Pension Referable Amounts</t>
  </si>
  <si>
    <t>Lump Sum Referable Amount</t>
  </si>
  <si>
    <t>Referable Amounts (lower pension accrual rate)</t>
  </si>
  <si>
    <t>Referable Amounts (higher pension accrual rate)</t>
  </si>
  <si>
    <t>2013 assumptions</t>
  </si>
  <si>
    <t>Weekly CSP rate</t>
  </si>
  <si>
    <t>Referable amounts threshold</t>
  </si>
  <si>
    <t>Year ending 31/12/2014</t>
  </si>
  <si>
    <t>Year ending 31/12/2015</t>
  </si>
  <si>
    <t>Year ending 31/12/2016</t>
  </si>
  <si>
    <t>% CPI 
Increase</t>
  </si>
  <si>
    <t>2014 assumptions</t>
  </si>
  <si>
    <t>Validation</t>
  </si>
  <si>
    <t>Validation steps for Pensions Referable 
Amount Thresholds 
(can be disregard if no errors)</t>
  </si>
  <si>
    <t>2015 assumptions</t>
  </si>
  <si>
    <t>2016 assumptions</t>
  </si>
  <si>
    <t>Contributions</t>
  </si>
  <si>
    <t>Member contributions</t>
  </si>
  <si>
    <t>Annual Pension</t>
  </si>
  <si>
    <t>Once off Lump Sum</t>
  </si>
  <si>
    <t>Referable amounts threshold (Apr - Dec)</t>
  </si>
  <si>
    <t>Total to 
date of leaving</t>
  </si>
  <si>
    <t>FTE
Work Pattern</t>
  </si>
  <si>
    <t>N/A</t>
  </si>
  <si>
    <t xml:space="preserve">Referable amounts threshold </t>
  </si>
  <si>
    <t>Jan &amp; Feb 2017</t>
  </si>
  <si>
    <t>From April 2017</t>
  </si>
  <si>
    <t>Weekly CSP rate (1 Jan - 09 Mar)</t>
  </si>
  <si>
    <t>Weekly CSP rate (from 10 Mar)</t>
  </si>
  <si>
    <t>Monthly offset (2xCSP) (Mar pro-rata)</t>
  </si>
  <si>
    <t>Referable amounts threshold (Mar pro-rata)</t>
  </si>
  <si>
    <t>Fortnightly offset (2xCSP)</t>
  </si>
  <si>
    <t>Weekly offset (2xCSP)</t>
  </si>
  <si>
    <t>Please read the Disclaimer below</t>
  </si>
  <si>
    <t>Administrators' Contribution and Referable Amounts Calculation Tool</t>
  </si>
  <si>
    <t>Administrators' Guidance Notes</t>
  </si>
  <si>
    <r>
      <rPr>
        <b/>
        <sz val="11"/>
        <color rgb="FF0070C0"/>
        <rFont val="Verdana"/>
        <family val="2"/>
      </rPr>
      <t xml:space="preserve">
</t>
    </r>
    <r>
      <rPr>
        <b/>
        <sz val="11"/>
        <color rgb="FF0070C0"/>
        <rFont val="Verdana"/>
        <family val="2"/>
      </rPr>
      <t xml:space="preserve">
</t>
    </r>
  </si>
  <si>
    <t>Member Contribution 1 
(3.0%)</t>
  </si>
  <si>
    <t>Member Contribution 2 
(3.5%)</t>
  </si>
  <si>
    <r>
      <t xml:space="preserve">Administrators' Contribution and Referable Amounts Calculation Tool </t>
    </r>
    <r>
      <rPr>
        <b/>
        <i/>
        <sz val="16"/>
        <color theme="1"/>
        <rFont val="Verdana"/>
        <family val="2"/>
      </rPr>
      <t>(for Standard Grades)</t>
    </r>
  </si>
  <si>
    <r>
      <rPr>
        <b/>
        <sz val="11"/>
        <color rgb="FF0070C0"/>
        <rFont val="Verdana"/>
        <family val="2"/>
      </rPr>
      <t xml:space="preserve">Where are the Member Benefits </t>
    </r>
    <r>
      <rPr>
        <b/>
        <i/>
        <sz val="11"/>
        <color rgb="FF0070C0"/>
        <rFont val="Verdana"/>
        <family val="2"/>
      </rPr>
      <t xml:space="preserve">("Referable Amounts") </t>
    </r>
    <r>
      <rPr>
        <b/>
        <sz val="11"/>
        <color rgb="FF0070C0"/>
        <rFont val="Verdana"/>
        <family val="2"/>
      </rPr>
      <t xml:space="preserve">for each pay period displayed? 
</t>
    </r>
    <r>
      <rPr>
        <sz val="11"/>
        <color theme="1"/>
        <rFont val="Verdana"/>
        <family val="2"/>
      </rPr>
      <t xml:space="preserve">These are displayed in GREEN cells (Columns N &amp; O)
•  </t>
    </r>
    <r>
      <rPr>
        <b/>
        <sz val="11"/>
        <color theme="1"/>
        <rFont val="Verdana"/>
        <family val="2"/>
      </rPr>
      <t xml:space="preserve">Total Pension Referable Amounts (Column N): </t>
    </r>
    <r>
      <rPr>
        <sz val="11"/>
        <color theme="1"/>
        <rFont val="Verdana"/>
        <family val="2"/>
      </rPr>
      <t xml:space="preserve"> Having regard to the calculation elements above and below the 3.74 CSP threshold for each pay period
•  </t>
    </r>
    <r>
      <rPr>
        <b/>
        <sz val="11"/>
        <color theme="1"/>
        <rFont val="Verdana"/>
        <family val="2"/>
      </rPr>
      <t xml:space="preserve">Total Lump Sum Referable Amounts (Column O):  </t>
    </r>
    <r>
      <rPr>
        <sz val="11"/>
        <color theme="1"/>
        <rFont val="Verdana"/>
        <family val="2"/>
      </rPr>
      <t xml:space="preserve">Calculated as 3.50% of total actual pensionable remuneration for each pay period
</t>
    </r>
    <r>
      <rPr>
        <sz val="11"/>
        <color theme="1"/>
        <rFont val="Verdana"/>
        <family val="2"/>
      </rPr>
      <t xml:space="preserve">
</t>
    </r>
  </si>
  <si>
    <r>
      <t xml:space="preserve">2017 assumptions
</t>
    </r>
    <r>
      <rPr>
        <b/>
        <i/>
        <sz val="10"/>
        <color theme="1"/>
        <rFont val="Verdana"/>
        <family val="2"/>
      </rPr>
      <t>(include change to Contributory State 
Pension rate from 10/03/2017)</t>
    </r>
  </si>
  <si>
    <t xml:space="preserve">From 10 March 2017 </t>
  </si>
  <si>
    <t>From 10 March 2017</t>
  </si>
  <si>
    <t>1 Jan - 9 March 2017</t>
  </si>
  <si>
    <t>TOTALS</t>
  </si>
  <si>
    <r>
      <t>Weekly-</t>
    </r>
    <r>
      <rPr>
        <sz val="16"/>
        <color theme="8" tint="-0.24997000396251678"/>
        <rFont val="Verdana"/>
        <family val="2"/>
      </rPr>
      <t>Paid Members</t>
    </r>
  </si>
  <si>
    <r>
      <t>Fortnightly-</t>
    </r>
    <r>
      <rPr>
        <sz val="16"/>
        <color theme="8" tint="-0.24997000396251678"/>
        <rFont val="Verdana"/>
        <family val="2"/>
      </rPr>
      <t>Paid Members</t>
    </r>
  </si>
  <si>
    <r>
      <t>Monthly-</t>
    </r>
    <r>
      <rPr>
        <sz val="16"/>
        <color theme="8" tint="-0.24997000396251678"/>
        <rFont val="Verdana"/>
        <family val="2"/>
      </rPr>
      <t>Paid Members</t>
    </r>
  </si>
  <si>
    <r>
      <t xml:space="preserve">By continuing to use this Calculation Tool, you are deemed to have </t>
    </r>
    <r>
      <rPr>
        <b/>
        <u val="single"/>
        <sz val="10"/>
        <color theme="1"/>
        <rFont val="Verdana"/>
        <family val="2"/>
      </rPr>
      <t>accepted and agreed</t>
    </r>
    <r>
      <rPr>
        <b/>
        <sz val="10"/>
        <color theme="1"/>
        <rFont val="Verdana"/>
        <family val="2"/>
      </rPr>
      <t xml:space="preserve"> to this Disclaimer</t>
    </r>
  </si>
  <si>
    <r>
      <rPr>
        <b/>
        <sz val="10"/>
        <color theme="1"/>
        <rFont val="Verdana"/>
        <family val="2"/>
      </rPr>
      <t>Disclaimer</t>
    </r>
    <r>
      <rPr>
        <sz val="10"/>
        <color theme="1"/>
        <rFont val="Verdana"/>
        <family val="2"/>
      </rPr>
      <t xml:space="preserve">
The data, information or results contained in, furnished by or obtained from the use of this Calculation Tool is for the general use of pension administrators with respect to benefits that may be accrued by a </t>
    </r>
    <r>
      <rPr>
        <b/>
        <sz val="10"/>
        <color theme="1"/>
        <rFont val="Verdana"/>
        <family val="2"/>
      </rPr>
      <t xml:space="preserve">standard grade member </t>
    </r>
    <r>
      <rPr>
        <sz val="10"/>
        <color theme="1"/>
        <rFont val="Verdana"/>
        <family val="2"/>
      </rPr>
      <t xml:space="preserve">under the Single Public Service Pension Scheme.   The outputs of this calculation tool are based on inputs by a pensions administrator.
No responsibility is accepted by or on behalf of the Department of Public Expenditure and Reform for any errors, omissions, or misleading statements obtained through the use of this Calculation Tool. 
The data, information or results obtained through the use of this Calculation Tool have no legal standing and, in particular, are not suitable for use in Family Law cases, Ill-Health Retirement or Early Retirement cases or Death Claim cases.
The legislation, policies and terms applicable to the Single Public Service Pension Scheme at all times govern any entitlements to benefits under the Scheme.  </t>
    </r>
  </si>
  <si>
    <r>
      <rPr>
        <b/>
        <sz val="11"/>
        <color rgb="FF0070C0"/>
        <rFont val="Verdana"/>
        <family val="2"/>
      </rPr>
      <t>What does this Calculation Tool do?</t>
    </r>
    <r>
      <rPr>
        <sz val="11"/>
        <color theme="1"/>
        <rFont val="Verdana"/>
        <family val="2"/>
      </rPr>
      <t xml:space="preserve">
It assists pension administrators to calculate the contributions and benefits on a pay period basis for a non-complex standard grade member of the Single Public Service Pension Scheme.
</t>
    </r>
  </si>
  <si>
    <r>
      <rPr>
        <b/>
        <sz val="11"/>
        <color rgb="FF0070C0"/>
        <rFont val="Verdana"/>
        <family val="2"/>
      </rPr>
      <t>How are Benefit Amounts ("Referable Amounts") for each year displayed?</t>
    </r>
    <r>
      <rPr>
        <sz val="11"/>
        <color theme="1"/>
        <rFont val="Verdana"/>
        <family val="2"/>
      </rPr>
      <t xml:space="preserve">
•  The actual amounts earned in each year are totalled immediately underneath the last pay period in each year:
• Under each year, if there is a CPI adjustment needed, the detail of this calculation is included, with the adjusted figure shown as the "current value", as indicated by an arrow:</t>
    </r>
    <r>
      <rPr>
        <b/>
        <sz val="11"/>
        <color rgb="FF0070C0"/>
        <rFont val="Verdana"/>
        <family val="2"/>
      </rPr>
      <t xml:space="preserve">
</t>
    </r>
    <r>
      <rPr>
        <sz val="11"/>
        <color theme="1"/>
        <rFont val="Verdana"/>
        <family val="2"/>
      </rPr>
      <t xml:space="preserve">
</t>
    </r>
  </si>
  <si>
    <r>
      <t xml:space="preserve">You should now read the </t>
    </r>
    <r>
      <rPr>
        <b/>
        <u val="single"/>
        <sz val="10"/>
        <color rgb="FFAE78D6"/>
        <rFont val="Verdana"/>
        <family val="2"/>
      </rPr>
      <t>Administrators' Guidance Notes</t>
    </r>
    <r>
      <rPr>
        <b/>
        <sz val="10"/>
        <color rgb="FFAE78D6"/>
        <rFont val="Verdana"/>
        <family val="2"/>
      </rPr>
      <t xml:space="preserve"> </t>
    </r>
    <r>
      <rPr>
        <b/>
        <sz val="10"/>
        <color theme="1"/>
        <rFont val="Verdana"/>
        <family val="2"/>
      </rPr>
      <t>Tab prior to accessing the Calculation Tool</t>
    </r>
  </si>
  <si>
    <r>
      <t xml:space="preserve">What is purpose of the "Validation Steps" data on far right of worksheets?
</t>
    </r>
    <r>
      <rPr>
        <sz val="11"/>
        <color theme="1"/>
        <rFont val="Verdana"/>
        <family val="2"/>
      </rPr>
      <t>•  This provides individual calculation outputs for referable amounts that are independently calculated from data in the tables
•  If the outputs in the tables do not match the outputs that are independently calculated, an error message may display to prompt input/formulae to be reviewed</t>
    </r>
  </si>
  <si>
    <t>Monthly offset (2xCSP)</t>
  </si>
  <si>
    <t>Monthly offset (2xCSP) (Apr - Dec)</t>
  </si>
  <si>
    <t>Fortnightly offset (2xCSP) (Apr - Dec)</t>
  </si>
  <si>
    <r>
      <rPr>
        <b/>
        <sz val="11"/>
        <color rgb="FF0070C0"/>
        <rFont val="Verdana"/>
        <family val="2"/>
      </rPr>
      <t xml:space="preserve">Where are the Member Pension Contributions for each pay period displayed? 
</t>
    </r>
    <r>
      <rPr>
        <sz val="11"/>
        <color theme="1"/>
        <rFont val="Verdana"/>
        <family val="2"/>
      </rPr>
      <t xml:space="preserve">These are displayed in BLUE cells (Columns J, K &amp; L)
•  </t>
    </r>
    <r>
      <rPr>
        <b/>
        <sz val="11"/>
        <color theme="1"/>
        <rFont val="Verdana"/>
        <family val="2"/>
      </rPr>
      <t xml:space="preserve">Member Contribution 1 (Column J): </t>
    </r>
    <r>
      <rPr>
        <sz val="11"/>
        <color theme="1"/>
        <rFont val="Verdana"/>
        <family val="2"/>
      </rPr>
      <t xml:space="preserve"> Calculated as 3.00% of FTE Total Pensionable Remuneration, adjusted by FTE Workpattern
•  </t>
    </r>
    <r>
      <rPr>
        <b/>
        <sz val="11"/>
        <color theme="1"/>
        <rFont val="Verdana"/>
        <family val="2"/>
      </rPr>
      <t>Member Contribution 2 (Column K):</t>
    </r>
    <r>
      <rPr>
        <sz val="11"/>
        <color theme="1"/>
        <rFont val="Verdana"/>
        <family val="2"/>
      </rPr>
      <t xml:space="preserve"> Calculated as 3.50% of abated FTE Total Pensionable Remuneration (i.e. with 2 x Contributory State Pension offset applied), adjusted by FTE Workpattern. Total Pensionable Remuneration (Column H):  This is the total pensionable remuneration for the member in the pay period that would apply if a part-time member was working full-time.  It calculated by dividing the Total Actual Pensionable Remuneration figure by the FTE workpattern for the pay period
•  </t>
    </r>
    <r>
      <rPr>
        <b/>
        <sz val="11"/>
        <color theme="1"/>
        <rFont val="Verdana"/>
        <family val="2"/>
      </rPr>
      <t xml:space="preserve">Total Member Contribution (Column L):  </t>
    </r>
    <r>
      <rPr>
        <sz val="11"/>
        <color theme="1"/>
        <rFont val="Verdana"/>
        <family val="2"/>
      </rPr>
      <t xml:space="preserve">Sum on Column J &amp; K
</t>
    </r>
    <r>
      <rPr>
        <i/>
        <sz val="11"/>
        <color theme="1"/>
        <rFont val="Verdana"/>
        <family val="2"/>
      </rPr>
      <t xml:space="preserve">
Note:  If Employer Contributions apply in your organisation (see Circular 28 of 2016), they can be calculated by multiplying Column L by 3</t>
    </r>
    <r>
      <rPr>
        <sz val="11"/>
        <color theme="1"/>
        <rFont val="Verdana"/>
        <family val="2"/>
      </rPr>
      <t xml:space="preserve">
</t>
    </r>
  </si>
  <si>
    <r>
      <rPr>
        <b/>
        <sz val="11"/>
        <color rgb="FF0070C0"/>
        <rFont val="Verdana"/>
        <family val="2"/>
      </rPr>
      <t>What can the results of this Calculation Tool be used for?</t>
    </r>
    <r>
      <rPr>
        <sz val="11"/>
        <color theme="1"/>
        <rFont val="Verdana"/>
        <family val="2"/>
      </rPr>
      <t xml:space="preserve">
The results may help pension administrators to assist them with preparing the following documentation for a non-complex member of the Single Public Service Pension Scheme where calculations are done on a per pay period basis.
</t>
    </r>
    <r>
      <rPr>
        <b/>
        <sz val="11"/>
        <color theme="1"/>
        <rFont val="Verdana"/>
        <family val="2"/>
      </rPr>
      <t xml:space="preserve">
</t>
    </r>
    <r>
      <rPr>
        <sz val="11"/>
        <color theme="1"/>
        <rFont val="Verdana"/>
        <family val="2"/>
      </rPr>
      <t xml:space="preserve">• </t>
    </r>
    <r>
      <rPr>
        <b/>
        <sz val="11"/>
        <color theme="1"/>
        <rFont val="Verdana"/>
        <family val="2"/>
      </rPr>
      <t xml:space="preserve"> Annual Benefit Statement</t>
    </r>
    <r>
      <rPr>
        <sz val="11"/>
        <color theme="1"/>
        <rFont val="Verdana"/>
        <family val="2"/>
      </rPr>
      <t xml:space="preserve"> at 31 December annually for the each calendar year since the member joined/rejoined the Scheme with their employer;
•  </t>
    </r>
    <r>
      <rPr>
        <b/>
        <sz val="11"/>
        <color theme="1"/>
        <rFont val="Verdana"/>
        <family val="2"/>
      </rPr>
      <t xml:space="preserve">Leaver Statement </t>
    </r>
    <r>
      <rPr>
        <sz val="11"/>
        <color theme="1"/>
        <rFont val="Verdana"/>
        <family val="2"/>
      </rPr>
      <t xml:space="preserve">up to last day that a member paid contributions to the Scheme with their employer.
It may also assist pension administrators to resolve queries received from members of the Single Scheme that are employed by their organisation.  
Where applicable, calculations will include adjustments for inflation.
</t>
    </r>
  </si>
  <si>
    <t>Actual Gross Pensionable Pay</t>
  </si>
  <si>
    <t>Actual Gross Pensionable Allowance</t>
  </si>
  <si>
    <t>Total Actual Gross Pensionable Remuneration</t>
  </si>
  <si>
    <t>FTE Total Gross Pensionable Remuneration</t>
  </si>
  <si>
    <r>
      <rPr>
        <b/>
        <sz val="11"/>
        <color rgb="FF0070C0"/>
        <rFont val="Verdana"/>
        <family val="2"/>
      </rPr>
      <t>What information needs to be inserted on this Calculation Tool?</t>
    </r>
    <r>
      <rPr>
        <sz val="11"/>
        <color theme="1"/>
        <rFont val="Verdana"/>
        <family val="2"/>
      </rPr>
      <t xml:space="preserve">
There is a separate tab for monthly, fortnightly and weekly-paid members to reflect the difference in the Contributory State Pension offsets.  Use the most appropriate tab.
On the relevant tab, the following data must be input in the YELLOW FIELDS (indicated by arrow, columns D, E &amp; F) for </t>
    </r>
    <r>
      <rPr>
        <b/>
        <sz val="11"/>
        <color theme="1"/>
        <rFont val="Verdana"/>
        <family val="2"/>
      </rPr>
      <t xml:space="preserve">each pay period:
</t>
    </r>
    <r>
      <rPr>
        <sz val="11"/>
        <color theme="1"/>
        <rFont val="Verdana"/>
        <family val="2"/>
      </rPr>
      <t xml:space="preserve">• </t>
    </r>
    <r>
      <rPr>
        <b/>
        <sz val="11"/>
        <color theme="1"/>
        <rFont val="Verdana"/>
        <family val="2"/>
      </rPr>
      <t xml:space="preserve"> Actual gross pensionable basic pay earned </t>
    </r>
    <r>
      <rPr>
        <sz val="11"/>
        <color theme="1"/>
        <rFont val="Verdana"/>
        <family val="2"/>
      </rPr>
      <t xml:space="preserve">(without pensionable allowances) in pay period;
•  </t>
    </r>
    <r>
      <rPr>
        <b/>
        <sz val="11"/>
        <color theme="1"/>
        <rFont val="Verdana"/>
        <family val="2"/>
      </rPr>
      <t xml:space="preserve">Actual gross pensionable allowance </t>
    </r>
    <r>
      <rPr>
        <sz val="11"/>
        <color theme="1"/>
        <rFont val="Verdana"/>
        <family val="2"/>
      </rPr>
      <t xml:space="preserve">earned in pay;
•  </t>
    </r>
    <r>
      <rPr>
        <b/>
        <sz val="11"/>
        <color theme="1"/>
        <rFont val="Verdana"/>
        <family val="2"/>
      </rPr>
      <t xml:space="preserve">Full-Time Equivalent (FTE) Workpattern for </t>
    </r>
    <r>
      <rPr>
        <sz val="11"/>
        <color theme="1"/>
        <rFont val="Verdana"/>
        <family val="2"/>
      </rPr>
      <t xml:space="preserve">member in pay period.  This is the hours worked with reference to a full-time person in grade (e.g. full-time = FTE 1.0; half-time = FTE 0.5)  
</t>
    </r>
  </si>
  <si>
    <r>
      <rPr>
        <b/>
        <sz val="11"/>
        <color rgb="FF0070C0"/>
        <rFont val="Verdana"/>
        <family val="2"/>
      </rPr>
      <t>What initial outputs are displayed by the Calculation Tool for each pay period?</t>
    </r>
    <r>
      <rPr>
        <sz val="11"/>
        <color theme="1"/>
        <rFont val="Verdana"/>
        <family val="2"/>
      </rPr>
      <t xml:space="preserve">
Initially, the following fields are calculated based on information input:</t>
    </r>
    <r>
      <rPr>
        <b/>
        <sz val="11"/>
        <color theme="1"/>
        <rFont val="Verdana"/>
        <family val="2"/>
      </rPr>
      <t xml:space="preserve">
</t>
    </r>
    <r>
      <rPr>
        <sz val="11"/>
        <color theme="1"/>
        <rFont val="Verdana"/>
        <family val="2"/>
      </rPr>
      <t xml:space="preserve">• </t>
    </r>
    <r>
      <rPr>
        <b/>
        <sz val="11"/>
        <color theme="1"/>
        <rFont val="Verdana"/>
        <family val="2"/>
      </rPr>
      <t xml:space="preserve"> Total Actual Gross Pensionable Remuneration (Column G):  </t>
    </r>
    <r>
      <rPr>
        <sz val="11"/>
        <color theme="1"/>
        <rFont val="Verdana"/>
        <family val="2"/>
      </rPr>
      <t xml:space="preserve">This is the sum of the Actual Pensionable Actual pensionable basic pay earned (without pensionable allowances) plus the actual pensionable allowance earned in a pay period;
•  </t>
    </r>
    <r>
      <rPr>
        <b/>
        <sz val="11"/>
        <color theme="1"/>
        <rFont val="Verdana"/>
        <family val="2"/>
      </rPr>
      <t xml:space="preserve">Full-Time Equivalent (FTE) Total Gross Pensionable Remuneration (Column H):  </t>
    </r>
    <r>
      <rPr>
        <sz val="11"/>
        <color theme="1"/>
        <rFont val="Verdana"/>
        <family val="2"/>
      </rPr>
      <t xml:space="preserve">This is the total pensionable remuneration for the member in the pay period that would apply if a part-time member was working full-time.  It calculated by dividing the Total Actual Pensionable Remuneration figure by the FTE workpattern for the pay period:
</t>
    </r>
  </si>
  <si>
    <t>Weekly CSP rate (1 Jan - 25 Mar)</t>
  </si>
  <si>
    <t>Weekly CSP rate (from 26 Mar)</t>
  </si>
  <si>
    <t>Jan &amp; Feb 2018</t>
  </si>
  <si>
    <t>From April 2018</t>
  </si>
  <si>
    <t>All years prior
 to 2018</t>
  </si>
  <si>
    <t>Year ending 31/12/2017</t>
  </si>
  <si>
    <t>1 Jan - 25 March 2017</t>
  </si>
  <si>
    <r>
      <t xml:space="preserve">2018 assumptions
</t>
    </r>
    <r>
      <rPr>
        <b/>
        <i/>
        <sz val="10"/>
        <color theme="1"/>
        <rFont val="Verdana"/>
        <family val="2"/>
      </rPr>
      <t>(include change to Contributory State 
Pension rate from 26/03/2018)</t>
    </r>
  </si>
  <si>
    <t>Fortnightly offset (2xCSP) (Mar pro-rata)</t>
  </si>
  <si>
    <t>Weekly offset (2xCSP) (Mar pro-rata)</t>
  </si>
  <si>
    <t>Weekly offset (2xCSP) (Apr - Dec)</t>
  </si>
  <si>
    <r>
      <rPr>
        <b/>
        <sz val="11"/>
        <color rgb="FF0070C0"/>
        <rFont val="Verdana"/>
        <family val="2"/>
      </rPr>
      <t>Can this Calculation Tool be modified for more complex cases or to better suit organisational needs?</t>
    </r>
    <r>
      <rPr>
        <sz val="11"/>
        <color theme="1"/>
        <rFont val="Verdana"/>
        <family val="2"/>
      </rPr>
      <t xml:space="preserve">
•  The formulas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
</t>
    </r>
  </si>
  <si>
    <r>
      <rPr>
        <b/>
        <sz val="11"/>
        <color rgb="FF0070C0"/>
        <rFont val="Verdana"/>
        <family val="2"/>
      </rPr>
      <t xml:space="preserve">Where to obtain summary data for Annual Benefit Statements at 31 December 2017? </t>
    </r>
    <r>
      <rPr>
        <sz val="11"/>
        <color theme="1"/>
        <rFont val="Verdana"/>
        <family val="2"/>
      </rPr>
      <t xml:space="preserve">
•  This information is displayed as a dashboard in the </t>
    </r>
    <r>
      <rPr>
        <b/>
        <sz val="11"/>
        <color rgb="FF92D050"/>
        <rFont val="Verdana"/>
        <family val="2"/>
      </rPr>
      <t>GREEN OUTPUT SECTION</t>
    </r>
    <r>
      <rPr>
        <sz val="11"/>
        <color theme="1"/>
        <rFont val="Verdana"/>
        <family val="2"/>
      </rPr>
      <t xml:space="preserve"> with adjustments applied for inflation for earlier years, where applicable:
</t>
    </r>
    <r>
      <rPr>
        <b/>
        <sz val="11"/>
        <color rgb="FF0070C0"/>
        <rFont val="Verdana"/>
        <family val="2"/>
      </rPr>
      <t xml:space="preserve">
</t>
    </r>
    <r>
      <rPr>
        <sz val="11"/>
        <color theme="1"/>
        <rFont val="Verdana"/>
        <family val="2"/>
      </rPr>
      <t xml:space="preserve">
</t>
    </r>
  </si>
  <si>
    <r>
      <rPr>
        <b/>
        <sz val="11"/>
        <color rgb="FF0070C0"/>
        <rFont val="Verdana"/>
        <family val="2"/>
      </rPr>
      <t xml:space="preserve">Where to obtain summary data for Leaver Statements for 2018?
</t>
    </r>
    <r>
      <rPr>
        <sz val="11"/>
        <color theme="1"/>
        <rFont val="Verdana"/>
        <family val="2"/>
      </rPr>
      <t xml:space="preserve">•  This information is displayed as a dashboard in the </t>
    </r>
    <r>
      <rPr>
        <b/>
        <sz val="11"/>
        <color rgb="FF7030A0"/>
        <rFont val="Verdana"/>
        <family val="2"/>
      </rPr>
      <t>PURPLE OUTPUT SECTION</t>
    </r>
    <r>
      <rPr>
        <sz val="11"/>
        <color rgb="FF7030A0"/>
        <rFont val="Verdana"/>
        <family val="2"/>
      </rPr>
      <t xml:space="preserve"> </t>
    </r>
    <r>
      <rPr>
        <sz val="11"/>
        <color theme="1"/>
        <rFont val="Verdana"/>
        <family val="2"/>
      </rPr>
      <t xml:space="preserve">with adjustments applied for inflation for earlier years, where applicable:
</t>
    </r>
    <r>
      <rPr>
        <b/>
        <sz val="11"/>
        <color rgb="FF0070C0"/>
        <rFont val="Verdana"/>
        <family val="2"/>
      </rPr>
      <t xml:space="preserve">
</t>
    </r>
    <r>
      <rPr>
        <sz val="11"/>
        <color theme="1"/>
        <rFont val="Verdana"/>
        <family val="2"/>
      </rPr>
      <t xml:space="preserve">
</t>
    </r>
  </si>
  <si>
    <t>Resource Toolkit</t>
  </si>
  <si>
    <t>Resource Name</t>
  </si>
  <si>
    <t>Description</t>
  </si>
  <si>
    <t xml:space="preserve">Version  </t>
  </si>
  <si>
    <t xml:space="preserve">A suggested calculation tool for use by Administrators in calculating Single Pension Scheme contributions and referable pension and once-off lump sum amounts accrued per pay-period (monthly paid, fortnightly paid or weekly paid). </t>
  </si>
  <si>
    <r>
      <t xml:space="preserve">Single Scheme Administration Project (Phase 1)
</t>
    </r>
    <r>
      <rPr>
        <b/>
        <sz val="11"/>
        <color theme="1"/>
        <rFont val="Verdana "/>
        <family val="2"/>
      </rPr>
      <t xml:space="preserve">Calculation Tools </t>
    </r>
  </si>
  <si>
    <r>
      <t xml:space="preserve">Administrators' Contribution and Referable Amounts Calculation Tool </t>
    </r>
    <r>
      <rPr>
        <b/>
        <sz val="11"/>
        <color theme="1"/>
        <rFont val="Verdana "/>
        <family val="2"/>
      </rPr>
      <t>(for Standard Grades)</t>
    </r>
  </si>
  <si>
    <t>Version Comments</t>
  </si>
  <si>
    <r>
      <rPr>
        <b/>
        <sz val="11"/>
        <color theme="1"/>
        <rFont val="Verdana "/>
        <family val="2"/>
      </rPr>
      <t>PLEASE NOTE:</t>
    </r>
    <r>
      <rPr>
        <sz val="11"/>
        <color theme="1"/>
        <rFont val="Verdana "/>
        <family val="2"/>
      </rPr>
      <t xml:space="preserve"> 
•  Administrators may access legislation, Circulars or Letters to Personnel Officers noted in this Procedure by accessing the Circulars &amp; Legislation Section of the Single Scheme Website at </t>
    </r>
    <r>
      <rPr>
        <i/>
        <sz val="11"/>
        <color theme="1"/>
        <rFont val="Verdana "/>
        <family val="2"/>
      </rPr>
      <t xml:space="preserve">www.singlepensionscheme.ie/circulars 
</t>
    </r>
    <r>
      <rPr>
        <sz val="11"/>
        <color theme="1"/>
        <rFont val="Verdana "/>
        <family val="2"/>
      </rPr>
      <t>•  The formulas and calculation steps in this workbook have not been hidden. 
•  Administrators are free to modify the format of any part of the workbook to better suit their needs, once the outputs are in line with the requirements of the Single Scheme.  
•  Please note that support is not provided by the Department of Public Expenditure &amp; Reform for modifications to this workbook.</t>
    </r>
  </si>
  <si>
    <r>
      <rPr>
        <b/>
        <sz val="11"/>
        <color rgb="FF0070C0"/>
        <rFont val="Verdana"/>
        <family val="2"/>
      </rPr>
      <t xml:space="preserve">Why are there different assumptions for each year? 
</t>
    </r>
    <r>
      <rPr>
        <sz val="11"/>
        <color theme="1"/>
        <rFont val="Verdana"/>
        <family val="2"/>
      </rPr>
      <t xml:space="preserve">The assumptions for each year are displayed in PINK cells (Columns Q &amp; R).  They reflect changes to the weekly Contributory State Pension rate since the Scheme began.
Note: The workbook has been updated to reflect the change in Contributory State Pension rate from 26 March 2018.  The monthly assumptions for March 2018 are adjusted to reflect this change.  Depending on organisation's date of payroll payments in March 2018, you may need to modify the 2018 assumptions.  
</t>
    </r>
  </si>
  <si>
    <r>
      <rPr>
        <b/>
        <sz val="11"/>
        <color rgb="FF0070C0"/>
        <rFont val="Verdana"/>
        <family val="2"/>
      </rPr>
      <t xml:space="preserve">Does each year need to be completed with data? 
</t>
    </r>
    <r>
      <rPr>
        <sz val="11"/>
        <color theme="1"/>
        <rFont val="Verdana"/>
        <family val="2"/>
      </rPr>
      <t xml:space="preserve">Calculations for the Single Scheme must be undertaken for </t>
    </r>
    <r>
      <rPr>
        <b/>
        <sz val="11"/>
        <color theme="1"/>
        <rFont val="Verdana"/>
        <family val="2"/>
      </rPr>
      <t xml:space="preserve">each pay period </t>
    </r>
    <r>
      <rPr>
        <sz val="11"/>
        <color theme="1"/>
        <rFont val="Verdana"/>
        <family val="2"/>
      </rPr>
      <t xml:space="preserve">where a member received pensionable remuneration
As such, for any year where pensionable remuneration was paid, the relevant pay periods must be completed for that year.
•  If preparing an Annual Benefit Statement for the year end 31 December 2017 - complete all applicable pay periods as far as the end of the </t>
    </r>
    <r>
      <rPr>
        <b/>
        <sz val="11"/>
        <color rgb="FF92D050"/>
        <rFont val="Verdana"/>
        <family val="2"/>
      </rPr>
      <t xml:space="preserve">GREEN ANNUAL STATEMENT DOWN ARROW </t>
    </r>
    <r>
      <rPr>
        <sz val="11"/>
        <color theme="1"/>
        <rFont val="Verdana"/>
        <family val="2"/>
      </rPr>
      <t xml:space="preserve">on far lefthand side of worksheet
•  If preparing a 2018 Leaver Statement - complete all applicable pay periods </t>
    </r>
    <r>
      <rPr>
        <b/>
        <sz val="11"/>
        <color theme="9" tint="-0.24997000396251678"/>
        <rFont val="Verdana"/>
        <family val="2"/>
      </rPr>
      <t xml:space="preserve">GREEN ARROW </t>
    </r>
    <r>
      <rPr>
        <sz val="11"/>
        <color theme="1"/>
        <rFont val="Verdana"/>
        <family val="2"/>
      </rPr>
      <t xml:space="preserve">on left as far as the end of the </t>
    </r>
    <r>
      <rPr>
        <b/>
        <sz val="11"/>
        <color rgb="FF7030A0"/>
        <rFont val="Verdana"/>
        <family val="2"/>
      </rPr>
      <t>PURPLE LEAVER STATEMENT DOWN ARROW</t>
    </r>
    <r>
      <rPr>
        <sz val="11"/>
        <color theme="1"/>
        <rFont val="Verdana"/>
        <family val="2"/>
      </rPr>
      <t xml:space="preserve"> on far lefthand side of worksheet</t>
    </r>
    <r>
      <rPr>
        <b/>
        <sz val="11"/>
        <color rgb="FF0070C0"/>
        <rFont val="Verdana"/>
        <family val="2"/>
      </rPr>
      <t xml:space="preserve">
</t>
    </r>
    <r>
      <rPr>
        <sz val="11"/>
        <color theme="1"/>
        <rFont val="Verdana"/>
        <family val="2"/>
      </rPr>
      <t xml:space="preserve">
</t>
    </r>
  </si>
  <si>
    <r>
      <rPr>
        <b/>
        <sz val="11"/>
        <color rgb="FF0070C0"/>
        <rFont val="Verdana"/>
        <family val="2"/>
      </rPr>
      <t>What information should be reviewed before using the Calculation Tool?</t>
    </r>
    <r>
      <rPr>
        <sz val="11"/>
        <color theme="1"/>
        <rFont val="Verdana"/>
        <family val="2"/>
      </rPr>
      <t xml:space="preserve">
Before using the Calculation Tool, it is recommended that administrators review relevant Circulars that may be accessed at www.singlepensionscheme.gov.ie.
Key Circulars include:
•  </t>
    </r>
    <r>
      <rPr>
        <b/>
        <sz val="11"/>
        <color theme="1"/>
        <rFont val="Verdana"/>
        <family val="2"/>
      </rPr>
      <t xml:space="preserve">Circular 11 of 2014: </t>
    </r>
    <r>
      <rPr>
        <sz val="11"/>
        <color theme="1"/>
        <rFont val="Verdana"/>
        <family val="2"/>
      </rPr>
      <t xml:space="preserve"> For information on how (a) member contributions and (b) benefits ("referable amounts") are calculated;
•  </t>
    </r>
    <r>
      <rPr>
        <b/>
        <sz val="11"/>
        <color theme="1"/>
        <rFont val="Verdana"/>
        <family val="2"/>
      </rPr>
      <t>Circular 03 of 2018:</t>
    </r>
    <r>
      <rPr>
        <sz val="11"/>
        <color theme="1"/>
        <rFont val="Verdana"/>
        <family val="2"/>
      </rPr>
      <t xml:space="preserve">  For information on how benefits may be adjusted after the year they are earned to take into account inflation;</t>
    </r>
    <r>
      <rPr>
        <sz val="11"/>
        <color theme="1"/>
        <rFont val="Calibri"/>
        <family val="2"/>
        <scheme val="minor"/>
      </rPr>
      <t xml:space="preserve">
</t>
    </r>
  </si>
  <si>
    <t>Jan &amp; Feb 2019</t>
  </si>
  <si>
    <t>2019 (to date of leaving)</t>
  </si>
  <si>
    <t>All years prior
 to 2019</t>
  </si>
  <si>
    <t>Weekly CSP rate (1 Jan - 24 Mar)</t>
  </si>
  <si>
    <t>Weekly CSP rate (from 25 Mar)</t>
  </si>
  <si>
    <t>Year ending 31/12/2018</t>
  </si>
  <si>
    <t>From April 2019</t>
  </si>
  <si>
    <t>Total to 
31/12/2018</t>
  </si>
  <si>
    <r>
      <t xml:space="preserve">All years prior to 2018
</t>
    </r>
    <r>
      <rPr>
        <b/>
        <i/>
        <sz val="10"/>
        <color theme="1"/>
        <rFont val="Verdana"/>
        <family val="2"/>
      </rPr>
      <t>(Adjusted for CPI)</t>
    </r>
  </si>
  <si>
    <t>CPI does not apply to benefits earned in 2018 until the issue of the CPI circular in early 2020.</t>
  </si>
  <si>
    <r>
      <t xml:space="preserve">2019 assumptions
</t>
    </r>
    <r>
      <rPr>
        <b/>
        <i/>
        <sz val="10"/>
        <color theme="1"/>
        <rFont val="Verdana"/>
        <family val="2"/>
      </rPr>
      <t>(include change to Contributory State 
Pension rate from 25/03/2018)</t>
    </r>
  </si>
  <si>
    <t>Annual Benefit Statement Data - Year Ending 31/12/2018</t>
  </si>
  <si>
    <t>Leaver Statement Data - for options issued prior to 31/12/2019</t>
  </si>
  <si>
    <t>This spreadsheet is only to be used until 31 December 2019. Please read the Disclaimer and Guidance Notes.</t>
  </si>
  <si>
    <r>
      <t xml:space="preserve">All years prior to 2018
</t>
    </r>
    <r>
      <rPr>
        <b/>
        <i/>
        <sz val="10"/>
        <color theme="1"/>
        <rFont val="Verdana"/>
        <family val="2"/>
      </rPr>
      <t>(Adjusted 
for CPI)</t>
    </r>
  </si>
  <si>
    <t>2018 benefits - no adjustment required until 
31 Dec 2020</t>
  </si>
  <si>
    <r>
      <t xml:space="preserve">2018 benefits - no adjustment required until 
31 Dec 2020
</t>
    </r>
  </si>
  <si>
    <t>Calculation tool updated to reflect:
(1) new 2019 calendar year 
(2) change to Contributory State Pension rate from 25 March 2019
(3) issue of new CPI Circular xx/2019</t>
  </si>
  <si>
    <t>V1.02  (Last updated xx February 2019)</t>
  </si>
  <si>
    <r>
      <t xml:space="preserve">2017 benefits adjusted for subsequent CPI to 31/12/2018
</t>
    </r>
    <r>
      <rPr>
        <b/>
        <i/>
        <sz val="10"/>
        <color theme="1"/>
        <rFont val="Verdana"/>
        <family val="2"/>
      </rPr>
      <t xml:space="preserve">(see </t>
    </r>
    <r>
      <rPr>
        <b/>
        <i/>
        <sz val="10"/>
        <color rgb="FF0000CC"/>
        <rFont val="Verdana"/>
        <family val="2"/>
      </rPr>
      <t>Circular 03/2019</t>
    </r>
    <r>
      <rPr>
        <b/>
        <i/>
        <sz val="10"/>
        <color theme="1"/>
        <rFont val="Verdana"/>
        <family val="2"/>
      </rPr>
      <t>)</t>
    </r>
  </si>
  <si>
    <r>
      <t xml:space="preserve">2016 benefits adjusted for subsequent CPI to 31/12/2018
</t>
    </r>
    <r>
      <rPr>
        <b/>
        <i/>
        <sz val="10"/>
        <color theme="1"/>
        <rFont val="Verdana"/>
        <family val="2"/>
      </rPr>
      <t xml:space="preserve">(see </t>
    </r>
    <r>
      <rPr>
        <b/>
        <i/>
        <sz val="10"/>
        <color rgb="FF0000CC"/>
        <rFont val="Verdana"/>
        <family val="2"/>
      </rPr>
      <t>Circular 03/2019</t>
    </r>
    <r>
      <rPr>
        <b/>
        <i/>
        <sz val="10"/>
        <color theme="1"/>
        <rFont val="Verdana"/>
        <family val="2"/>
      </rPr>
      <t>)</t>
    </r>
  </si>
  <si>
    <r>
      <rPr>
        <b/>
        <sz val="11"/>
        <color rgb="FF0070C0"/>
        <rFont val="Verdana"/>
        <family val="2"/>
      </rPr>
      <t xml:space="preserve">Who is this Calculation Tool for?
</t>
    </r>
    <r>
      <rPr>
        <sz val="11"/>
        <color theme="1"/>
        <rFont val="Verdana"/>
        <family val="2"/>
      </rPr>
      <t xml:space="preserve">This workbook have been developed for use by pension administrators in the public service.
Important:  This workbook should only be used for calculations up to 31 December 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</si>
</sst>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1"/>
      <color theme="1"/>
      <name val="Calibri"/>
      <family val="2"/>
      <scheme val="minor"/>
    </font>
    <font>
      <sz val="10"/>
      <name val="Arial"/>
      <family val="2"/>
    </font>
    <font>
      <sz val="10"/>
      <color theme="1"/>
      <name val="Verdana"/>
      <family val="2"/>
    </font>
    <font>
      <b/>
      <sz val="22"/>
      <color theme="1"/>
      <name val="Verdana"/>
      <family val="2"/>
    </font>
    <font>
      <sz val="16"/>
      <color theme="1"/>
      <name val="Verdana"/>
      <family val="2"/>
    </font>
    <font>
      <sz val="11"/>
      <name val="Verdana"/>
      <family val="2"/>
    </font>
    <font>
      <b/>
      <sz val="10"/>
      <color theme="1"/>
      <name val="Verdana"/>
      <family val="2"/>
    </font>
    <font>
      <i/>
      <sz val="10"/>
      <color rgb="FF000000"/>
      <name val="Verdana"/>
      <family val="2"/>
    </font>
    <font>
      <b/>
      <sz val="10"/>
      <name val="Verdana"/>
      <family val="2"/>
    </font>
    <font>
      <b/>
      <i/>
      <sz val="10"/>
      <color theme="1"/>
      <name val="Verdana"/>
      <family val="2"/>
    </font>
    <font>
      <b/>
      <i/>
      <sz val="10"/>
      <color rgb="FF0000CC"/>
      <name val="Verdana"/>
      <family val="2"/>
    </font>
    <font>
      <b/>
      <sz val="11"/>
      <color theme="0"/>
      <name val="Verdana"/>
      <family val="2"/>
    </font>
    <font>
      <sz val="10"/>
      <color rgb="FFFF0000"/>
      <name val="Verdana"/>
      <family val="2"/>
    </font>
    <font>
      <i/>
      <sz val="10"/>
      <color theme="1"/>
      <name val="Verdana"/>
      <family val="2"/>
    </font>
    <font>
      <sz val="10"/>
      <color rgb="FF000000"/>
      <name val="Calibri"/>
      <family val="2"/>
    </font>
    <font>
      <b/>
      <sz val="10"/>
      <color rgb="FF000000"/>
      <name val="Calibri"/>
      <family val="2"/>
    </font>
    <font>
      <sz val="10"/>
      <color rgb="FF000000"/>
      <name val="Verdana"/>
      <family val="2"/>
    </font>
    <font>
      <b/>
      <sz val="10"/>
      <color rgb="FF000000"/>
      <name val="Verdana"/>
      <family val="2"/>
    </font>
    <font>
      <sz val="36"/>
      <color theme="1"/>
      <name val="Verdana"/>
      <family val="2"/>
    </font>
    <font>
      <b/>
      <i/>
      <sz val="10"/>
      <color theme="0"/>
      <name val="Verdana"/>
      <family val="2"/>
    </font>
    <font>
      <i/>
      <sz val="10"/>
      <color theme="0"/>
      <name val="Verdana"/>
      <family val="2"/>
    </font>
    <font>
      <sz val="10"/>
      <color theme="0"/>
      <name val="Verdana"/>
      <family val="2"/>
    </font>
    <font>
      <b/>
      <u val="single"/>
      <sz val="10"/>
      <color theme="1"/>
      <name val="Verdana"/>
      <family val="2"/>
    </font>
    <font>
      <sz val="10"/>
      <name val="Verdana"/>
      <family val="2"/>
    </font>
    <font>
      <sz val="9"/>
      <name val="Tahoma"/>
      <family val="2"/>
    </font>
    <font>
      <sz val="10"/>
      <color theme="1"/>
      <name val="Calibri"/>
      <family val="2"/>
      <scheme val="minor"/>
    </font>
    <font>
      <b/>
      <sz val="11"/>
      <color theme="1"/>
      <name val="Verdana"/>
      <family val="2"/>
    </font>
    <font>
      <b/>
      <sz val="10"/>
      <color rgb="FFAE78D6"/>
      <name val="Verdana"/>
      <family val="2"/>
    </font>
    <font>
      <i/>
      <sz val="11"/>
      <color theme="1"/>
      <name val="Calibri"/>
      <family val="2"/>
      <scheme val="minor"/>
    </font>
    <font>
      <b/>
      <sz val="14"/>
      <color rgb="FF0070C0"/>
      <name val="Verdana"/>
      <family val="2"/>
    </font>
    <font>
      <sz val="11"/>
      <color theme="1"/>
      <name val="Verdana"/>
      <family val="2"/>
    </font>
    <font>
      <i/>
      <sz val="11"/>
      <color theme="1"/>
      <name val="Verdana"/>
      <family val="2"/>
    </font>
    <font>
      <b/>
      <sz val="11"/>
      <color rgb="FF0070C0"/>
      <name val="Verdana"/>
      <family val="2"/>
    </font>
    <font>
      <b/>
      <sz val="11"/>
      <color rgb="FF92D050"/>
      <name val="Verdana"/>
      <family val="2"/>
    </font>
    <font>
      <b/>
      <i/>
      <sz val="11"/>
      <color rgb="FF0070C0"/>
      <name val="Verdana"/>
      <family val="2"/>
    </font>
    <font>
      <b/>
      <i/>
      <sz val="16"/>
      <color theme="1"/>
      <name val="Verdana"/>
      <family val="2"/>
    </font>
    <font>
      <b/>
      <sz val="11"/>
      <color theme="9" tint="-0.24997000396251678"/>
      <name val="Verdana"/>
      <family val="2"/>
    </font>
    <font>
      <sz val="11"/>
      <color rgb="FF7030A0"/>
      <name val="Verdana"/>
      <family val="2"/>
    </font>
    <font>
      <b/>
      <sz val="11"/>
      <color rgb="FF7030A0"/>
      <name val="Verdana"/>
      <family val="2"/>
    </font>
    <font>
      <b/>
      <sz val="16"/>
      <color theme="8" tint="-0.24997000396251678"/>
      <name val="Verdana"/>
      <family val="2"/>
    </font>
    <font>
      <sz val="16"/>
      <color theme="8" tint="-0.24997000396251678"/>
      <name val="Verdana"/>
      <family val="2"/>
    </font>
    <font>
      <b/>
      <u val="single"/>
      <sz val="10"/>
      <color rgb="FFAE78D6"/>
      <name val="Verdana"/>
      <family val="2"/>
    </font>
    <font>
      <b/>
      <sz val="18"/>
      <color theme="0"/>
      <name val="Verdana"/>
      <family val="2"/>
    </font>
    <font>
      <sz val="11"/>
      <color theme="1"/>
      <name val="Verdana "/>
      <family val="2"/>
    </font>
    <font>
      <b/>
      <sz val="11"/>
      <color theme="1"/>
      <name val="Verdana "/>
      <family val="2"/>
    </font>
    <font>
      <b/>
      <sz val="11"/>
      <color rgb="FFFFFFFF"/>
      <name val="Verdana "/>
      <family val="2"/>
    </font>
    <font>
      <i/>
      <sz val="11"/>
      <color theme="1"/>
      <name val="Verdana "/>
      <family val="2"/>
    </font>
    <font>
      <sz val="11"/>
      <color theme="1"/>
      <name val="Calibri"/>
      <family val="2"/>
    </font>
    <font>
      <sz val="16"/>
      <color theme="0"/>
      <name val="Verdana"/>
      <family val="2"/>
    </font>
    <font>
      <sz val="10.5"/>
      <color theme="0"/>
      <name val="Calibri"/>
      <family val="2"/>
    </font>
    <font>
      <sz val="28"/>
      <color theme="0"/>
      <name val="Calibri"/>
      <family val="2"/>
    </font>
    <font>
      <i/>
      <sz val="28"/>
      <color theme="0"/>
      <name val="Calibri"/>
      <family val="2"/>
    </font>
    <font>
      <sz val="24"/>
      <color theme="0"/>
      <name val="Verdana"/>
      <family val="2"/>
    </font>
    <font>
      <i/>
      <sz val="24"/>
      <color theme="0"/>
      <name val="Verdana"/>
      <family val="2"/>
    </font>
    <font>
      <sz val="12"/>
      <color theme="0"/>
      <name val="Verdana"/>
      <family val="2"/>
    </font>
    <font>
      <sz val="16"/>
      <color theme="0"/>
      <name val="Calibri"/>
      <family val="2"/>
    </font>
    <font>
      <sz val="11"/>
      <color theme="0"/>
      <name val="+mn-cs"/>
      <family val="2"/>
    </font>
    <font>
      <sz val="54"/>
      <color theme="0"/>
      <name val="Verdana"/>
      <family val="2"/>
    </font>
    <font>
      <sz val="40"/>
      <color theme="0"/>
      <name val="Calibri"/>
      <family val="2"/>
    </font>
    <font>
      <sz val="11"/>
      <color theme="0"/>
      <name val="Calibri"/>
      <family val="2"/>
      <scheme val="minor"/>
    </font>
    <font>
      <b/>
      <sz val="8"/>
      <name val="Calibri"/>
      <family val="2"/>
    </font>
  </fonts>
  <fills count="12">
    <fill>
      <patternFill/>
    </fill>
    <fill>
      <patternFill patternType="gray125"/>
    </fill>
    <fill>
      <patternFill patternType="solid">
        <fgColor theme="9" tint="0.7999799847602844"/>
        <bgColor indexed="64"/>
      </patternFill>
    </fill>
    <fill>
      <patternFill patternType="solid">
        <fgColor theme="4" tint="0.7999799847602844"/>
        <bgColor indexed="64"/>
      </patternFill>
    </fill>
    <fill>
      <patternFill patternType="solid">
        <fgColor theme="1"/>
        <bgColor indexed="64"/>
      </patternFill>
    </fill>
    <fill>
      <patternFill patternType="solid">
        <fgColor theme="2" tint="-0.24997000396251678"/>
        <bgColor indexed="64"/>
      </patternFill>
    </fill>
    <fill>
      <patternFill patternType="solid">
        <fgColor rgb="FF92D050"/>
        <bgColor indexed="64"/>
      </patternFill>
    </fill>
    <fill>
      <patternFill patternType="solid">
        <fgColor rgb="FFFECEEE"/>
        <bgColor indexed="64"/>
      </patternFill>
    </fill>
    <fill>
      <patternFill patternType="solid">
        <fgColor rgb="FFAE78D6"/>
        <bgColor indexed="64"/>
      </patternFill>
    </fill>
    <fill>
      <patternFill patternType="solid">
        <fgColor rgb="FFFFFF99"/>
        <bgColor indexed="64"/>
      </patternFill>
    </fill>
    <fill>
      <patternFill patternType="solid">
        <fgColor theme="5"/>
        <bgColor indexed="64"/>
      </patternFill>
    </fill>
    <fill>
      <patternFill patternType="solid">
        <fgColor rgb="FF0070C0"/>
        <bgColor indexed="64"/>
      </patternFill>
    </fill>
  </fills>
  <borders count="60">
    <border>
      <left/>
      <right/>
      <top/>
      <bottom/>
      <diagonal/>
    </border>
    <border>
      <left/>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right/>
      <top style="thick"/>
      <bottom/>
    </border>
    <border>
      <left style="thick"/>
      <right/>
      <top style="thick"/>
      <bottom/>
    </border>
    <border>
      <left style="thick"/>
      <right/>
      <top/>
      <bottom/>
    </border>
    <border>
      <left style="thick"/>
      <right/>
      <top style="thin"/>
      <bottom style="thin"/>
    </border>
    <border>
      <left style="thick"/>
      <right/>
      <top style="thin"/>
      <bottom/>
    </border>
    <border>
      <left style="thick"/>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right/>
      <top/>
      <bottom style="medium"/>
    </border>
    <border>
      <left style="medium"/>
      <right style="thin"/>
      <top style="thin"/>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style="thin"/>
      <bottom style="thin"/>
    </border>
    <border>
      <left style="medium"/>
      <right/>
      <top style="thin"/>
      <bottom/>
    </border>
    <border>
      <left style="medium"/>
      <right/>
      <top/>
      <bottom style="medium"/>
    </border>
    <border>
      <left/>
      <right style="thick"/>
      <top style="thick"/>
      <bottom/>
    </border>
    <border>
      <left/>
      <right style="thick"/>
      <top/>
      <bottom/>
    </border>
    <border>
      <left/>
      <right/>
      <top style="thin"/>
      <bottom/>
    </border>
    <border>
      <left/>
      <right style="thick"/>
      <top style="thin"/>
      <bottom/>
    </border>
    <border>
      <left/>
      <right style="medium"/>
      <top style="medium"/>
      <bottom/>
    </border>
    <border>
      <left/>
      <right style="medium"/>
      <top/>
      <bottom/>
    </border>
    <border>
      <left style="thin"/>
      <right style="medium"/>
      <top style="thin"/>
      <bottom/>
    </border>
    <border>
      <left/>
      <right style="medium"/>
      <top style="thin"/>
      <bottom/>
    </border>
    <border>
      <left style="medium"/>
      <right style="thin"/>
      <top style="thin"/>
      <bottom style="medium"/>
    </border>
    <border>
      <left style="medium"/>
      <right style="medium"/>
      <top style="medium"/>
      <bottom style="medium"/>
    </border>
    <border>
      <left style="thin"/>
      <right style="thin"/>
      <top style="thin"/>
      <bottom/>
    </border>
    <border>
      <left/>
      <right style="thin"/>
      <top style="thin"/>
      <bottom/>
    </border>
    <border>
      <left/>
      <right/>
      <top style="thin">
        <color theme="1"/>
      </top>
      <bottom style="thin">
        <color theme="1"/>
      </bottom>
    </border>
    <border>
      <left style="thick">
        <color theme="1"/>
      </left>
      <right/>
      <top style="thin">
        <color theme="1"/>
      </top>
      <bottom style="thin">
        <color theme="1"/>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top/>
      <bottom style="medium">
        <color rgb="FF0070C0"/>
      </bottom>
    </border>
    <border>
      <left/>
      <right/>
      <top/>
      <bottom style="thick">
        <color rgb="FF0070C0"/>
      </bottom>
    </border>
    <border>
      <left/>
      <right/>
      <top style="thick">
        <color rgb="FF0070C0"/>
      </top>
      <bottom/>
    </border>
    <border>
      <left/>
      <right/>
      <top style="medium">
        <color rgb="FF0070C0"/>
      </top>
      <bottom style="medium">
        <color rgb="FF0070C0"/>
      </bottom>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style="medium"/>
      <right style="thin"/>
      <top style="medium"/>
      <bottom style="thin"/>
    </border>
    <border>
      <left style="thin"/>
      <right/>
      <top style="thin"/>
      <bottom style="thin"/>
    </border>
    <border>
      <left/>
      <right/>
      <top style="thin"/>
      <bottom style="thin"/>
    </border>
    <border>
      <left/>
      <right/>
      <top style="medium"/>
      <bottom style="thin"/>
    </border>
    <border>
      <left/>
      <right style="medium"/>
      <top style="medium"/>
      <bottom style="thin"/>
    </border>
    <border>
      <left style="medium"/>
      <right style="thin"/>
      <top style="medium"/>
      <bottom/>
    </border>
    <border>
      <left style="medium"/>
      <right style="thin"/>
      <top/>
      <bottom style="thin"/>
    </border>
    <border>
      <left/>
      <right style="medium"/>
      <top style="thin"/>
      <bottom style="medium"/>
    </border>
    <border>
      <left style="thin"/>
      <right style="medium"/>
      <top style="medium"/>
      <bottom/>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1" xfId="0" applyFont="1" applyBorder="1"/>
    <xf numFmtId="0" fontId="2" fillId="0" borderId="2" xfId="0" applyFont="1" applyBorder="1"/>
    <xf numFmtId="0" fontId="2" fillId="0" borderId="2" xfId="0" applyFont="1" applyBorder="1" applyAlignment="1">
      <alignment horizontal="center"/>
    </xf>
    <xf numFmtId="2" fontId="2" fillId="0" borderId="2" xfId="0" applyNumberFormat="1" applyFont="1" applyBorder="1"/>
    <xf numFmtId="0" fontId="2" fillId="0" borderId="0" xfId="0" applyFont="1" applyBorder="1"/>
    <xf numFmtId="0" fontId="7" fillId="0" borderId="0" xfId="0" applyFont="1" applyAlignment="1">
      <alignment vertical="center"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3"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2" borderId="2" xfId="0" applyFont="1" applyFill="1" applyBorder="1" applyAlignment="1">
      <alignment horizontal="center" vertical="top" wrapText="1"/>
    </xf>
    <xf numFmtId="0" fontId="2" fillId="0" borderId="5" xfId="0" applyFont="1" applyBorder="1"/>
    <xf numFmtId="0" fontId="12" fillId="0" borderId="0" xfId="0" applyFont="1"/>
    <xf numFmtId="0" fontId="12" fillId="0" borderId="5" xfId="0" applyFont="1" applyBorder="1"/>
    <xf numFmtId="0" fontId="11" fillId="4" borderId="6" xfId="0" applyFont="1" applyFill="1" applyBorder="1" applyAlignment="1">
      <alignment horizontal="left"/>
    </xf>
    <xf numFmtId="0" fontId="2" fillId="0" borderId="7" xfId="0" applyFont="1" applyBorder="1"/>
    <xf numFmtId="0" fontId="12" fillId="0" borderId="0" xfId="0" applyFont="1" applyBorder="1"/>
    <xf numFmtId="0" fontId="2" fillId="0" borderId="8" xfId="0" applyFont="1" applyBorder="1"/>
    <xf numFmtId="0" fontId="6" fillId="0" borderId="8" xfId="0" applyFont="1" applyBorder="1" applyAlignment="1">
      <alignment vertical="top" wrapText="1"/>
    </xf>
    <xf numFmtId="0" fontId="6" fillId="0" borderId="8" xfId="0" applyFont="1" applyBorder="1"/>
    <xf numFmtId="0" fontId="6" fillId="0" borderId="9" xfId="0" applyFont="1" applyBorder="1"/>
    <xf numFmtId="0" fontId="2" fillId="0" borderId="10" xfId="0" applyFont="1" applyBorder="1"/>
    <xf numFmtId="0" fontId="13" fillId="0" borderId="0" xfId="0" applyFont="1"/>
    <xf numFmtId="0" fontId="2" fillId="0" borderId="0" xfId="0" applyFont="1" applyFill="1"/>
    <xf numFmtId="2" fontId="2" fillId="0" borderId="0" xfId="0" applyNumberFormat="1" applyFont="1" applyFill="1" applyBorder="1"/>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6" fillId="2" borderId="11" xfId="0" applyFont="1" applyFill="1" applyBorder="1" applyAlignment="1">
      <alignment horizontal="center" vertical="top" wrapText="1"/>
    </xf>
    <xf numFmtId="4" fontId="2" fillId="3" borderId="2" xfId="0" applyNumberFormat="1" applyFont="1" applyFill="1" applyBorder="1"/>
    <xf numFmtId="4" fontId="6" fillId="3" borderId="2" xfId="0" applyNumberFormat="1" applyFont="1" applyFill="1" applyBorder="1"/>
    <xf numFmtId="4" fontId="6" fillId="2" borderId="2" xfId="0" applyNumberFormat="1" applyFont="1" applyFill="1" applyBorder="1"/>
    <xf numFmtId="4" fontId="2" fillId="0" borderId="1" xfId="0" applyNumberFormat="1" applyFont="1" applyBorder="1"/>
    <xf numFmtId="4" fontId="2" fillId="0" borderId="2" xfId="0" applyNumberFormat="1" applyFont="1" applyBorder="1"/>
    <xf numFmtId="4" fontId="2" fillId="0" borderId="12" xfId="0" applyNumberFormat="1" applyFont="1" applyBorder="1"/>
    <xf numFmtId="4" fontId="2" fillId="0" borderId="0" xfId="0" applyNumberFormat="1" applyFont="1" applyBorder="1"/>
    <xf numFmtId="4" fontId="2" fillId="0" borderId="0" xfId="0" applyNumberFormat="1" applyFont="1" applyFill="1" applyBorder="1"/>
    <xf numFmtId="4" fontId="2" fillId="2" borderId="2" xfId="0" applyNumberFormat="1" applyFont="1" applyFill="1" applyBorder="1"/>
    <xf numFmtId="4" fontId="2" fillId="2" borderId="13" xfId="0" applyNumberFormat="1" applyFont="1" applyFill="1" applyBorder="1"/>
    <xf numFmtId="0" fontId="17" fillId="2" borderId="2" xfId="0" applyFont="1" applyFill="1" applyBorder="1" applyAlignment="1">
      <alignment horizontal="left" vertical="center"/>
    </xf>
    <xf numFmtId="0" fontId="2" fillId="0" borderId="14" xfId="0" applyFont="1" applyBorder="1" applyAlignment="1">
      <alignment horizontal="left"/>
    </xf>
    <xf numFmtId="0" fontId="2" fillId="0" borderId="0" xfId="0" applyFont="1" applyFill="1" applyBorder="1"/>
    <xf numFmtId="0" fontId="2" fillId="0" borderId="14" xfId="0" applyFont="1" applyBorder="1"/>
    <xf numFmtId="0" fontId="2" fillId="0" borderId="2" xfId="0" applyFont="1" applyFill="1" applyBorder="1"/>
    <xf numFmtId="10" fontId="2" fillId="0" borderId="2" xfId="0" applyNumberFormat="1" applyFont="1" applyFill="1" applyBorder="1"/>
    <xf numFmtId="4" fontId="2" fillId="0" borderId="2" xfId="0" applyNumberFormat="1" applyFont="1" applyFill="1" applyBorder="1"/>
    <xf numFmtId="10" fontId="2" fillId="0" borderId="2" xfId="0" applyNumberFormat="1" applyFont="1" applyBorder="1"/>
    <xf numFmtId="0" fontId="2" fillId="0" borderId="15" xfId="0" applyFont="1" applyFill="1" applyBorder="1" applyAlignment="1">
      <alignment/>
    </xf>
    <xf numFmtId="4" fontId="2" fillId="0" borderId="11" xfId="0" applyNumberFormat="1" applyFont="1" applyFill="1" applyBorder="1"/>
    <xf numFmtId="4" fontId="6" fillId="0" borderId="13" xfId="0" applyNumberFormat="1" applyFont="1" applyBorder="1"/>
    <xf numFmtId="4" fontId="6" fillId="0" borderId="16" xfId="0" applyNumberFormat="1" applyFont="1" applyBorder="1"/>
    <xf numFmtId="4" fontId="6" fillId="0" borderId="14" xfId="0" applyNumberFormat="1" applyFont="1" applyBorder="1"/>
    <xf numFmtId="4" fontId="6" fillId="0" borderId="17" xfId="0" applyNumberFormat="1" applyFont="1" applyBorder="1"/>
    <xf numFmtId="0" fontId="2" fillId="0" borderId="2" xfId="0" applyFont="1" applyBorder="1" applyAlignment="1">
      <alignment horizontal="left"/>
    </xf>
    <xf numFmtId="4" fontId="6" fillId="0" borderId="0" xfId="0" applyNumberFormat="1" applyFont="1" applyFill="1" applyBorder="1"/>
    <xf numFmtId="0" fontId="11" fillId="4" borderId="18" xfId="0" applyFont="1" applyFill="1" applyBorder="1" applyAlignment="1">
      <alignment horizontal="left"/>
    </xf>
    <xf numFmtId="0" fontId="2" fillId="0" borderId="19" xfId="0" applyFont="1" applyBorder="1"/>
    <xf numFmtId="0" fontId="12" fillId="0" borderId="19" xfId="0" applyFont="1" applyBorder="1"/>
    <xf numFmtId="0" fontId="2" fillId="0" borderId="20" xfId="0" applyFont="1" applyBorder="1"/>
    <xf numFmtId="0" fontId="2" fillId="0" borderId="21" xfId="0" applyFont="1" applyBorder="1"/>
    <xf numFmtId="0" fontId="6" fillId="0" borderId="21" xfId="0" applyFont="1" applyBorder="1" applyAlignment="1">
      <alignment vertical="top" wrapText="1"/>
    </xf>
    <xf numFmtId="0" fontId="6" fillId="0" borderId="21" xfId="0" applyFont="1" applyBorder="1"/>
    <xf numFmtId="0" fontId="6" fillId="0" borderId="22" xfId="0" applyFont="1" applyBorder="1"/>
    <xf numFmtId="0" fontId="2" fillId="0" borderId="15" xfId="0" applyFont="1" applyBorder="1"/>
    <xf numFmtId="0" fontId="2" fillId="0" borderId="20" xfId="0" applyFont="1" applyFill="1" applyBorder="1"/>
    <xf numFmtId="0" fontId="12" fillId="0" borderId="0" xfId="0" applyFont="1" applyFill="1" applyBorder="1"/>
    <xf numFmtId="0" fontId="2" fillId="0" borderId="23" xfId="0" applyFont="1" applyBorder="1"/>
    <xf numFmtId="0" fontId="12" fillId="0" borderId="14" xfId="0" applyFont="1" applyBorder="1"/>
    <xf numFmtId="4" fontId="2" fillId="0" borderId="14" xfId="0" applyNumberFormat="1" applyFont="1" applyFill="1" applyBorder="1"/>
    <xf numFmtId="4" fontId="6" fillId="0" borderId="14" xfId="0" applyNumberFormat="1" applyFont="1" applyFill="1" applyBorder="1"/>
    <xf numFmtId="4" fontId="2" fillId="0" borderId="19" xfId="0" applyNumberFormat="1" applyFont="1" applyFill="1" applyBorder="1"/>
    <xf numFmtId="4" fontId="6" fillId="0" borderId="19" xfId="0" applyNumberFormat="1" applyFont="1" applyFill="1" applyBorder="1"/>
    <xf numFmtId="0" fontId="20" fillId="5" borderId="0" xfId="0" applyFont="1" applyFill="1"/>
    <xf numFmtId="0" fontId="20" fillId="5" borderId="5" xfId="0" applyFont="1" applyFill="1" applyBorder="1"/>
    <xf numFmtId="0" fontId="20" fillId="5" borderId="24" xfId="0" applyFont="1" applyFill="1" applyBorder="1"/>
    <xf numFmtId="0" fontId="20" fillId="5" borderId="0" xfId="0" applyFont="1" applyFill="1" applyBorder="1"/>
    <xf numFmtId="0" fontId="20" fillId="5" borderId="25" xfId="0" applyFont="1" applyFill="1" applyBorder="1"/>
    <xf numFmtId="0" fontId="19" fillId="5" borderId="0" xfId="0" applyFont="1" applyFill="1" applyBorder="1" applyAlignment="1">
      <alignment wrapText="1"/>
    </xf>
    <xf numFmtId="0" fontId="19" fillId="5" borderId="25" xfId="0" applyFont="1" applyFill="1" applyBorder="1"/>
    <xf numFmtId="4" fontId="20" fillId="5" borderId="0" xfId="0" applyNumberFormat="1" applyFont="1" applyFill="1" applyBorder="1"/>
    <xf numFmtId="4" fontId="20" fillId="5" borderId="25" xfId="0" applyNumberFormat="1" applyFont="1" applyFill="1" applyBorder="1"/>
    <xf numFmtId="4" fontId="20" fillId="5" borderId="26" xfId="0" applyNumberFormat="1" applyFont="1" applyFill="1" applyBorder="1"/>
    <xf numFmtId="4" fontId="20" fillId="5" borderId="27" xfId="0" applyNumberFormat="1" applyFont="1" applyFill="1" applyBorder="1"/>
    <xf numFmtId="0" fontId="20" fillId="5" borderId="19" xfId="0" applyFont="1" applyFill="1" applyBorder="1"/>
    <xf numFmtId="0" fontId="20" fillId="5" borderId="28" xfId="0" applyFont="1" applyFill="1" applyBorder="1"/>
    <xf numFmtId="0" fontId="20" fillId="5" borderId="29" xfId="0" applyFont="1" applyFill="1" applyBorder="1"/>
    <xf numFmtId="0" fontId="20" fillId="5" borderId="0" xfId="0" applyFont="1" applyFill="1" applyBorder="1" applyAlignment="1">
      <alignment wrapText="1"/>
    </xf>
    <xf numFmtId="4" fontId="20" fillId="5" borderId="29" xfId="0" applyNumberFormat="1" applyFont="1" applyFill="1" applyBorder="1"/>
    <xf numFmtId="0" fontId="20" fillId="5" borderId="14" xfId="0" applyFont="1" applyFill="1" applyBorder="1"/>
    <xf numFmtId="0" fontId="20" fillId="5" borderId="17" xfId="0" applyFont="1" applyFill="1" applyBorder="1"/>
    <xf numFmtId="4" fontId="20" fillId="5" borderId="14" xfId="0" applyNumberFormat="1" applyFont="1" applyFill="1" applyBorder="1"/>
    <xf numFmtId="4" fontId="20" fillId="5" borderId="17" xfId="0" applyNumberFormat="1" applyFont="1" applyFill="1" applyBorder="1"/>
    <xf numFmtId="4" fontId="20" fillId="5" borderId="19" xfId="0" applyNumberFormat="1" applyFont="1" applyFill="1" applyBorder="1"/>
    <xf numFmtId="4" fontId="20" fillId="5" borderId="28" xfId="0" applyNumberFormat="1" applyFont="1" applyFill="1" applyBorder="1"/>
    <xf numFmtId="0" fontId="21" fillId="5" borderId="0" xfId="0" applyFont="1" applyFill="1" applyBorder="1"/>
    <xf numFmtId="0" fontId="21" fillId="5" borderId="29" xfId="0" applyFont="1" applyFill="1" applyBorder="1"/>
    <xf numFmtId="0" fontId="21" fillId="5" borderId="14" xfId="0" applyFont="1" applyFill="1" applyBorder="1"/>
    <xf numFmtId="0" fontId="21" fillId="5" borderId="17" xfId="0" applyFont="1" applyFill="1" applyBorder="1"/>
    <xf numFmtId="0" fontId="2" fillId="6" borderId="0" xfId="0" applyFont="1" applyFill="1" applyBorder="1"/>
    <xf numFmtId="0" fontId="2" fillId="0" borderId="5" xfId="0" applyFont="1" applyFill="1" applyBorder="1"/>
    <xf numFmtId="0" fontId="2" fillId="0" borderId="19" xfId="0" applyFont="1" applyFill="1" applyBorder="1"/>
    <xf numFmtId="0" fontId="2" fillId="0" borderId="14" xfId="0" applyFont="1" applyFill="1" applyBorder="1"/>
    <xf numFmtId="0" fontId="2" fillId="6" borderId="20" xfId="0" applyFont="1" applyFill="1" applyBorder="1"/>
    <xf numFmtId="0" fontId="2" fillId="0" borderId="23" xfId="0" applyFont="1" applyFill="1" applyBorder="1"/>
    <xf numFmtId="0" fontId="9" fillId="7" borderId="20" xfId="0" applyFont="1" applyFill="1" applyBorder="1"/>
    <xf numFmtId="0" fontId="2" fillId="7" borderId="29" xfId="0" applyFont="1" applyFill="1" applyBorder="1"/>
    <xf numFmtId="0" fontId="2" fillId="7" borderId="20" xfId="0" applyFont="1" applyFill="1" applyBorder="1"/>
    <xf numFmtId="0" fontId="2" fillId="7" borderId="23" xfId="0" applyFont="1" applyFill="1" applyBorder="1"/>
    <xf numFmtId="0" fontId="2" fillId="7" borderId="17" xfId="0" applyFont="1" applyFill="1" applyBorder="1"/>
    <xf numFmtId="0" fontId="16" fillId="3" borderId="15" xfId="0" applyFont="1" applyFill="1" applyBorder="1" applyAlignment="1">
      <alignment vertical="center"/>
    </xf>
    <xf numFmtId="0" fontId="16" fillId="3" borderId="2" xfId="0" applyFont="1" applyFill="1" applyBorder="1" applyAlignment="1">
      <alignment vertical="center"/>
    </xf>
    <xf numFmtId="0" fontId="17" fillId="2" borderId="15" xfId="0" applyFont="1" applyFill="1" applyBorder="1" applyAlignment="1">
      <alignment vertical="center"/>
    </xf>
    <xf numFmtId="0" fontId="16" fillId="2" borderId="15" xfId="0" applyFont="1" applyFill="1" applyBorder="1" applyAlignment="1">
      <alignment vertical="center"/>
    </xf>
    <xf numFmtId="0" fontId="16" fillId="2" borderId="2" xfId="0" applyFont="1" applyFill="1" applyBorder="1" applyAlignment="1">
      <alignment vertical="center"/>
    </xf>
    <xf numFmtId="4" fontId="2" fillId="3" borderId="2" xfId="0" applyNumberFormat="1" applyFont="1" applyFill="1" applyBorder="1" applyAlignment="1">
      <alignment horizontal="right"/>
    </xf>
    <xf numFmtId="0" fontId="6" fillId="6" borderId="0" xfId="0" applyFont="1" applyFill="1" applyBorder="1" applyAlignment="1">
      <alignment horizontal="center" vertical="top"/>
    </xf>
    <xf numFmtId="0" fontId="12" fillId="6" borderId="0" xfId="0" applyFont="1" applyFill="1" applyBorder="1"/>
    <xf numFmtId="0" fontId="11" fillId="6" borderId="20" xfId="0" applyFont="1" applyFill="1" applyBorder="1" applyAlignment="1">
      <alignment horizontal="left"/>
    </xf>
    <xf numFmtId="2" fontId="2" fillId="6" borderId="0" xfId="0" applyNumberFormat="1" applyFont="1" applyFill="1" applyBorder="1"/>
    <xf numFmtId="0" fontId="6" fillId="6" borderId="0" xfId="0" applyFont="1" applyFill="1" applyBorder="1" applyAlignment="1">
      <alignment horizontal="center" vertical="top" wrapText="1"/>
    </xf>
    <xf numFmtId="0" fontId="15" fillId="6" borderId="20" xfId="0" applyFont="1" applyFill="1" applyBorder="1" applyAlignment="1">
      <alignment vertical="center"/>
    </xf>
    <xf numFmtId="0" fontId="15" fillId="6" borderId="0" xfId="0" applyFont="1" applyFill="1" applyBorder="1" applyAlignment="1">
      <alignment vertical="center"/>
    </xf>
    <xf numFmtId="0" fontId="14" fillId="6" borderId="23" xfId="0" applyFont="1" applyFill="1" applyBorder="1" applyAlignment="1">
      <alignment vertical="center"/>
    </xf>
    <xf numFmtId="0" fontId="14" fillId="6" borderId="14" xfId="0" applyFont="1" applyFill="1" applyBorder="1" applyAlignment="1">
      <alignment vertical="center"/>
    </xf>
    <xf numFmtId="0" fontId="2" fillId="6" borderId="14" xfId="0" applyFont="1" applyFill="1" applyBorder="1"/>
    <xf numFmtId="0" fontId="13" fillId="6" borderId="0" xfId="0" applyFont="1" applyFill="1" applyBorder="1"/>
    <xf numFmtId="0" fontId="13" fillId="6" borderId="14" xfId="0" applyFont="1" applyFill="1" applyBorder="1"/>
    <xf numFmtId="4" fontId="6" fillId="3" borderId="30" xfId="0" applyNumberFormat="1" applyFont="1" applyFill="1" applyBorder="1" applyAlignment="1">
      <alignment horizontal="right"/>
    </xf>
    <xf numFmtId="4" fontId="6" fillId="2" borderId="11" xfId="0" applyNumberFormat="1" applyFont="1" applyFill="1" applyBorder="1"/>
    <xf numFmtId="4" fontId="6" fillId="2" borderId="16" xfId="0" applyNumberFormat="1" applyFont="1" applyFill="1" applyBorder="1"/>
    <xf numFmtId="0" fontId="16" fillId="8" borderId="0" xfId="0" applyFont="1" applyFill="1" applyBorder="1" applyAlignment="1">
      <alignment horizontal="left" vertical="center"/>
    </xf>
    <xf numFmtId="4" fontId="2" fillId="8" borderId="0" xfId="0" applyNumberFormat="1" applyFont="1" applyFill="1" applyBorder="1"/>
    <xf numFmtId="0" fontId="22" fillId="0" borderId="0" xfId="0" applyFont="1" applyFill="1" applyBorder="1" applyAlignment="1">
      <alignment horizontal="center" vertical="center"/>
    </xf>
    <xf numFmtId="4" fontId="20" fillId="5" borderId="31" xfId="0" applyNumberFormat="1" applyFont="1" applyFill="1" applyBorder="1"/>
    <xf numFmtId="0" fontId="12" fillId="0" borderId="14" xfId="0" applyFont="1" applyFill="1" applyBorder="1"/>
    <xf numFmtId="0" fontId="12" fillId="0" borderId="19" xfId="0" applyFont="1" applyFill="1" applyBorder="1"/>
    <xf numFmtId="0" fontId="2" fillId="8" borderId="20" xfId="0" applyFont="1" applyFill="1" applyBorder="1"/>
    <xf numFmtId="0" fontId="2" fillId="8" borderId="0" xfId="0" applyFont="1" applyFill="1" applyBorder="1"/>
    <xf numFmtId="0" fontId="12" fillId="8" borderId="0" xfId="0" applyFont="1" applyFill="1" applyBorder="1"/>
    <xf numFmtId="0" fontId="2" fillId="8" borderId="23" xfId="0" applyFont="1" applyFill="1" applyBorder="1"/>
    <xf numFmtId="0" fontId="2" fillId="8" borderId="14" xfId="0" applyFont="1" applyFill="1" applyBorder="1"/>
    <xf numFmtId="0" fontId="12" fillId="8" borderId="14" xfId="0" applyFont="1" applyFill="1" applyBorder="1"/>
    <xf numFmtId="0" fontId="11" fillId="4" borderId="18" xfId="0" applyFont="1" applyFill="1" applyBorder="1" applyAlignment="1">
      <alignment horizontal="left"/>
    </xf>
    <xf numFmtId="2" fontId="2" fillId="7" borderId="29" xfId="0" applyNumberFormat="1" applyFont="1" applyFill="1" applyBorder="1"/>
    <xf numFmtId="2" fontId="2" fillId="7" borderId="17" xfId="0" applyNumberFormat="1" applyFont="1" applyFill="1" applyBorder="1"/>
    <xf numFmtId="0" fontId="2" fillId="0" borderId="15" xfId="0" applyFont="1" applyBorder="1" applyAlignment="1">
      <alignment horizontal="left"/>
    </xf>
    <xf numFmtId="4" fontId="2" fillId="0" borderId="11" xfId="0" applyNumberFormat="1" applyFont="1" applyBorder="1"/>
    <xf numFmtId="0" fontId="2" fillId="0" borderId="32" xfId="0" applyFont="1" applyBorder="1" applyAlignment="1">
      <alignment horizontal="left"/>
    </xf>
    <xf numFmtId="0" fontId="2" fillId="0" borderId="13" xfId="0" applyFont="1" applyBorder="1" applyAlignment="1">
      <alignment horizontal="left"/>
    </xf>
    <xf numFmtId="4" fontId="23" fillId="3" borderId="2" xfId="0" applyNumberFormat="1" applyFont="1" applyFill="1" applyBorder="1"/>
    <xf numFmtId="4" fontId="8" fillId="3" borderId="2" xfId="0" applyNumberFormat="1" applyFont="1" applyFill="1" applyBorder="1"/>
    <xf numFmtId="4" fontId="23" fillId="0" borderId="2" xfId="0" applyNumberFormat="1" applyFont="1" applyBorder="1"/>
    <xf numFmtId="4" fontId="2" fillId="0" borderId="0" xfId="0" applyNumberFormat="1" applyFont="1" applyBorder="1" applyAlignment="1">
      <alignment wrapText="1"/>
    </xf>
    <xf numFmtId="0" fontId="2" fillId="0" borderId="0" xfId="0" applyFont="1" applyBorder="1" applyAlignment="1">
      <alignment vertical="top"/>
    </xf>
    <xf numFmtId="0" fontId="2" fillId="7" borderId="33" xfId="0"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Border="1" applyAlignment="1">
      <alignment horizontal="left"/>
    </xf>
    <xf numFmtId="10" fontId="2" fillId="0" borderId="0" xfId="0" applyNumberFormat="1" applyFont="1" applyBorder="1"/>
    <xf numFmtId="4" fontId="6" fillId="0" borderId="0" xfId="0" applyNumberFormat="1" applyFont="1" applyBorder="1"/>
    <xf numFmtId="0" fontId="2" fillId="9" borderId="11" xfId="0" applyFont="1" applyFill="1" applyBorder="1" applyAlignment="1">
      <alignment horizontal="center" vertical="top" wrapText="1"/>
    </xf>
    <xf numFmtId="0" fontId="2" fillId="10" borderId="0" xfId="0" applyFont="1" applyFill="1"/>
    <xf numFmtId="0" fontId="12" fillId="10" borderId="0" xfId="0" applyFont="1" applyFill="1"/>
    <xf numFmtId="0" fontId="13" fillId="10" borderId="0" xfId="0" applyFont="1" applyFill="1"/>
    <xf numFmtId="4" fontId="2" fillId="9" borderId="15" xfId="0" applyNumberFormat="1" applyFont="1" applyFill="1" applyBorder="1"/>
    <xf numFmtId="4" fontId="2" fillId="9" borderId="2" xfId="0" applyNumberFormat="1" applyFont="1" applyFill="1" applyBorder="1"/>
    <xf numFmtId="4" fontId="2" fillId="9" borderId="11" xfId="0" applyNumberFormat="1" applyFont="1" applyFill="1" applyBorder="1"/>
    <xf numFmtId="0" fontId="2" fillId="9" borderId="15" xfId="0" applyFont="1" applyFill="1" applyBorder="1" applyAlignment="1">
      <alignment horizontal="center" vertical="top" wrapText="1"/>
    </xf>
    <xf numFmtId="0" fontId="2" fillId="9" borderId="2" xfId="0" applyFont="1" applyFill="1" applyBorder="1" applyAlignment="1">
      <alignment horizontal="center" vertical="top" wrapText="1"/>
    </xf>
    <xf numFmtId="0" fontId="25" fillId="0" borderId="0" xfId="0" applyFont="1"/>
    <xf numFmtId="0" fontId="6" fillId="0" borderId="0" xfId="0" applyFont="1" applyAlignment="1">
      <alignment horizontal="left"/>
    </xf>
    <xf numFmtId="0" fontId="25" fillId="0" borderId="0" xfId="0" applyFont="1" applyBorder="1"/>
    <xf numFmtId="4" fontId="23" fillId="2" borderId="2" xfId="0" applyNumberFormat="1" applyFont="1" applyFill="1" applyBorder="1"/>
    <xf numFmtId="4" fontId="2" fillId="9" borderId="34" xfId="0" applyNumberFormat="1" applyFont="1" applyFill="1" applyBorder="1"/>
    <xf numFmtId="4" fontId="2" fillId="9" borderId="30" xfId="0" applyNumberFormat="1" applyFont="1" applyFill="1" applyBorder="1"/>
    <xf numFmtId="4" fontId="2" fillId="0" borderId="35" xfId="0" applyNumberFormat="1" applyFont="1" applyBorder="1"/>
    <xf numFmtId="4" fontId="2" fillId="0" borderId="34" xfId="0" applyNumberFormat="1" applyFont="1" applyBorder="1"/>
    <xf numFmtId="0" fontId="2" fillId="0" borderId="34" xfId="0" applyFont="1" applyBorder="1"/>
    <xf numFmtId="4" fontId="2" fillId="3" borderId="34" xfId="0" applyNumberFormat="1" applyFont="1" applyFill="1" applyBorder="1"/>
    <xf numFmtId="4" fontId="6" fillId="3" borderId="34" xfId="0" applyNumberFormat="1" applyFont="1" applyFill="1" applyBorder="1"/>
    <xf numFmtId="2" fontId="2" fillId="0" borderId="34" xfId="0" applyNumberFormat="1" applyFont="1" applyBorder="1"/>
    <xf numFmtId="4" fontId="2" fillId="2" borderId="34" xfId="0" applyNumberFormat="1" applyFont="1" applyFill="1" applyBorder="1"/>
    <xf numFmtId="4" fontId="2" fillId="0" borderId="36" xfId="0" applyNumberFormat="1" applyFont="1" applyBorder="1"/>
    <xf numFmtId="4" fontId="6" fillId="0" borderId="36" xfId="0" applyNumberFormat="1" applyFont="1" applyBorder="1" applyAlignment="1">
      <alignment horizontal="right"/>
    </xf>
    <xf numFmtId="0" fontId="2" fillId="0" borderId="37" xfId="0" applyFont="1" applyBorder="1"/>
    <xf numFmtId="0" fontId="39" fillId="0" borderId="0" xfId="0" applyFont="1"/>
    <xf numFmtId="0" fontId="42" fillId="10" borderId="0" xfId="0" applyFont="1" applyFill="1"/>
    <xf numFmtId="0" fontId="6" fillId="3" borderId="3" xfId="0" applyFont="1" applyFill="1" applyBorder="1" applyAlignment="1">
      <alignment horizontal="center" vertical="top"/>
    </xf>
    <xf numFmtId="0" fontId="16" fillId="3" borderId="15" xfId="0" applyFont="1" applyFill="1" applyBorder="1" applyAlignment="1">
      <alignment vertical="top"/>
    </xf>
    <xf numFmtId="0" fontId="16" fillId="3" borderId="2" xfId="0" applyFont="1" applyFill="1" applyBorder="1" applyAlignment="1">
      <alignment vertical="top"/>
    </xf>
    <xf numFmtId="4" fontId="2" fillId="3" borderId="2" xfId="0" applyNumberFormat="1" applyFont="1" applyFill="1" applyBorder="1" applyAlignment="1">
      <alignment horizontal="right" vertical="top"/>
    </xf>
    <xf numFmtId="4" fontId="6" fillId="3" borderId="30" xfId="0" applyNumberFormat="1" applyFont="1" applyFill="1" applyBorder="1" applyAlignment="1">
      <alignment horizontal="right" vertical="top"/>
    </xf>
    <xf numFmtId="0" fontId="6" fillId="2" borderId="2" xfId="0" applyFont="1" applyFill="1" applyBorder="1" applyAlignment="1">
      <alignment horizontal="center" vertical="top"/>
    </xf>
    <xf numFmtId="0" fontId="11" fillId="4" borderId="18" xfId="0" applyFont="1" applyFill="1" applyBorder="1" applyAlignment="1">
      <alignment horizontal="left"/>
    </xf>
    <xf numFmtId="0" fontId="11" fillId="4" borderId="18" xfId="0" applyFont="1" applyFill="1" applyBorder="1" applyAlignment="1">
      <alignment horizontal="left"/>
    </xf>
    <xf numFmtId="0" fontId="11" fillId="4" borderId="18" xfId="0" applyFont="1" applyFill="1" applyBorder="1" applyAlignment="1">
      <alignment horizontal="left"/>
    </xf>
    <xf numFmtId="17" fontId="9" fillId="7" borderId="20" xfId="0" applyNumberFormat="1" applyFont="1" applyFill="1" applyBorder="1" applyAlignment="1">
      <alignment horizontal="left"/>
    </xf>
    <xf numFmtId="0" fontId="2" fillId="0" borderId="15" xfId="0" applyFont="1" applyBorder="1" applyAlignment="1">
      <alignment/>
    </xf>
    <xf numFmtId="4" fontId="6" fillId="0" borderId="2" xfId="0" applyNumberFormat="1" applyFont="1" applyBorder="1" applyAlignment="1">
      <alignment horizontal="right"/>
    </xf>
    <xf numFmtId="10" fontId="2" fillId="0" borderId="14" xfId="0" applyNumberFormat="1" applyFont="1" applyBorder="1" applyAlignment="1">
      <alignment horizontal="center"/>
    </xf>
    <xf numFmtId="10" fontId="2" fillId="0" borderId="13" xfId="0" applyNumberFormat="1" applyFont="1" applyBorder="1" applyAlignment="1">
      <alignment horizontal="center"/>
    </xf>
    <xf numFmtId="0" fontId="6" fillId="0" borderId="21" xfId="0" applyFont="1" applyFill="1" applyBorder="1"/>
    <xf numFmtId="0" fontId="6" fillId="0" borderId="8" xfId="0" applyFont="1" applyFill="1" applyBorder="1"/>
    <xf numFmtId="0" fontId="43" fillId="0" borderId="0" xfId="0" applyFont="1"/>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Border="1"/>
    <xf numFmtId="0" fontId="44" fillId="0" borderId="0" xfId="0" applyFont="1" applyBorder="1" applyAlignment="1">
      <alignment vertical="center" wrapText="1"/>
    </xf>
    <xf numFmtId="0" fontId="45" fillId="11" borderId="15" xfId="0" applyFont="1" applyFill="1" applyBorder="1" applyAlignment="1">
      <alignment vertical="center" wrapText="1"/>
    </xf>
    <xf numFmtId="0" fontId="43" fillId="0" borderId="11" xfId="0" applyFont="1" applyBorder="1" applyAlignment="1">
      <alignment vertical="center" wrapText="1"/>
    </xf>
    <xf numFmtId="0" fontId="45" fillId="11" borderId="22" xfId="0" applyFont="1" applyFill="1" applyBorder="1" applyAlignment="1">
      <alignment vertical="center" wrapText="1"/>
    </xf>
    <xf numFmtId="0" fontId="11" fillId="4" borderId="18" xfId="0" applyFont="1" applyFill="1" applyBorder="1" applyAlignment="1">
      <alignment horizontal="left"/>
    </xf>
    <xf numFmtId="0" fontId="11" fillId="4" borderId="18" xfId="0" applyFont="1" applyFill="1" applyBorder="1" applyAlignment="1">
      <alignment horizontal="left"/>
    </xf>
    <xf numFmtId="4" fontId="6" fillId="0" borderId="0" xfId="0" applyNumberFormat="1" applyFont="1" applyBorder="1" applyAlignment="1">
      <alignment horizontal="right"/>
    </xf>
    <xf numFmtId="10" fontId="2" fillId="0" borderId="34" xfId="0" applyNumberFormat="1" applyFont="1" applyBorder="1"/>
    <xf numFmtId="4" fontId="2" fillId="0" borderId="30" xfId="0" applyNumberFormat="1" applyFont="1" applyBorder="1"/>
    <xf numFmtId="0" fontId="6" fillId="0" borderId="22" xfId="0" applyFont="1" applyFill="1" applyBorder="1"/>
    <xf numFmtId="10" fontId="2" fillId="0" borderId="0" xfId="0" applyNumberFormat="1" applyFont="1" applyBorder="1" applyAlignment="1">
      <alignment horizontal="center"/>
    </xf>
    <xf numFmtId="0" fontId="2" fillId="6" borderId="19" xfId="0" applyFont="1" applyFill="1" applyBorder="1"/>
    <xf numFmtId="0" fontId="12" fillId="6" borderId="19" xfId="0" applyFont="1" applyFill="1" applyBorder="1"/>
    <xf numFmtId="0" fontId="2" fillId="6" borderId="28" xfId="0" applyFont="1" applyFill="1" applyBorder="1"/>
    <xf numFmtId="0" fontId="2" fillId="6" borderId="29" xfId="0" applyFont="1" applyFill="1" applyBorder="1"/>
    <xf numFmtId="0" fontId="2" fillId="6" borderId="17" xfId="0" applyFont="1" applyFill="1" applyBorder="1"/>
    <xf numFmtId="0" fontId="6" fillId="0" borderId="2" xfId="0" applyFont="1" applyBorder="1" applyAlignment="1">
      <alignment vertical="top" wrapText="1"/>
    </xf>
    <xf numFmtId="0" fontId="6" fillId="0" borderId="2" xfId="0" applyFont="1" applyBorder="1"/>
    <xf numFmtId="0" fontId="6" fillId="0" borderId="2" xfId="0" applyFont="1" applyFill="1" applyBorder="1"/>
    <xf numFmtId="4" fontId="2" fillId="2" borderId="2" xfId="0" applyNumberFormat="1" applyFont="1" applyFill="1" applyBorder="1" applyAlignment="1">
      <alignment horizontal="right"/>
    </xf>
    <xf numFmtId="4" fontId="2" fillId="2" borderId="13" xfId="0" applyNumberFormat="1" applyFont="1" applyFill="1" applyBorder="1" applyAlignment="1">
      <alignment horizontal="right"/>
    </xf>
    <xf numFmtId="0" fontId="2" fillId="8" borderId="18" xfId="0" applyFont="1" applyFill="1" applyBorder="1"/>
    <xf numFmtId="0" fontId="2" fillId="8" borderId="19" xfId="0" applyFont="1" applyFill="1" applyBorder="1"/>
    <xf numFmtId="0" fontId="12" fillId="8" borderId="19" xfId="0" applyFont="1" applyFill="1" applyBorder="1"/>
    <xf numFmtId="0" fontId="2" fillId="8" borderId="28" xfId="0" applyFont="1" applyFill="1" applyBorder="1"/>
    <xf numFmtId="0" fontId="2" fillId="8" borderId="29" xfId="0" applyFont="1" applyFill="1" applyBorder="1"/>
    <xf numFmtId="0" fontId="2" fillId="8" borderId="17" xfId="0" applyFont="1" applyFill="1" applyBorder="1"/>
    <xf numFmtId="0" fontId="43" fillId="0" borderId="11" xfId="0" applyFont="1" applyFill="1" applyBorder="1" applyAlignment="1">
      <alignment vertical="center" wrapText="1"/>
    </xf>
    <xf numFmtId="0" fontId="43" fillId="0" borderId="31" xfId="0" applyFont="1" applyFill="1" applyBorder="1" applyAlignment="1">
      <alignment vertical="center" wrapText="1"/>
    </xf>
    <xf numFmtId="0" fontId="2" fillId="0" borderId="32" xfId="0" applyFont="1" applyFill="1" applyBorder="1" applyAlignment="1">
      <alignment horizontal="left"/>
    </xf>
    <xf numFmtId="0" fontId="2" fillId="0" borderId="13" xfId="0" applyFont="1" applyFill="1" applyBorder="1" applyAlignment="1">
      <alignment horizontal="left"/>
    </xf>
    <xf numFmtId="10" fontId="2" fillId="0" borderId="13" xfId="0" applyNumberFormat="1" applyFont="1" applyFill="1" applyBorder="1"/>
    <xf numFmtId="4" fontId="6" fillId="0" borderId="13" xfId="0" applyNumberFormat="1" applyFont="1" applyFill="1" applyBorder="1"/>
    <xf numFmtId="4" fontId="6" fillId="0" borderId="16" xfId="0" applyNumberFormat="1" applyFont="1" applyFill="1" applyBorder="1"/>
    <xf numFmtId="0" fontId="2" fillId="0" borderId="38" xfId="0" applyFont="1" applyBorder="1" applyAlignment="1">
      <alignment horizontal="left"/>
    </xf>
    <xf numFmtId="0" fontId="2" fillId="0" borderId="34" xfId="0" applyFont="1" applyBorder="1" applyAlignment="1">
      <alignment horizontal="left"/>
    </xf>
    <xf numFmtId="10" fontId="2" fillId="0" borderId="13" xfId="0" applyNumberFormat="1" applyFont="1" applyFill="1" applyBorder="1" applyAlignment="1">
      <alignment horizontal="center"/>
    </xf>
    <xf numFmtId="0" fontId="2" fillId="0" borderId="32" xfId="0" applyFont="1" applyFill="1" applyBorder="1" applyAlignment="1">
      <alignment/>
    </xf>
    <xf numFmtId="0" fontId="2" fillId="0" borderId="13" xfId="0" applyFont="1" applyFill="1" applyBorder="1"/>
    <xf numFmtId="0" fontId="2" fillId="3" borderId="39" xfId="0" applyFont="1" applyFill="1" applyBorder="1" applyAlignment="1">
      <alignment horizontal="left" vertical="top" wrapText="1"/>
    </xf>
    <xf numFmtId="0" fontId="2" fillId="3" borderId="40" xfId="0" applyFont="1" applyFill="1" applyBorder="1" applyAlignment="1">
      <alignment horizontal="left" vertical="top"/>
    </xf>
    <xf numFmtId="0" fontId="2" fillId="3" borderId="41" xfId="0" applyFont="1" applyFill="1" applyBorder="1" applyAlignment="1">
      <alignment horizontal="left" vertical="top"/>
    </xf>
    <xf numFmtId="0" fontId="6" fillId="0" borderId="0" xfId="0" applyFont="1" applyAlignment="1">
      <alignment horizontal="left"/>
    </xf>
    <xf numFmtId="0" fontId="2" fillId="0" borderId="14" xfId="0" applyFont="1" applyBorder="1" applyAlignment="1">
      <alignment horizontal="center"/>
    </xf>
    <xf numFmtId="0" fontId="23" fillId="0" borderId="0" xfId="0" applyFont="1" applyBorder="1" applyAlignment="1">
      <alignment horizontal="center" vertical="top" wrapText="1"/>
    </xf>
    <xf numFmtId="0" fontId="30" fillId="0" borderId="42" xfId="0" applyFont="1" applyBorder="1" applyAlignment="1">
      <alignment horizontal="left" wrapText="1"/>
    </xf>
    <xf numFmtId="0" fontId="0" fillId="0" borderId="42" xfId="0" applyFont="1" applyBorder="1" applyAlignment="1">
      <alignment horizontal="left" wrapText="1"/>
    </xf>
    <xf numFmtId="0" fontId="3" fillId="0" borderId="0" xfId="0" applyFont="1" applyAlignment="1">
      <alignment horizontal="left"/>
    </xf>
    <xf numFmtId="0" fontId="4" fillId="0" borderId="0" xfId="0" applyFont="1" applyAlignment="1">
      <alignment horizontal="left"/>
    </xf>
    <xf numFmtId="0" fontId="28" fillId="0" borderId="0" xfId="0" applyFont="1" applyAlignment="1">
      <alignment horizontal="left"/>
    </xf>
    <xf numFmtId="0" fontId="29" fillId="0" borderId="43" xfId="0" applyFont="1" applyFill="1" applyBorder="1" applyAlignment="1">
      <alignment horizontal="left"/>
    </xf>
    <xf numFmtId="0" fontId="32" fillId="0" borderId="44" xfId="0" applyNumberFormat="1" applyFont="1" applyBorder="1" applyAlignment="1">
      <alignment horizontal="left" vertical="top" wrapText="1"/>
    </xf>
    <xf numFmtId="0" fontId="30" fillId="0" borderId="45" xfId="0" applyFont="1" applyBorder="1" applyAlignment="1">
      <alignment horizontal="left" vertical="top" wrapText="1"/>
    </xf>
    <xf numFmtId="0" fontId="0" fillId="0" borderId="45" xfId="0" applyBorder="1" applyAlignment="1">
      <alignment horizontal="left" vertical="top" wrapText="1"/>
    </xf>
    <xf numFmtId="0" fontId="0" fillId="0" borderId="45" xfId="0" applyBorder="1" applyAlignment="1">
      <alignment horizontal="left" vertical="top"/>
    </xf>
    <xf numFmtId="0" fontId="0" fillId="0" borderId="45" xfId="0" applyFill="1" applyBorder="1" applyAlignment="1">
      <alignment horizontal="left" vertical="top" wrapText="1"/>
    </xf>
    <xf numFmtId="0" fontId="0" fillId="0" borderId="45" xfId="0" applyFill="1" applyBorder="1" applyAlignment="1">
      <alignment horizontal="left" vertical="top"/>
    </xf>
    <xf numFmtId="0" fontId="30" fillId="0" borderId="45" xfId="0" applyFont="1" applyFill="1" applyBorder="1" applyAlignment="1">
      <alignment horizontal="left" vertical="top" wrapText="1"/>
    </xf>
    <xf numFmtId="0" fontId="32" fillId="0" borderId="45" xfId="0" applyFont="1" applyBorder="1" applyAlignment="1">
      <alignment horizontal="left" vertical="top" wrapText="1"/>
    </xf>
    <xf numFmtId="0" fontId="6" fillId="9" borderId="2" xfId="0" applyFont="1" applyFill="1" applyBorder="1" applyAlignment="1">
      <alignment horizontal="center"/>
    </xf>
    <xf numFmtId="0" fontId="6" fillId="3" borderId="2" xfId="0" applyFont="1" applyFill="1" applyBorder="1" applyAlignment="1">
      <alignment horizontal="center"/>
    </xf>
    <xf numFmtId="0" fontId="6" fillId="2" borderId="2" xfId="0" applyFont="1" applyFill="1" applyBorder="1" applyAlignment="1">
      <alignment horizontal="center"/>
    </xf>
    <xf numFmtId="0" fontId="22" fillId="7" borderId="18" xfId="0" applyFont="1" applyFill="1" applyBorder="1" applyAlignment="1">
      <alignment horizontal="center" vertical="top" wrapText="1"/>
    </xf>
    <xf numFmtId="0" fontId="22" fillId="7" borderId="28" xfId="0" applyFont="1" applyFill="1" applyBorder="1" applyAlignment="1">
      <alignment horizontal="center" vertical="top"/>
    </xf>
    <xf numFmtId="0" fontId="16" fillId="6" borderId="20" xfId="0" applyFont="1" applyFill="1" applyBorder="1" applyAlignment="1">
      <alignment horizontal="center" vertical="center"/>
    </xf>
    <xf numFmtId="0" fontId="16" fillId="6" borderId="0" xfId="0" applyFont="1" applyFill="1" applyBorder="1" applyAlignment="1">
      <alignment horizontal="center" vertical="center"/>
    </xf>
    <xf numFmtId="0" fontId="16" fillId="2" borderId="46" xfId="0" applyFont="1" applyFill="1" applyBorder="1" applyAlignment="1">
      <alignment horizontal="left" vertical="center"/>
    </xf>
    <xf numFmtId="0" fontId="16" fillId="2" borderId="47" xfId="0" applyFont="1" applyFill="1" applyBorder="1" applyAlignment="1">
      <alignment horizontal="left" vertical="center"/>
    </xf>
    <xf numFmtId="0" fontId="11" fillId="4" borderId="20" xfId="0" applyFont="1" applyFill="1" applyBorder="1" applyAlignment="1">
      <alignment horizontal="center"/>
    </xf>
    <xf numFmtId="0" fontId="11" fillId="4" borderId="0" xfId="0" applyFont="1" applyFill="1" applyBorder="1" applyAlignment="1">
      <alignment horizontal="center"/>
    </xf>
    <xf numFmtId="0" fontId="17" fillId="6" borderId="20" xfId="0" applyFont="1" applyFill="1" applyBorder="1" applyAlignment="1">
      <alignment horizontal="center" vertical="center"/>
    </xf>
    <xf numFmtId="0" fontId="17" fillId="6" borderId="0" xfId="0" applyFont="1" applyFill="1" applyBorder="1" applyAlignment="1">
      <alignment horizontal="center" vertical="center"/>
    </xf>
    <xf numFmtId="0" fontId="17" fillId="3" borderId="48" xfId="0" applyFont="1" applyFill="1" applyBorder="1" applyAlignment="1">
      <alignment horizontal="left" vertical="top"/>
    </xf>
    <xf numFmtId="0" fontId="17" fillId="3" borderId="49" xfId="0" applyFont="1" applyFill="1" applyBorder="1" applyAlignment="1">
      <alignment horizontal="left" vertical="top"/>
    </xf>
    <xf numFmtId="0" fontId="17" fillId="2" borderId="21" xfId="0" applyFont="1" applyFill="1" applyBorder="1" applyAlignment="1">
      <alignment horizontal="left" vertical="top"/>
    </xf>
    <xf numFmtId="0" fontId="17" fillId="2" borderId="1" xfId="0" applyFont="1" applyFill="1" applyBorder="1" applyAlignment="1">
      <alignment horizontal="left" vertical="top"/>
    </xf>
    <xf numFmtId="0" fontId="6" fillId="9" borderId="50" xfId="0" applyFont="1" applyFill="1" applyBorder="1" applyAlignment="1">
      <alignment horizontal="center"/>
    </xf>
    <xf numFmtId="0" fontId="6" fillId="9" borderId="3" xfId="0" applyFont="1" applyFill="1" applyBorder="1" applyAlignment="1">
      <alignment horizontal="center"/>
    </xf>
    <xf numFmtId="0" fontId="6" fillId="9" borderId="4" xfId="0" applyFont="1" applyFill="1" applyBorder="1" applyAlignment="1">
      <alignment horizontal="center"/>
    </xf>
    <xf numFmtId="0" fontId="6" fillId="3" borderId="51" xfId="0" applyFont="1" applyFill="1" applyBorder="1" applyAlignment="1">
      <alignment horizontal="center"/>
    </xf>
    <xf numFmtId="0" fontId="6" fillId="3" borderId="52" xfId="0" applyFont="1" applyFill="1" applyBorder="1" applyAlignment="1">
      <alignment horizontal="center"/>
    </xf>
    <xf numFmtId="0" fontId="6" fillId="2" borderId="51" xfId="0" applyFont="1" applyFill="1" applyBorder="1" applyAlignment="1">
      <alignment horizontal="center"/>
    </xf>
    <xf numFmtId="0" fontId="6" fillId="2" borderId="1" xfId="0" applyFont="1" applyFill="1" applyBorder="1" applyAlignment="1">
      <alignment horizontal="center"/>
    </xf>
    <xf numFmtId="0" fontId="6" fillId="0" borderId="50" xfId="0" applyFont="1" applyFill="1" applyBorder="1" applyAlignment="1">
      <alignment horizontal="center" vertical="top" wrapText="1"/>
    </xf>
    <xf numFmtId="0" fontId="6" fillId="0" borderId="3" xfId="0" applyFont="1" applyFill="1" applyBorder="1" applyAlignment="1">
      <alignment horizontal="center" vertical="top" wrapText="1"/>
    </xf>
    <xf numFmtId="0" fontId="17" fillId="3" borderId="48" xfId="0" applyFont="1" applyFill="1" applyBorder="1" applyAlignment="1">
      <alignment horizontal="left" vertical="center"/>
    </xf>
    <xf numFmtId="0" fontId="17" fillId="3" borderId="49" xfId="0" applyFont="1" applyFill="1" applyBorder="1" applyAlignment="1">
      <alignment horizontal="left" vertical="center"/>
    </xf>
    <xf numFmtId="0" fontId="22" fillId="7" borderId="18" xfId="0" applyFont="1" applyFill="1" applyBorder="1" applyAlignment="1">
      <alignment horizontal="center" vertical="center"/>
    </xf>
    <xf numFmtId="0" fontId="22" fillId="7" borderId="28" xfId="0" applyFont="1" applyFill="1" applyBorder="1" applyAlignment="1">
      <alignment horizontal="center" vertical="center"/>
    </xf>
    <xf numFmtId="0" fontId="11" fillId="4" borderId="18" xfId="0" applyFont="1" applyFill="1" applyBorder="1" applyAlignment="1">
      <alignment horizontal="left"/>
    </xf>
    <xf numFmtId="0" fontId="11" fillId="4" borderId="19" xfId="0" applyFont="1" applyFill="1" applyBorder="1" applyAlignment="1">
      <alignment horizontal="left"/>
    </xf>
    <xf numFmtId="0" fontId="18" fillId="0" borderId="0" xfId="0" applyFont="1" applyFill="1" applyBorder="1" applyAlignment="1">
      <alignment horizontal="center" vertical="top" textRotation="90"/>
    </xf>
    <xf numFmtId="0" fontId="18" fillId="0" borderId="0" xfId="0" applyFont="1" applyFill="1" applyBorder="1" applyAlignment="1">
      <alignment horizontal="right" vertical="top" textRotation="90"/>
    </xf>
    <xf numFmtId="0" fontId="19" fillId="5" borderId="0" xfId="0" applyFont="1" applyFill="1" applyBorder="1" applyAlignment="1">
      <alignment horizontal="center" wrapText="1"/>
    </xf>
    <xf numFmtId="0" fontId="6" fillId="3" borderId="1" xfId="0" applyFont="1" applyFill="1" applyBorder="1" applyAlignment="1">
      <alignment horizontal="center"/>
    </xf>
    <xf numFmtId="0" fontId="11" fillId="4" borderId="18" xfId="0" applyFont="1" applyFill="1" applyBorder="1" applyAlignment="1">
      <alignment horizontal="center"/>
    </xf>
    <xf numFmtId="0" fontId="11" fillId="4" borderId="19" xfId="0" applyFont="1" applyFill="1" applyBorder="1" applyAlignment="1">
      <alignment horizontal="center"/>
    </xf>
    <xf numFmtId="0" fontId="6" fillId="9" borderId="48" xfId="0" applyFont="1" applyFill="1" applyBorder="1" applyAlignment="1">
      <alignment horizontal="center"/>
    </xf>
    <xf numFmtId="0" fontId="6" fillId="9" borderId="53" xfId="0" applyFont="1" applyFill="1" applyBorder="1" applyAlignment="1">
      <alignment horizontal="center"/>
    </xf>
    <xf numFmtId="0" fontId="6" fillId="9" borderId="54" xfId="0" applyFont="1" applyFill="1" applyBorder="1" applyAlignment="1">
      <alignment horizontal="center"/>
    </xf>
    <xf numFmtId="0" fontId="17" fillId="2" borderId="21" xfId="0" applyFont="1" applyFill="1" applyBorder="1" applyAlignment="1">
      <alignment horizontal="left" vertical="center"/>
    </xf>
    <xf numFmtId="0" fontId="17" fillId="2" borderId="1" xfId="0" applyFont="1" applyFill="1" applyBorder="1" applyAlignment="1">
      <alignment horizontal="left" vertical="center"/>
    </xf>
    <xf numFmtId="0" fontId="45" fillId="11" borderId="55" xfId="0" applyFont="1" applyFill="1" applyBorder="1" applyAlignment="1">
      <alignment vertical="center" wrapText="1"/>
    </xf>
    <xf numFmtId="0" fontId="45" fillId="11" borderId="56" xfId="0" applyFont="1" applyFill="1" applyBorder="1" applyAlignment="1">
      <alignment vertical="center" wrapText="1"/>
    </xf>
    <xf numFmtId="0" fontId="43" fillId="0" borderId="46" xfId="0" applyFont="1" applyBorder="1" applyAlignment="1">
      <alignment vertical="center" wrapText="1"/>
    </xf>
    <xf numFmtId="0" fontId="43" fillId="0" borderId="57" xfId="0" applyFont="1" applyBorder="1" applyAlignment="1">
      <alignment vertical="center"/>
    </xf>
    <xf numFmtId="0" fontId="43" fillId="0" borderId="58" xfId="0" applyFont="1" applyBorder="1" applyAlignment="1">
      <alignment horizontal="left" vertical="center" wrapText="1"/>
    </xf>
    <xf numFmtId="0" fontId="43" fillId="0" borderId="59"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customXml" Target="../customXml/item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1</xdr:col>
      <xdr:colOff>38100</xdr:colOff>
      <xdr:row>9</xdr:row>
      <xdr:rowOff>342900</xdr:rowOff>
    </xdr:to>
    <xdr:sp macro="" textlink="">
      <xdr:nvSpPr>
        <xdr:cNvPr id="28" name="Striped Right Arrow 27"/>
        <xdr:cNvSpPr/>
      </xdr:nvSpPr>
      <xdr:spPr>
        <a:xfrm rot="5400000">
          <a:off x="0" y="409575"/>
          <a:ext cx="1247775" cy="5629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114300</xdr:colOff>
      <xdr:row>10</xdr:row>
      <xdr:rowOff>1571625</xdr:rowOff>
    </xdr:from>
    <xdr:to>
      <xdr:col>4</xdr:col>
      <xdr:colOff>209550</xdr:colOff>
      <xdr:row>10</xdr:row>
      <xdr:rowOff>2724150</xdr:rowOff>
    </xdr:to>
    <xdr:pic>
      <xdr:nvPicPr>
        <xdr:cNvPr id="6" name="Picture 5"/>
        <xdr:cNvPicPr preferRelativeResize="1">
          <a:picLocks noChangeAspect="1"/>
        </xdr:cNvPicPr>
      </xdr:nvPicPr>
      <xdr:blipFill>
        <a:blip r:embed="rId1"/>
        <a:stretch>
          <a:fillRect/>
        </a:stretch>
      </xdr:blipFill>
      <xdr:spPr>
        <a:xfrm>
          <a:off x="1323975" y="10896600"/>
          <a:ext cx="1924050" cy="1152525"/>
        </a:xfrm>
        <a:prstGeom prst="rect">
          <a:avLst/>
        </a:prstGeom>
        <a:ln>
          <a:noFill/>
        </a:ln>
      </xdr:spPr>
    </xdr:pic>
    <xdr:clientData/>
  </xdr:twoCellAnchor>
  <xdr:twoCellAnchor editAs="oneCell">
    <xdr:from>
      <xdr:col>1</xdr:col>
      <xdr:colOff>219075</xdr:colOff>
      <xdr:row>12</xdr:row>
      <xdr:rowOff>1333500</xdr:rowOff>
    </xdr:from>
    <xdr:to>
      <xdr:col>6</xdr:col>
      <xdr:colOff>0</xdr:colOff>
      <xdr:row>12</xdr:row>
      <xdr:rowOff>3286125</xdr:rowOff>
    </xdr:to>
    <xdr:pic>
      <xdr:nvPicPr>
        <xdr:cNvPr id="13" name="Picture 12"/>
        <xdr:cNvPicPr preferRelativeResize="1">
          <a:picLocks noChangeAspect="1"/>
        </xdr:cNvPicPr>
      </xdr:nvPicPr>
      <xdr:blipFill>
        <a:blip r:embed="rId2"/>
        <a:stretch>
          <a:fillRect/>
        </a:stretch>
      </xdr:blipFill>
      <xdr:spPr>
        <a:xfrm>
          <a:off x="1428750" y="17697450"/>
          <a:ext cx="2828925" cy="1962150"/>
        </a:xfrm>
        <a:prstGeom prst="rect">
          <a:avLst/>
        </a:prstGeom>
        <a:ln>
          <a:noFill/>
        </a:ln>
      </xdr:spPr>
    </xdr:pic>
    <xdr:clientData/>
  </xdr:twoCellAnchor>
  <xdr:twoCellAnchor editAs="oneCell">
    <xdr:from>
      <xdr:col>1</xdr:col>
      <xdr:colOff>85725</xdr:colOff>
      <xdr:row>11</xdr:row>
      <xdr:rowOff>1647825</xdr:rowOff>
    </xdr:from>
    <xdr:to>
      <xdr:col>7</xdr:col>
      <xdr:colOff>209550</xdr:colOff>
      <xdr:row>11</xdr:row>
      <xdr:rowOff>3314700</xdr:rowOff>
    </xdr:to>
    <xdr:pic>
      <xdr:nvPicPr>
        <xdr:cNvPr id="11" name="Picture 10"/>
        <xdr:cNvPicPr preferRelativeResize="1">
          <a:picLocks noChangeAspect="1"/>
        </xdr:cNvPicPr>
      </xdr:nvPicPr>
      <xdr:blipFill>
        <a:blip r:embed="rId3"/>
        <a:stretch>
          <a:fillRect/>
        </a:stretch>
      </xdr:blipFill>
      <xdr:spPr>
        <a:xfrm>
          <a:off x="1295400" y="14116050"/>
          <a:ext cx="3781425" cy="1676400"/>
        </a:xfrm>
        <a:prstGeom prst="rect">
          <a:avLst/>
        </a:prstGeom>
        <a:ln>
          <a:noFill/>
        </a:ln>
      </xdr:spPr>
    </xdr:pic>
    <xdr:clientData/>
  </xdr:twoCellAnchor>
  <xdr:twoCellAnchor editAs="oneCell">
    <xdr:from>
      <xdr:col>1</xdr:col>
      <xdr:colOff>247650</xdr:colOff>
      <xdr:row>15</xdr:row>
      <xdr:rowOff>476250</xdr:rowOff>
    </xdr:from>
    <xdr:to>
      <xdr:col>18</xdr:col>
      <xdr:colOff>133350</xdr:colOff>
      <xdr:row>15</xdr:row>
      <xdr:rowOff>971550</xdr:rowOff>
    </xdr:to>
    <xdr:pic>
      <xdr:nvPicPr>
        <xdr:cNvPr id="18" name="Picture 17"/>
        <xdr:cNvPicPr preferRelativeResize="1">
          <a:picLocks noChangeAspect="1"/>
        </xdr:cNvPicPr>
      </xdr:nvPicPr>
      <xdr:blipFill>
        <a:blip r:embed="rId4"/>
        <a:stretch>
          <a:fillRect/>
        </a:stretch>
      </xdr:blipFill>
      <xdr:spPr>
        <a:xfrm>
          <a:off x="1457325" y="23793450"/>
          <a:ext cx="10248900" cy="504825"/>
        </a:xfrm>
        <a:prstGeom prst="rect">
          <a:avLst/>
        </a:prstGeom>
        <a:ln>
          <a:noFill/>
        </a:ln>
      </xdr:spPr>
    </xdr:pic>
    <xdr:clientData/>
  </xdr:twoCellAnchor>
  <xdr:twoCellAnchor editAs="oneCell">
    <xdr:from>
      <xdr:col>1</xdr:col>
      <xdr:colOff>247650</xdr:colOff>
      <xdr:row>19</xdr:row>
      <xdr:rowOff>809625</xdr:rowOff>
    </xdr:from>
    <xdr:to>
      <xdr:col>16</xdr:col>
      <xdr:colOff>400050</xdr:colOff>
      <xdr:row>19</xdr:row>
      <xdr:rowOff>2238375</xdr:rowOff>
    </xdr:to>
    <xdr:pic>
      <xdr:nvPicPr>
        <xdr:cNvPr id="25" name="Picture 24"/>
        <xdr:cNvPicPr preferRelativeResize="1">
          <a:picLocks noChangeAspect="1"/>
        </xdr:cNvPicPr>
      </xdr:nvPicPr>
      <xdr:blipFill>
        <a:blip r:embed="rId5"/>
        <a:stretch>
          <a:fillRect/>
        </a:stretch>
      </xdr:blipFill>
      <xdr:spPr>
        <a:xfrm>
          <a:off x="1457325" y="35956875"/>
          <a:ext cx="9296400" cy="1428750"/>
        </a:xfrm>
        <a:prstGeom prst="rect">
          <a:avLst/>
        </a:prstGeom>
        <a:ln>
          <a:noFill/>
        </a:ln>
      </xdr:spPr>
    </xdr:pic>
    <xdr:clientData/>
  </xdr:twoCellAnchor>
  <xdr:twoCellAnchor>
    <xdr:from>
      <xdr:col>0</xdr:col>
      <xdr:colOff>0</xdr:colOff>
      <xdr:row>9</xdr:row>
      <xdr:rowOff>762000</xdr:rowOff>
    </xdr:from>
    <xdr:to>
      <xdr:col>1</xdr:col>
      <xdr:colOff>38100</xdr:colOff>
      <xdr:row>10</xdr:row>
      <xdr:rowOff>2771775</xdr:rowOff>
    </xdr:to>
    <xdr:sp macro="" textlink="">
      <xdr:nvSpPr>
        <xdr:cNvPr id="29" name="Striped Right Arrow 28"/>
        <xdr:cNvSpPr/>
      </xdr:nvSpPr>
      <xdr:spPr>
        <a:xfrm rot="5400000">
          <a:off x="0" y="6457950"/>
          <a:ext cx="1247775" cy="563880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11</xdr:row>
      <xdr:rowOff>0</xdr:rowOff>
    </xdr:from>
    <xdr:to>
      <xdr:col>1</xdr:col>
      <xdr:colOff>38100</xdr:colOff>
      <xdr:row>12</xdr:row>
      <xdr:rowOff>1724025</xdr:rowOff>
    </xdr:to>
    <xdr:sp macro="" textlink="">
      <xdr:nvSpPr>
        <xdr:cNvPr id="30" name="Striped Right Arrow 29"/>
        <xdr:cNvSpPr/>
      </xdr:nvSpPr>
      <xdr:spPr>
        <a:xfrm rot="5400000">
          <a:off x="0" y="12468225"/>
          <a:ext cx="1247775" cy="561975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28575</xdr:colOff>
      <xdr:row>15</xdr:row>
      <xdr:rowOff>1333500</xdr:rowOff>
    </xdr:from>
    <xdr:to>
      <xdr:col>1</xdr:col>
      <xdr:colOff>66675</xdr:colOff>
      <xdr:row>16</xdr:row>
      <xdr:rowOff>3381375</xdr:rowOff>
    </xdr:to>
    <xdr:sp macro="" textlink="">
      <xdr:nvSpPr>
        <xdr:cNvPr id="33" name="Striped Right Arrow 32"/>
        <xdr:cNvSpPr/>
      </xdr:nvSpPr>
      <xdr:spPr>
        <a:xfrm rot="5400000">
          <a:off x="28575" y="24650700"/>
          <a:ext cx="1247775" cy="57054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28575</xdr:colOff>
      <xdr:row>17</xdr:row>
      <xdr:rowOff>657225</xdr:rowOff>
    </xdr:from>
    <xdr:to>
      <xdr:col>1</xdr:col>
      <xdr:colOff>66675</xdr:colOff>
      <xdr:row>19</xdr:row>
      <xdr:rowOff>1314450</xdr:rowOff>
    </xdr:to>
    <xdr:sp macro="" textlink="">
      <xdr:nvSpPr>
        <xdr:cNvPr id="34" name="Striped Right Arrow 33"/>
        <xdr:cNvSpPr/>
      </xdr:nvSpPr>
      <xdr:spPr>
        <a:xfrm rot="5400000">
          <a:off x="28575" y="31175325"/>
          <a:ext cx="1247775" cy="52863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xdr:from>
      <xdr:col>0</xdr:col>
      <xdr:colOff>0</xdr:colOff>
      <xdr:row>12</xdr:row>
      <xdr:rowOff>2695575</xdr:rowOff>
    </xdr:from>
    <xdr:to>
      <xdr:col>1</xdr:col>
      <xdr:colOff>38100</xdr:colOff>
      <xdr:row>15</xdr:row>
      <xdr:rowOff>314325</xdr:rowOff>
    </xdr:to>
    <xdr:sp macro="" textlink="">
      <xdr:nvSpPr>
        <xdr:cNvPr id="35" name="Striped Right Arrow 34"/>
        <xdr:cNvSpPr/>
      </xdr:nvSpPr>
      <xdr:spPr>
        <a:xfrm rot="5400000">
          <a:off x="0" y="19059525"/>
          <a:ext cx="1247775" cy="4572000"/>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IE" sz="4000"/>
            <a:t>G  U  I  D  A  N  C  E</a:t>
          </a:r>
        </a:p>
      </xdr:txBody>
    </xdr:sp>
    <xdr:clientData/>
  </xdr:twoCellAnchor>
  <xdr:twoCellAnchor editAs="oneCell">
    <xdr:from>
      <xdr:col>1</xdr:col>
      <xdr:colOff>76200</xdr:colOff>
      <xdr:row>9</xdr:row>
      <xdr:rowOff>1714500</xdr:rowOff>
    </xdr:from>
    <xdr:to>
      <xdr:col>6</xdr:col>
      <xdr:colOff>47625</xdr:colOff>
      <xdr:row>9</xdr:row>
      <xdr:rowOff>3200400</xdr:rowOff>
    </xdr:to>
    <xdr:pic>
      <xdr:nvPicPr>
        <xdr:cNvPr id="2" name="Picture 1"/>
        <xdr:cNvPicPr preferRelativeResize="1">
          <a:picLocks noChangeAspect="1"/>
        </xdr:cNvPicPr>
      </xdr:nvPicPr>
      <xdr:blipFill>
        <a:blip r:embed="rId6"/>
        <a:stretch>
          <a:fillRect/>
        </a:stretch>
      </xdr:blipFill>
      <xdr:spPr>
        <a:xfrm>
          <a:off x="1285875" y="7410450"/>
          <a:ext cx="3019425" cy="1485900"/>
        </a:xfrm>
        <a:prstGeom prst="rect">
          <a:avLst/>
        </a:prstGeom>
        <a:ln>
          <a:noFill/>
        </a:ln>
      </xdr:spPr>
    </xdr:pic>
    <xdr:clientData/>
  </xdr:twoCellAnchor>
  <xdr:twoCellAnchor editAs="oneCell">
    <xdr:from>
      <xdr:col>1</xdr:col>
      <xdr:colOff>238125</xdr:colOff>
      <xdr:row>13</xdr:row>
      <xdr:rowOff>809625</xdr:rowOff>
    </xdr:from>
    <xdr:to>
      <xdr:col>7</xdr:col>
      <xdr:colOff>114300</xdr:colOff>
      <xdr:row>13</xdr:row>
      <xdr:rowOff>1419225</xdr:rowOff>
    </xdr:to>
    <xdr:pic>
      <xdr:nvPicPr>
        <xdr:cNvPr id="7" name="Picture 6"/>
        <xdr:cNvPicPr preferRelativeResize="1">
          <a:picLocks noChangeAspect="1"/>
        </xdr:cNvPicPr>
      </xdr:nvPicPr>
      <xdr:blipFill>
        <a:blip r:embed="rId7"/>
        <a:srcRect b="77978"/>
        <a:stretch>
          <a:fillRect/>
        </a:stretch>
      </xdr:blipFill>
      <xdr:spPr>
        <a:xfrm>
          <a:off x="1447800" y="20754975"/>
          <a:ext cx="3533775" cy="609600"/>
        </a:xfrm>
        <a:prstGeom prst="rect">
          <a:avLst/>
        </a:prstGeom>
        <a:ln>
          <a:noFill/>
        </a:ln>
      </xdr:spPr>
    </xdr:pic>
    <xdr:clientData/>
  </xdr:twoCellAnchor>
  <xdr:twoCellAnchor editAs="oneCell">
    <xdr:from>
      <xdr:col>1</xdr:col>
      <xdr:colOff>28575</xdr:colOff>
      <xdr:row>16</xdr:row>
      <xdr:rowOff>742950</xdr:rowOff>
    </xdr:from>
    <xdr:to>
      <xdr:col>20</xdr:col>
      <xdr:colOff>495300</xdr:colOff>
      <xdr:row>16</xdr:row>
      <xdr:rowOff>3076575</xdr:rowOff>
    </xdr:to>
    <xdr:pic>
      <xdr:nvPicPr>
        <xdr:cNvPr id="8" name="Picture 7"/>
        <xdr:cNvPicPr preferRelativeResize="1">
          <a:picLocks noChangeAspect="1"/>
        </xdr:cNvPicPr>
      </xdr:nvPicPr>
      <xdr:blipFill>
        <a:blip r:embed="rId8"/>
        <a:stretch>
          <a:fillRect/>
        </a:stretch>
      </xdr:blipFill>
      <xdr:spPr>
        <a:xfrm>
          <a:off x="1238250" y="27717750"/>
          <a:ext cx="12049125" cy="2324100"/>
        </a:xfrm>
        <a:prstGeom prst="rect">
          <a:avLst/>
        </a:prstGeom>
        <a:ln>
          <a:noFill/>
        </a:ln>
      </xdr:spPr>
    </xdr:pic>
    <xdr:clientData/>
  </xdr:twoCellAnchor>
  <xdr:twoCellAnchor editAs="oneCell">
    <xdr:from>
      <xdr:col>0</xdr:col>
      <xdr:colOff>1123950</xdr:colOff>
      <xdr:row>17</xdr:row>
      <xdr:rowOff>552450</xdr:rowOff>
    </xdr:from>
    <xdr:to>
      <xdr:col>20</xdr:col>
      <xdr:colOff>476250</xdr:colOff>
      <xdr:row>17</xdr:row>
      <xdr:rowOff>3162300</xdr:rowOff>
    </xdr:to>
    <xdr:pic>
      <xdr:nvPicPr>
        <xdr:cNvPr id="9" name="Picture 8"/>
        <xdr:cNvPicPr preferRelativeResize="1">
          <a:picLocks noChangeAspect="1"/>
        </xdr:cNvPicPr>
      </xdr:nvPicPr>
      <xdr:blipFill>
        <a:blip r:embed="rId9"/>
        <a:stretch>
          <a:fillRect/>
        </a:stretch>
      </xdr:blipFill>
      <xdr:spPr>
        <a:xfrm>
          <a:off x="1123950" y="31070550"/>
          <a:ext cx="12144375" cy="2609850"/>
        </a:xfrm>
        <a:prstGeom prst="rect">
          <a:avLst/>
        </a:prstGeom>
        <a:ln>
          <a:noFill/>
        </a:ln>
      </xdr:spPr>
    </xdr:pic>
    <xdr:clientData/>
  </xdr:twoCellAnchor>
  <xdr:twoCellAnchor editAs="oneCell">
    <xdr:from>
      <xdr:col>1</xdr:col>
      <xdr:colOff>276225</xdr:colOff>
      <xdr:row>15</xdr:row>
      <xdr:rowOff>1704975</xdr:rowOff>
    </xdr:from>
    <xdr:to>
      <xdr:col>14</xdr:col>
      <xdr:colOff>457200</xdr:colOff>
      <xdr:row>15</xdr:row>
      <xdr:rowOff>3590925</xdr:rowOff>
    </xdr:to>
    <xdr:pic>
      <xdr:nvPicPr>
        <xdr:cNvPr id="20" name="Picture 19"/>
        <xdr:cNvPicPr preferRelativeResize="1">
          <a:picLocks noChangeAspect="1"/>
        </xdr:cNvPicPr>
      </xdr:nvPicPr>
      <xdr:blipFill>
        <a:blip r:embed="rId10"/>
        <a:stretch>
          <a:fillRect/>
        </a:stretch>
      </xdr:blipFill>
      <xdr:spPr>
        <a:xfrm>
          <a:off x="1485900" y="25022175"/>
          <a:ext cx="8105775" cy="1885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1971675"/>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30</xdr:row>
      <xdr:rowOff>66675</xdr:rowOff>
    </xdr:from>
    <xdr:to>
      <xdr:col>3</xdr:col>
      <xdr:colOff>466725</xdr:colOff>
      <xdr:row>31</xdr:row>
      <xdr:rowOff>142875</xdr:rowOff>
    </xdr:to>
    <xdr:sp macro="" textlink="">
      <xdr:nvSpPr>
        <xdr:cNvPr id="5" name="Down Arrow 4"/>
        <xdr:cNvSpPr/>
      </xdr:nvSpPr>
      <xdr:spPr>
        <a:xfrm>
          <a:off x="2047875" y="79819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30</xdr:row>
      <xdr:rowOff>57150</xdr:rowOff>
    </xdr:from>
    <xdr:to>
      <xdr:col>4</xdr:col>
      <xdr:colOff>695325</xdr:colOff>
      <xdr:row>31</xdr:row>
      <xdr:rowOff>133350</xdr:rowOff>
    </xdr:to>
    <xdr:sp macro="" textlink="">
      <xdr:nvSpPr>
        <xdr:cNvPr id="6" name="Down Arrow 5"/>
        <xdr:cNvSpPr/>
      </xdr:nvSpPr>
      <xdr:spPr>
        <a:xfrm>
          <a:off x="3171825" y="79724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30</xdr:row>
      <xdr:rowOff>57150</xdr:rowOff>
    </xdr:from>
    <xdr:to>
      <xdr:col>5</xdr:col>
      <xdr:colOff>628650</xdr:colOff>
      <xdr:row>31</xdr:row>
      <xdr:rowOff>133350</xdr:rowOff>
    </xdr:to>
    <xdr:sp macro="" textlink="">
      <xdr:nvSpPr>
        <xdr:cNvPr id="7" name="Down Arrow 6"/>
        <xdr:cNvSpPr/>
      </xdr:nvSpPr>
      <xdr:spPr>
        <a:xfrm>
          <a:off x="4210050" y="79724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54</xdr:row>
      <xdr:rowOff>66675</xdr:rowOff>
    </xdr:from>
    <xdr:to>
      <xdr:col>3</xdr:col>
      <xdr:colOff>466725</xdr:colOff>
      <xdr:row>55</xdr:row>
      <xdr:rowOff>142875</xdr:rowOff>
    </xdr:to>
    <xdr:sp macro="" textlink="">
      <xdr:nvSpPr>
        <xdr:cNvPr id="8" name="Down Arrow 7"/>
        <xdr:cNvSpPr/>
      </xdr:nvSpPr>
      <xdr:spPr>
        <a:xfrm>
          <a:off x="2047875" y="136112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54</xdr:row>
      <xdr:rowOff>57150</xdr:rowOff>
    </xdr:from>
    <xdr:to>
      <xdr:col>4</xdr:col>
      <xdr:colOff>695325</xdr:colOff>
      <xdr:row>55</xdr:row>
      <xdr:rowOff>133350</xdr:rowOff>
    </xdr:to>
    <xdr:sp macro="" textlink="">
      <xdr:nvSpPr>
        <xdr:cNvPr id="9" name="Down Arrow 8"/>
        <xdr:cNvSpPr/>
      </xdr:nvSpPr>
      <xdr:spPr>
        <a:xfrm>
          <a:off x="3171825" y="136017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54</xdr:row>
      <xdr:rowOff>57150</xdr:rowOff>
    </xdr:from>
    <xdr:to>
      <xdr:col>5</xdr:col>
      <xdr:colOff>628650</xdr:colOff>
      <xdr:row>55</xdr:row>
      <xdr:rowOff>133350</xdr:rowOff>
    </xdr:to>
    <xdr:sp macro="" textlink="">
      <xdr:nvSpPr>
        <xdr:cNvPr id="10" name="Down Arrow 9"/>
        <xdr:cNvSpPr/>
      </xdr:nvSpPr>
      <xdr:spPr>
        <a:xfrm>
          <a:off x="4210050" y="136017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77</xdr:row>
      <xdr:rowOff>66675</xdr:rowOff>
    </xdr:from>
    <xdr:to>
      <xdr:col>3</xdr:col>
      <xdr:colOff>466725</xdr:colOff>
      <xdr:row>78</xdr:row>
      <xdr:rowOff>142875</xdr:rowOff>
    </xdr:to>
    <xdr:sp macro="" textlink="">
      <xdr:nvSpPr>
        <xdr:cNvPr id="11" name="Down Arrow 10"/>
        <xdr:cNvSpPr/>
      </xdr:nvSpPr>
      <xdr:spPr>
        <a:xfrm>
          <a:off x="2047875" y="189738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77</xdr:row>
      <xdr:rowOff>57150</xdr:rowOff>
    </xdr:from>
    <xdr:to>
      <xdr:col>4</xdr:col>
      <xdr:colOff>695325</xdr:colOff>
      <xdr:row>78</xdr:row>
      <xdr:rowOff>133350</xdr:rowOff>
    </xdr:to>
    <xdr:sp macro="" textlink="">
      <xdr:nvSpPr>
        <xdr:cNvPr id="12" name="Down Arrow 11"/>
        <xdr:cNvSpPr/>
      </xdr:nvSpPr>
      <xdr:spPr>
        <a:xfrm>
          <a:off x="3171825" y="189642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77</xdr:row>
      <xdr:rowOff>57150</xdr:rowOff>
    </xdr:from>
    <xdr:to>
      <xdr:col>5</xdr:col>
      <xdr:colOff>628650</xdr:colOff>
      <xdr:row>78</xdr:row>
      <xdr:rowOff>133350</xdr:rowOff>
    </xdr:to>
    <xdr:sp macro="" textlink="">
      <xdr:nvSpPr>
        <xdr:cNvPr id="13" name="Down Arrow 12"/>
        <xdr:cNvSpPr/>
      </xdr:nvSpPr>
      <xdr:spPr>
        <a:xfrm>
          <a:off x="4210050" y="189642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160</xdr:row>
      <xdr:rowOff>66675</xdr:rowOff>
    </xdr:from>
    <xdr:to>
      <xdr:col>3</xdr:col>
      <xdr:colOff>466725</xdr:colOff>
      <xdr:row>161</xdr:row>
      <xdr:rowOff>142875</xdr:rowOff>
    </xdr:to>
    <xdr:sp macro="" textlink="">
      <xdr:nvSpPr>
        <xdr:cNvPr id="17" name="Down Arrow 16"/>
        <xdr:cNvSpPr/>
      </xdr:nvSpPr>
      <xdr:spPr>
        <a:xfrm>
          <a:off x="2047875" y="381285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160</xdr:row>
      <xdr:rowOff>57150</xdr:rowOff>
    </xdr:from>
    <xdr:to>
      <xdr:col>4</xdr:col>
      <xdr:colOff>695325</xdr:colOff>
      <xdr:row>161</xdr:row>
      <xdr:rowOff>133350</xdr:rowOff>
    </xdr:to>
    <xdr:sp macro="" textlink="">
      <xdr:nvSpPr>
        <xdr:cNvPr id="18" name="Down Arrow 17"/>
        <xdr:cNvSpPr/>
      </xdr:nvSpPr>
      <xdr:spPr>
        <a:xfrm>
          <a:off x="3171825" y="381190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160</xdr:row>
      <xdr:rowOff>57150</xdr:rowOff>
    </xdr:from>
    <xdr:to>
      <xdr:col>5</xdr:col>
      <xdr:colOff>628650</xdr:colOff>
      <xdr:row>161</xdr:row>
      <xdr:rowOff>133350</xdr:rowOff>
    </xdr:to>
    <xdr:sp macro="" textlink="">
      <xdr:nvSpPr>
        <xdr:cNvPr id="19" name="Down Arrow 18"/>
        <xdr:cNvSpPr/>
      </xdr:nvSpPr>
      <xdr:spPr>
        <a:xfrm>
          <a:off x="4210050" y="381190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0</xdr:col>
      <xdr:colOff>0</xdr:colOff>
      <xdr:row>5</xdr:row>
      <xdr:rowOff>0</xdr:rowOff>
    </xdr:from>
    <xdr:to>
      <xdr:col>0</xdr:col>
      <xdr:colOff>561975</xdr:colOff>
      <xdr:row>160</xdr:row>
      <xdr:rowOff>0</xdr:rowOff>
    </xdr:to>
    <xdr:sp macro="" textlink="">
      <xdr:nvSpPr>
        <xdr:cNvPr id="31" name="Down Arrow 30"/>
        <xdr:cNvSpPr/>
      </xdr:nvSpPr>
      <xdr:spPr>
        <a:xfrm>
          <a:off x="0" y="1905000"/>
          <a:ext cx="561975" cy="36156900"/>
        </a:xfrm>
        <a:prstGeom prst="down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algn="r"/>
          <a:endParaRPr lang="en-IE" sz="1600"/>
        </a:p>
      </xdr:txBody>
    </xdr:sp>
    <xdr:clientData/>
  </xdr:twoCellAnchor>
  <xdr:twoCellAnchor>
    <xdr:from>
      <xdr:col>1</xdr:col>
      <xdr:colOff>0</xdr:colOff>
      <xdr:row>5</xdr:row>
      <xdr:rowOff>0</xdr:rowOff>
    </xdr:from>
    <xdr:to>
      <xdr:col>1</xdr:col>
      <xdr:colOff>600075</xdr:colOff>
      <xdr:row>196</xdr:row>
      <xdr:rowOff>161925</xdr:rowOff>
    </xdr:to>
    <xdr:sp macro="" textlink="">
      <xdr:nvSpPr>
        <xdr:cNvPr id="32" name="Down Arrow 31"/>
        <xdr:cNvSpPr/>
      </xdr:nvSpPr>
      <xdr:spPr>
        <a:xfrm>
          <a:off x="609600" y="1905000"/>
          <a:ext cx="600075" cy="44243625"/>
        </a:xfrm>
        <a:prstGeom prst="downArrow">
          <a:avLst/>
        </a:prstGeom>
        <a:solidFill>
          <a:srgbClr val="AE78D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IE" sz="1600"/>
        </a:p>
      </xdr:txBody>
    </xdr:sp>
    <xdr:clientData/>
  </xdr:twoCellAnchor>
  <xdr:twoCellAnchor>
    <xdr:from>
      <xdr:col>2</xdr:col>
      <xdr:colOff>28575</xdr:colOff>
      <xdr:row>182</xdr:row>
      <xdr:rowOff>28575</xdr:rowOff>
    </xdr:from>
    <xdr:to>
      <xdr:col>9</xdr:col>
      <xdr:colOff>981075</xdr:colOff>
      <xdr:row>197</xdr:row>
      <xdr:rowOff>0</xdr:rowOff>
    </xdr:to>
    <xdr:sp macro="" textlink="">
      <xdr:nvSpPr>
        <xdr:cNvPr id="36" name="Striped Right Arrow 35"/>
        <xdr:cNvSpPr/>
      </xdr:nvSpPr>
      <xdr:spPr>
        <a:xfrm>
          <a:off x="1247775" y="42757725"/>
          <a:ext cx="7286625" cy="3400425"/>
        </a:xfrm>
        <a:prstGeom prst="stripedRightArrow">
          <a:avLst/>
        </a:prstGeom>
        <a:solidFill>
          <a:srgbClr val="CC00FF"/>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t>Leaver</a:t>
          </a:r>
          <a:r>
            <a:rPr lang="en-IE" sz="2400"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a:t>
          </a:r>
          <a: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t>Statement Data</a:t>
          </a:r>
          <a:br>
            <a:rPr lang="en-IE" sz="2400">
              <a:solidFill>
                <a:schemeClr val="bg1"/>
              </a:solidFill>
              <a:effectLst/>
              <a:latin typeface="Verdana" panose="020B0604030504040204" pitchFamily="34" charset="0"/>
              <a:ea typeface="Verdana" panose="020B0604030504040204" pitchFamily="34" charset="0"/>
              <a:cs typeface="Verdana" panose="020B0604030504040204" pitchFamily="34" charset="0"/>
            </a:rPr>
          </a:br>
          <a:r>
            <a:rPr lang="en-IE" sz="2400" i="1">
              <a:solidFill>
                <a:schemeClr val="bg1"/>
              </a:solidFill>
              <a:effectLst/>
              <a:latin typeface="Verdana" panose="020B0604030504040204" pitchFamily="34" charset="0"/>
              <a:ea typeface="Verdana" panose="020B0604030504040204" pitchFamily="34" charset="0"/>
              <a:cs typeface="Verdana" panose="020B0604030504040204" pitchFamily="34" charset="0"/>
            </a:rPr>
            <a:t>(Based</a:t>
          </a:r>
          <a: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 on all outputs above)</a:t>
          </a:r>
          <a:b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br>
          <a:r>
            <a:rPr lang="en-IE" sz="2400" i="1" baseline="0">
              <a:solidFill>
                <a:schemeClr val="bg1"/>
              </a:solidFill>
              <a:effectLst/>
              <a:latin typeface="Verdana" panose="020B0604030504040204" pitchFamily="34" charset="0"/>
              <a:ea typeface="Verdana" panose="020B0604030504040204" pitchFamily="34" charset="0"/>
              <a:cs typeface="Verdana" panose="020B0604030504040204" pitchFamily="34" charset="0"/>
            </a:rPr>
            <a:t>(Adjusted for CPI to 31/12/2017)</a:t>
          </a:r>
        </a:p>
        <a:p>
          <a:endParaRPr lang="en-IE" sz="5400">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219075</xdr:colOff>
      <xdr:row>100</xdr:row>
      <xdr:rowOff>66675</xdr:rowOff>
    </xdr:from>
    <xdr:to>
      <xdr:col>3</xdr:col>
      <xdr:colOff>466725</xdr:colOff>
      <xdr:row>101</xdr:row>
      <xdr:rowOff>142875</xdr:rowOff>
    </xdr:to>
    <xdr:sp macro="" textlink="">
      <xdr:nvSpPr>
        <xdr:cNvPr id="35" name="Down Arrow 34"/>
        <xdr:cNvSpPr/>
      </xdr:nvSpPr>
      <xdr:spPr>
        <a:xfrm>
          <a:off x="2047875" y="24336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100</xdr:row>
      <xdr:rowOff>57150</xdr:rowOff>
    </xdr:from>
    <xdr:to>
      <xdr:col>4</xdr:col>
      <xdr:colOff>695325</xdr:colOff>
      <xdr:row>101</xdr:row>
      <xdr:rowOff>133350</xdr:rowOff>
    </xdr:to>
    <xdr:sp macro="" textlink="">
      <xdr:nvSpPr>
        <xdr:cNvPr id="38" name="Down Arrow 37"/>
        <xdr:cNvSpPr/>
      </xdr:nvSpPr>
      <xdr:spPr>
        <a:xfrm>
          <a:off x="3171825" y="24326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100</xdr:row>
      <xdr:rowOff>57150</xdr:rowOff>
    </xdr:from>
    <xdr:to>
      <xdr:col>5</xdr:col>
      <xdr:colOff>628650</xdr:colOff>
      <xdr:row>101</xdr:row>
      <xdr:rowOff>133350</xdr:rowOff>
    </xdr:to>
    <xdr:sp macro="" textlink="">
      <xdr:nvSpPr>
        <xdr:cNvPr id="39" name="Down Arrow 38"/>
        <xdr:cNvSpPr/>
      </xdr:nvSpPr>
      <xdr:spPr>
        <a:xfrm>
          <a:off x="4210050" y="24326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2</xdr:col>
      <xdr:colOff>57150</xdr:colOff>
      <xdr:row>145</xdr:row>
      <xdr:rowOff>95250</xdr:rowOff>
    </xdr:from>
    <xdr:to>
      <xdr:col>9</xdr:col>
      <xdr:colOff>1009650</xdr:colOff>
      <xdr:row>159</xdr:row>
      <xdr:rowOff>66675</xdr:rowOff>
    </xdr:to>
    <xdr:sp macro="" textlink="">
      <xdr:nvSpPr>
        <xdr:cNvPr id="40" name="Striped Right Arrow 39"/>
        <xdr:cNvSpPr/>
      </xdr:nvSpPr>
      <xdr:spPr>
        <a:xfrm>
          <a:off x="1276350" y="34642425"/>
          <a:ext cx="7286625" cy="3314700"/>
        </a:xfrm>
        <a:prstGeom prst="stripedRightArrow">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800">
              <a:solidFill>
                <a:schemeClr val="bg1"/>
              </a:solidFill>
            </a:rPr>
            <a:t>2018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31/12/2017)</a:t>
          </a:r>
          <a:endParaRPr lang="en-IE" sz="2800" i="1">
            <a:solidFill>
              <a:schemeClr val="bg1"/>
            </a:solidFill>
          </a:endParaRPr>
        </a:p>
      </xdr:txBody>
    </xdr:sp>
    <xdr:clientData/>
  </xdr:twoCellAnchor>
  <xdr:twoCellAnchor>
    <xdr:from>
      <xdr:col>15</xdr:col>
      <xdr:colOff>123825</xdr:colOff>
      <xdr:row>27</xdr:row>
      <xdr:rowOff>38100</xdr:rowOff>
    </xdr:from>
    <xdr:to>
      <xdr:col>16</xdr:col>
      <xdr:colOff>895350</xdr:colOff>
      <xdr:row>29</xdr:row>
      <xdr:rowOff>104775</xdr:rowOff>
    </xdr:to>
    <xdr:sp macro="" textlink="">
      <xdr:nvSpPr>
        <xdr:cNvPr id="45" name="Down Arrow 44"/>
        <xdr:cNvSpPr/>
      </xdr:nvSpPr>
      <xdr:spPr>
        <a:xfrm rot="5400000">
          <a:off x="13916025" y="7381875"/>
          <a:ext cx="1895475" cy="4667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133350</xdr:colOff>
      <xdr:row>50</xdr:row>
      <xdr:rowOff>142875</xdr:rowOff>
    </xdr:from>
    <xdr:to>
      <xdr:col>16</xdr:col>
      <xdr:colOff>904875</xdr:colOff>
      <xdr:row>53</xdr:row>
      <xdr:rowOff>38100</xdr:rowOff>
    </xdr:to>
    <xdr:sp macro="" textlink="">
      <xdr:nvSpPr>
        <xdr:cNvPr id="33" name="Down Arrow 32"/>
        <xdr:cNvSpPr/>
      </xdr:nvSpPr>
      <xdr:spPr>
        <a:xfrm rot="5400000">
          <a:off x="13925550" y="12934950"/>
          <a:ext cx="1895475" cy="476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114300</xdr:colOff>
      <xdr:row>74</xdr:row>
      <xdr:rowOff>19050</xdr:rowOff>
    </xdr:from>
    <xdr:to>
      <xdr:col>16</xdr:col>
      <xdr:colOff>885825</xdr:colOff>
      <xdr:row>77</xdr:row>
      <xdr:rowOff>0</xdr:rowOff>
    </xdr:to>
    <xdr:sp macro="" textlink="">
      <xdr:nvSpPr>
        <xdr:cNvPr id="42" name="Down Arrow 41"/>
        <xdr:cNvSpPr/>
      </xdr:nvSpPr>
      <xdr:spPr>
        <a:xfrm rot="5400000">
          <a:off x="13906500" y="18392775"/>
          <a:ext cx="1895475" cy="5143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85725</xdr:colOff>
      <xdr:row>95</xdr:row>
      <xdr:rowOff>590550</xdr:rowOff>
    </xdr:from>
    <xdr:to>
      <xdr:col>16</xdr:col>
      <xdr:colOff>866775</xdr:colOff>
      <xdr:row>98</xdr:row>
      <xdr:rowOff>85725</xdr:rowOff>
    </xdr:to>
    <xdr:sp macro="" textlink="">
      <xdr:nvSpPr>
        <xdr:cNvPr id="44" name="Down Arrow 43"/>
        <xdr:cNvSpPr/>
      </xdr:nvSpPr>
      <xdr:spPr>
        <a:xfrm rot="5400000">
          <a:off x="13877925" y="23488650"/>
          <a:ext cx="1905000"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3</xdr:col>
      <xdr:colOff>219075</xdr:colOff>
      <xdr:row>122</xdr:row>
      <xdr:rowOff>66675</xdr:rowOff>
    </xdr:from>
    <xdr:to>
      <xdr:col>3</xdr:col>
      <xdr:colOff>466725</xdr:colOff>
      <xdr:row>123</xdr:row>
      <xdr:rowOff>142875</xdr:rowOff>
    </xdr:to>
    <xdr:sp macro="" textlink="">
      <xdr:nvSpPr>
        <xdr:cNvPr id="34" name="Down Arrow 33"/>
        <xdr:cNvSpPr/>
      </xdr:nvSpPr>
      <xdr:spPr>
        <a:xfrm>
          <a:off x="2047875" y="294894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122</xdr:row>
      <xdr:rowOff>57150</xdr:rowOff>
    </xdr:from>
    <xdr:to>
      <xdr:col>4</xdr:col>
      <xdr:colOff>695325</xdr:colOff>
      <xdr:row>123</xdr:row>
      <xdr:rowOff>133350</xdr:rowOff>
    </xdr:to>
    <xdr:sp macro="" textlink="">
      <xdr:nvSpPr>
        <xdr:cNvPr id="43" name="Down Arrow 42"/>
        <xdr:cNvSpPr/>
      </xdr:nvSpPr>
      <xdr:spPr>
        <a:xfrm>
          <a:off x="3171825" y="294798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122</xdr:row>
      <xdr:rowOff>57150</xdr:rowOff>
    </xdr:from>
    <xdr:to>
      <xdr:col>5</xdr:col>
      <xdr:colOff>628650</xdr:colOff>
      <xdr:row>123</xdr:row>
      <xdr:rowOff>133350</xdr:rowOff>
    </xdr:to>
    <xdr:sp macro="" textlink="">
      <xdr:nvSpPr>
        <xdr:cNvPr id="46" name="Down Arrow 45"/>
        <xdr:cNvSpPr/>
      </xdr:nvSpPr>
      <xdr:spPr>
        <a:xfrm>
          <a:off x="4210050" y="294798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85725</xdr:colOff>
      <xdr:row>118</xdr:row>
      <xdr:rowOff>552450</xdr:rowOff>
    </xdr:from>
    <xdr:to>
      <xdr:col>16</xdr:col>
      <xdr:colOff>866775</xdr:colOff>
      <xdr:row>120</xdr:row>
      <xdr:rowOff>133350</xdr:rowOff>
    </xdr:to>
    <xdr:sp macro="" textlink="">
      <xdr:nvSpPr>
        <xdr:cNvPr id="47" name="Down Arrow 46"/>
        <xdr:cNvSpPr/>
      </xdr:nvSpPr>
      <xdr:spPr>
        <a:xfrm rot="5400000">
          <a:off x="13877925" y="28727400"/>
          <a:ext cx="1905000" cy="4667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104775</xdr:colOff>
      <xdr:row>140</xdr:row>
      <xdr:rowOff>342900</xdr:rowOff>
    </xdr:from>
    <xdr:to>
      <xdr:col>16</xdr:col>
      <xdr:colOff>876300</xdr:colOff>
      <xdr:row>143</xdr:row>
      <xdr:rowOff>9525</xdr:rowOff>
    </xdr:to>
    <xdr:sp macro="" textlink="">
      <xdr:nvSpPr>
        <xdr:cNvPr id="48" name="Down Arrow 47"/>
        <xdr:cNvSpPr/>
      </xdr:nvSpPr>
      <xdr:spPr>
        <a:xfrm rot="5400000">
          <a:off x="13896975" y="33689925"/>
          <a:ext cx="1895475" cy="5143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114300</xdr:colOff>
      <xdr:row>154</xdr:row>
      <xdr:rowOff>628650</xdr:rowOff>
    </xdr:from>
    <xdr:to>
      <xdr:col>16</xdr:col>
      <xdr:colOff>885825</xdr:colOff>
      <xdr:row>157</xdr:row>
      <xdr:rowOff>104775</xdr:rowOff>
    </xdr:to>
    <xdr:sp macro="" textlink="">
      <xdr:nvSpPr>
        <xdr:cNvPr id="50" name="Down Arrow 49"/>
        <xdr:cNvSpPr/>
      </xdr:nvSpPr>
      <xdr:spPr>
        <a:xfrm rot="5400000">
          <a:off x="13906500" y="37137975"/>
          <a:ext cx="1895475"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104775</xdr:colOff>
      <xdr:row>190</xdr:row>
      <xdr:rowOff>447675</xdr:rowOff>
    </xdr:from>
    <xdr:to>
      <xdr:col>16</xdr:col>
      <xdr:colOff>876300</xdr:colOff>
      <xdr:row>193</xdr:row>
      <xdr:rowOff>76200</xdr:rowOff>
    </xdr:to>
    <xdr:sp macro="" textlink="">
      <xdr:nvSpPr>
        <xdr:cNvPr id="51" name="Down Arrow 50"/>
        <xdr:cNvSpPr/>
      </xdr:nvSpPr>
      <xdr:spPr>
        <a:xfrm rot="5400000">
          <a:off x="13896975" y="44986575"/>
          <a:ext cx="1895475"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1971675"/>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44</xdr:row>
      <xdr:rowOff>66675</xdr:rowOff>
    </xdr:from>
    <xdr:to>
      <xdr:col>3</xdr:col>
      <xdr:colOff>466725</xdr:colOff>
      <xdr:row>45</xdr:row>
      <xdr:rowOff>142875</xdr:rowOff>
    </xdr:to>
    <xdr:sp macro="" textlink="">
      <xdr:nvSpPr>
        <xdr:cNvPr id="5" name="Down Arrow 4"/>
        <xdr:cNvSpPr/>
      </xdr:nvSpPr>
      <xdr:spPr>
        <a:xfrm>
          <a:off x="2047875" y="106299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44</xdr:row>
      <xdr:rowOff>57150</xdr:rowOff>
    </xdr:from>
    <xdr:to>
      <xdr:col>4</xdr:col>
      <xdr:colOff>695325</xdr:colOff>
      <xdr:row>45</xdr:row>
      <xdr:rowOff>133350</xdr:rowOff>
    </xdr:to>
    <xdr:sp macro="" textlink="">
      <xdr:nvSpPr>
        <xdr:cNvPr id="6" name="Down Arrow 5"/>
        <xdr:cNvSpPr/>
      </xdr:nvSpPr>
      <xdr:spPr>
        <a:xfrm>
          <a:off x="3171825" y="10620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44</xdr:row>
      <xdr:rowOff>57150</xdr:rowOff>
    </xdr:from>
    <xdr:to>
      <xdr:col>5</xdr:col>
      <xdr:colOff>628650</xdr:colOff>
      <xdr:row>45</xdr:row>
      <xdr:rowOff>133350</xdr:rowOff>
    </xdr:to>
    <xdr:sp macro="" textlink="">
      <xdr:nvSpPr>
        <xdr:cNvPr id="7" name="Down Arrow 6"/>
        <xdr:cNvSpPr/>
      </xdr:nvSpPr>
      <xdr:spPr>
        <a:xfrm>
          <a:off x="4210050" y="10620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82</xdr:row>
      <xdr:rowOff>66675</xdr:rowOff>
    </xdr:from>
    <xdr:to>
      <xdr:col>3</xdr:col>
      <xdr:colOff>466725</xdr:colOff>
      <xdr:row>83</xdr:row>
      <xdr:rowOff>142875</xdr:rowOff>
    </xdr:to>
    <xdr:sp macro="" textlink="">
      <xdr:nvSpPr>
        <xdr:cNvPr id="8" name="Down Arrow 7"/>
        <xdr:cNvSpPr/>
      </xdr:nvSpPr>
      <xdr:spPr>
        <a:xfrm>
          <a:off x="2047875" y="189547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82</xdr:row>
      <xdr:rowOff>57150</xdr:rowOff>
    </xdr:from>
    <xdr:to>
      <xdr:col>4</xdr:col>
      <xdr:colOff>695325</xdr:colOff>
      <xdr:row>83</xdr:row>
      <xdr:rowOff>133350</xdr:rowOff>
    </xdr:to>
    <xdr:sp macro="" textlink="">
      <xdr:nvSpPr>
        <xdr:cNvPr id="9" name="Down Arrow 8"/>
        <xdr:cNvSpPr/>
      </xdr:nvSpPr>
      <xdr:spPr>
        <a:xfrm>
          <a:off x="3171825" y="189452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82</xdr:row>
      <xdr:rowOff>57150</xdr:rowOff>
    </xdr:from>
    <xdr:to>
      <xdr:col>5</xdr:col>
      <xdr:colOff>628650</xdr:colOff>
      <xdr:row>83</xdr:row>
      <xdr:rowOff>133350</xdr:rowOff>
    </xdr:to>
    <xdr:sp macro="" textlink="">
      <xdr:nvSpPr>
        <xdr:cNvPr id="10" name="Down Arrow 9"/>
        <xdr:cNvSpPr/>
      </xdr:nvSpPr>
      <xdr:spPr>
        <a:xfrm>
          <a:off x="4210050" y="189452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119</xdr:row>
      <xdr:rowOff>66675</xdr:rowOff>
    </xdr:from>
    <xdr:to>
      <xdr:col>3</xdr:col>
      <xdr:colOff>466725</xdr:colOff>
      <xdr:row>120</xdr:row>
      <xdr:rowOff>142875</xdr:rowOff>
    </xdr:to>
    <xdr:sp macro="" textlink="">
      <xdr:nvSpPr>
        <xdr:cNvPr id="11" name="Down Arrow 10"/>
        <xdr:cNvSpPr/>
      </xdr:nvSpPr>
      <xdr:spPr>
        <a:xfrm>
          <a:off x="2047875" y="270700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119</xdr:row>
      <xdr:rowOff>57150</xdr:rowOff>
    </xdr:from>
    <xdr:to>
      <xdr:col>4</xdr:col>
      <xdr:colOff>695325</xdr:colOff>
      <xdr:row>120</xdr:row>
      <xdr:rowOff>133350</xdr:rowOff>
    </xdr:to>
    <xdr:sp macro="" textlink="">
      <xdr:nvSpPr>
        <xdr:cNvPr id="12" name="Down Arrow 11"/>
        <xdr:cNvSpPr/>
      </xdr:nvSpPr>
      <xdr:spPr>
        <a:xfrm>
          <a:off x="3171825" y="270605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119</xdr:row>
      <xdr:rowOff>57150</xdr:rowOff>
    </xdr:from>
    <xdr:to>
      <xdr:col>5</xdr:col>
      <xdr:colOff>628650</xdr:colOff>
      <xdr:row>120</xdr:row>
      <xdr:rowOff>133350</xdr:rowOff>
    </xdr:to>
    <xdr:sp macro="" textlink="">
      <xdr:nvSpPr>
        <xdr:cNvPr id="13" name="Down Arrow 12"/>
        <xdr:cNvSpPr/>
      </xdr:nvSpPr>
      <xdr:spPr>
        <a:xfrm>
          <a:off x="4210050" y="270605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241</xdr:row>
      <xdr:rowOff>66675</xdr:rowOff>
    </xdr:from>
    <xdr:to>
      <xdr:col>3</xdr:col>
      <xdr:colOff>466725</xdr:colOff>
      <xdr:row>242</xdr:row>
      <xdr:rowOff>142875</xdr:rowOff>
    </xdr:to>
    <xdr:sp macro="" textlink="">
      <xdr:nvSpPr>
        <xdr:cNvPr id="14" name="Down Arrow 13"/>
        <xdr:cNvSpPr/>
      </xdr:nvSpPr>
      <xdr:spPr>
        <a:xfrm>
          <a:off x="2047875" y="540924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241</xdr:row>
      <xdr:rowOff>57150</xdr:rowOff>
    </xdr:from>
    <xdr:to>
      <xdr:col>4</xdr:col>
      <xdr:colOff>695325</xdr:colOff>
      <xdr:row>242</xdr:row>
      <xdr:rowOff>133350</xdr:rowOff>
    </xdr:to>
    <xdr:sp macro="" textlink="">
      <xdr:nvSpPr>
        <xdr:cNvPr id="15" name="Down Arrow 14"/>
        <xdr:cNvSpPr/>
      </xdr:nvSpPr>
      <xdr:spPr>
        <a:xfrm>
          <a:off x="3171825" y="540829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241</xdr:row>
      <xdr:rowOff>57150</xdr:rowOff>
    </xdr:from>
    <xdr:to>
      <xdr:col>5</xdr:col>
      <xdr:colOff>628650</xdr:colOff>
      <xdr:row>242</xdr:row>
      <xdr:rowOff>133350</xdr:rowOff>
    </xdr:to>
    <xdr:sp macro="" textlink="">
      <xdr:nvSpPr>
        <xdr:cNvPr id="16" name="Down Arrow 15"/>
        <xdr:cNvSpPr/>
      </xdr:nvSpPr>
      <xdr:spPr>
        <a:xfrm>
          <a:off x="4210050" y="540829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0</xdr:col>
      <xdr:colOff>0</xdr:colOff>
      <xdr:row>5</xdr:row>
      <xdr:rowOff>0</xdr:rowOff>
    </xdr:from>
    <xdr:to>
      <xdr:col>0</xdr:col>
      <xdr:colOff>561975</xdr:colOff>
      <xdr:row>240</xdr:row>
      <xdr:rowOff>114300</xdr:rowOff>
    </xdr:to>
    <xdr:sp macro="" textlink="">
      <xdr:nvSpPr>
        <xdr:cNvPr id="18" name="Down Arrow 17"/>
        <xdr:cNvSpPr/>
      </xdr:nvSpPr>
      <xdr:spPr>
        <a:xfrm>
          <a:off x="0" y="1905000"/>
          <a:ext cx="561975" cy="52063650"/>
        </a:xfrm>
        <a:prstGeom prst="down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       Annual Benefit Statement          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algn="r"/>
          <a:endParaRPr lang="en-IE" sz="1600"/>
        </a:p>
      </xdr:txBody>
    </xdr:sp>
    <xdr:clientData/>
  </xdr:twoCellAnchor>
  <xdr:twoCellAnchor>
    <xdr:from>
      <xdr:col>1</xdr:col>
      <xdr:colOff>0</xdr:colOff>
      <xdr:row>5</xdr:row>
      <xdr:rowOff>0</xdr:rowOff>
    </xdr:from>
    <xdr:to>
      <xdr:col>1</xdr:col>
      <xdr:colOff>600075</xdr:colOff>
      <xdr:row>293</xdr:row>
      <xdr:rowOff>142875</xdr:rowOff>
    </xdr:to>
    <xdr:sp macro="" textlink="">
      <xdr:nvSpPr>
        <xdr:cNvPr id="19" name="Down Arrow 18"/>
        <xdr:cNvSpPr/>
      </xdr:nvSpPr>
      <xdr:spPr>
        <a:xfrm>
          <a:off x="609600" y="1905000"/>
          <a:ext cx="600075" cy="63255525"/>
        </a:xfrm>
        <a:prstGeom prst="downArrow">
          <a:avLst/>
        </a:prstGeom>
        <a:solidFill>
          <a:srgbClr val="AE78D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100" baseline="0">
              <a:solidFill>
                <a:schemeClr val="lt1"/>
              </a:solidFill>
              <a:effectLst/>
              <a:latin typeface="+mn-lt"/>
              <a:ea typeface="+mn-ea"/>
              <a:cs typeface="+mn-cs"/>
            </a:rPr>
            <a:t>      </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         Leaver Statement          Leaver Statement       Leaver Statement         Leaver Statement       Leaver Statement       </a:t>
          </a:r>
          <a:r>
            <a:rPr lang="en-IE" sz="1100" baseline="0">
              <a:solidFill>
                <a:schemeClr val="lt1"/>
              </a:solidFill>
              <a:effectLst/>
              <a:latin typeface="+mn-lt"/>
              <a:ea typeface="+mn-ea"/>
              <a:cs typeface="+mn-cs"/>
            </a:rPr>
            <a:t>    </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IE" sz="1600"/>
        </a:p>
      </xdr:txBody>
    </xdr:sp>
    <xdr:clientData/>
  </xdr:twoCellAnchor>
  <xdr:twoCellAnchor>
    <xdr:from>
      <xdr:col>2</xdr:col>
      <xdr:colOff>57150</xdr:colOff>
      <xdr:row>226</xdr:row>
      <xdr:rowOff>95250</xdr:rowOff>
    </xdr:from>
    <xdr:to>
      <xdr:col>9</xdr:col>
      <xdr:colOff>1009650</xdr:colOff>
      <xdr:row>240</xdr:row>
      <xdr:rowOff>66675</xdr:rowOff>
    </xdr:to>
    <xdr:sp macro="" textlink="">
      <xdr:nvSpPr>
        <xdr:cNvPr id="23" name="Striped Right Arrow 22"/>
        <xdr:cNvSpPr/>
      </xdr:nvSpPr>
      <xdr:spPr>
        <a:xfrm>
          <a:off x="1276350" y="50339625"/>
          <a:ext cx="7286625" cy="3581400"/>
        </a:xfrm>
        <a:prstGeom prst="stripedRightArrow">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800">
              <a:solidFill>
                <a:schemeClr val="bg1"/>
              </a:solidFill>
            </a:rPr>
            <a:t>2018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31/12/2017)</a:t>
          </a:r>
          <a:endParaRPr lang="en-IE" sz="2800" i="1">
            <a:solidFill>
              <a:schemeClr val="bg1"/>
            </a:solidFill>
          </a:endParaRPr>
        </a:p>
      </xdr:txBody>
    </xdr:sp>
    <xdr:clientData/>
  </xdr:twoCellAnchor>
  <xdr:twoCellAnchor>
    <xdr:from>
      <xdr:col>2</xdr:col>
      <xdr:colOff>28575</xdr:colOff>
      <xdr:row>279</xdr:row>
      <xdr:rowOff>28575</xdr:rowOff>
    </xdr:from>
    <xdr:to>
      <xdr:col>9</xdr:col>
      <xdr:colOff>981075</xdr:colOff>
      <xdr:row>294</xdr:row>
      <xdr:rowOff>0</xdr:rowOff>
    </xdr:to>
    <xdr:sp macro="" textlink="">
      <xdr:nvSpPr>
        <xdr:cNvPr id="25" name="Striped Right Arrow 24"/>
        <xdr:cNvSpPr/>
      </xdr:nvSpPr>
      <xdr:spPr>
        <a:xfrm>
          <a:off x="1247775" y="61817250"/>
          <a:ext cx="7286625" cy="3371850"/>
        </a:xfrm>
        <a:prstGeom prst="stripedRightArrow">
          <a:avLst/>
        </a:prstGeom>
        <a:solidFill>
          <a:srgbClr val="CC00FF"/>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marL="0" indent="0" algn="l"/>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Leaver Statement Data</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(Based on all outputs above)</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(Adjusted for CPI to 31/12/2017)</a:t>
          </a:r>
        </a:p>
      </xdr:txBody>
    </xdr:sp>
    <xdr:clientData/>
  </xdr:twoCellAnchor>
  <xdr:twoCellAnchor>
    <xdr:from>
      <xdr:col>3</xdr:col>
      <xdr:colOff>219075</xdr:colOff>
      <xdr:row>155</xdr:row>
      <xdr:rowOff>66675</xdr:rowOff>
    </xdr:from>
    <xdr:to>
      <xdr:col>3</xdr:col>
      <xdr:colOff>466725</xdr:colOff>
      <xdr:row>156</xdr:row>
      <xdr:rowOff>142875</xdr:rowOff>
    </xdr:to>
    <xdr:sp macro="" textlink="">
      <xdr:nvSpPr>
        <xdr:cNvPr id="28" name="Down Arrow 27"/>
        <xdr:cNvSpPr/>
      </xdr:nvSpPr>
      <xdr:spPr>
        <a:xfrm>
          <a:off x="2047875" y="349472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155</xdr:row>
      <xdr:rowOff>57150</xdr:rowOff>
    </xdr:from>
    <xdr:to>
      <xdr:col>4</xdr:col>
      <xdr:colOff>695325</xdr:colOff>
      <xdr:row>156</xdr:row>
      <xdr:rowOff>133350</xdr:rowOff>
    </xdr:to>
    <xdr:sp macro="" textlink="">
      <xdr:nvSpPr>
        <xdr:cNvPr id="32" name="Down Arrow 31"/>
        <xdr:cNvSpPr/>
      </xdr:nvSpPr>
      <xdr:spPr>
        <a:xfrm>
          <a:off x="3171825" y="349377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155</xdr:row>
      <xdr:rowOff>57150</xdr:rowOff>
    </xdr:from>
    <xdr:to>
      <xdr:col>5</xdr:col>
      <xdr:colOff>628650</xdr:colOff>
      <xdr:row>156</xdr:row>
      <xdr:rowOff>133350</xdr:rowOff>
    </xdr:to>
    <xdr:sp macro="" textlink="">
      <xdr:nvSpPr>
        <xdr:cNvPr id="33" name="Down Arrow 32"/>
        <xdr:cNvSpPr/>
      </xdr:nvSpPr>
      <xdr:spPr>
        <a:xfrm>
          <a:off x="4210050" y="349377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57150</xdr:colOff>
      <xdr:row>115</xdr:row>
      <xdr:rowOff>133350</xdr:rowOff>
    </xdr:from>
    <xdr:to>
      <xdr:col>16</xdr:col>
      <xdr:colOff>828675</xdr:colOff>
      <xdr:row>118</xdr:row>
      <xdr:rowOff>123825</xdr:rowOff>
    </xdr:to>
    <xdr:sp macro="" textlink="">
      <xdr:nvSpPr>
        <xdr:cNvPr id="42" name="Down Arrow 41"/>
        <xdr:cNvSpPr/>
      </xdr:nvSpPr>
      <xdr:spPr>
        <a:xfrm rot="5400000">
          <a:off x="13849350" y="26412825"/>
          <a:ext cx="1895475"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3</xdr:col>
      <xdr:colOff>219075</xdr:colOff>
      <xdr:row>190</xdr:row>
      <xdr:rowOff>66675</xdr:rowOff>
    </xdr:from>
    <xdr:to>
      <xdr:col>3</xdr:col>
      <xdr:colOff>466725</xdr:colOff>
      <xdr:row>191</xdr:row>
      <xdr:rowOff>142875</xdr:rowOff>
    </xdr:to>
    <xdr:sp macro="" textlink="">
      <xdr:nvSpPr>
        <xdr:cNvPr id="37" name="Down Arrow 36"/>
        <xdr:cNvSpPr/>
      </xdr:nvSpPr>
      <xdr:spPr>
        <a:xfrm>
          <a:off x="2047875" y="426720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190</xdr:row>
      <xdr:rowOff>57150</xdr:rowOff>
    </xdr:from>
    <xdr:to>
      <xdr:col>4</xdr:col>
      <xdr:colOff>695325</xdr:colOff>
      <xdr:row>191</xdr:row>
      <xdr:rowOff>133350</xdr:rowOff>
    </xdr:to>
    <xdr:sp macro="" textlink="">
      <xdr:nvSpPr>
        <xdr:cNvPr id="39" name="Down Arrow 38"/>
        <xdr:cNvSpPr/>
      </xdr:nvSpPr>
      <xdr:spPr>
        <a:xfrm>
          <a:off x="3171825" y="426624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190</xdr:row>
      <xdr:rowOff>57150</xdr:rowOff>
    </xdr:from>
    <xdr:to>
      <xdr:col>5</xdr:col>
      <xdr:colOff>628650</xdr:colOff>
      <xdr:row>191</xdr:row>
      <xdr:rowOff>133350</xdr:rowOff>
    </xdr:to>
    <xdr:sp macro="" textlink="">
      <xdr:nvSpPr>
        <xdr:cNvPr id="41" name="Down Arrow 40"/>
        <xdr:cNvSpPr/>
      </xdr:nvSpPr>
      <xdr:spPr>
        <a:xfrm>
          <a:off x="4210050" y="426624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133350</xdr:colOff>
      <xdr:row>40</xdr:row>
      <xdr:rowOff>142875</xdr:rowOff>
    </xdr:from>
    <xdr:to>
      <xdr:col>16</xdr:col>
      <xdr:colOff>904875</xdr:colOff>
      <xdr:row>43</xdr:row>
      <xdr:rowOff>133350</xdr:rowOff>
    </xdr:to>
    <xdr:sp macro="" textlink="">
      <xdr:nvSpPr>
        <xdr:cNvPr id="34" name="Down Arrow 33"/>
        <xdr:cNvSpPr/>
      </xdr:nvSpPr>
      <xdr:spPr>
        <a:xfrm rot="5400000">
          <a:off x="13925550" y="9982200"/>
          <a:ext cx="1895475"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142875</xdr:colOff>
      <xdr:row>78</xdr:row>
      <xdr:rowOff>142875</xdr:rowOff>
    </xdr:from>
    <xdr:to>
      <xdr:col>16</xdr:col>
      <xdr:colOff>914400</xdr:colOff>
      <xdr:row>81</xdr:row>
      <xdr:rowOff>133350</xdr:rowOff>
    </xdr:to>
    <xdr:sp macro="" textlink="">
      <xdr:nvSpPr>
        <xdr:cNvPr id="46" name="Down Arrow 45"/>
        <xdr:cNvSpPr/>
      </xdr:nvSpPr>
      <xdr:spPr>
        <a:xfrm rot="5400000">
          <a:off x="13935075" y="18307050"/>
          <a:ext cx="1895475"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190500</xdr:colOff>
      <xdr:row>152</xdr:row>
      <xdr:rowOff>19050</xdr:rowOff>
    </xdr:from>
    <xdr:to>
      <xdr:col>16</xdr:col>
      <xdr:colOff>962025</xdr:colOff>
      <xdr:row>155</xdr:row>
      <xdr:rowOff>0</xdr:rowOff>
    </xdr:to>
    <xdr:sp macro="" textlink="">
      <xdr:nvSpPr>
        <xdr:cNvPr id="47" name="Down Arrow 46"/>
        <xdr:cNvSpPr/>
      </xdr:nvSpPr>
      <xdr:spPr>
        <a:xfrm rot="5400000">
          <a:off x="13982700" y="34366200"/>
          <a:ext cx="1895475" cy="5143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76200</xdr:colOff>
      <xdr:row>187</xdr:row>
      <xdr:rowOff>609600</xdr:rowOff>
    </xdr:from>
    <xdr:to>
      <xdr:col>16</xdr:col>
      <xdr:colOff>847725</xdr:colOff>
      <xdr:row>189</xdr:row>
      <xdr:rowOff>161925</xdr:rowOff>
    </xdr:to>
    <xdr:sp macro="" textlink="">
      <xdr:nvSpPr>
        <xdr:cNvPr id="48" name="Down Arrow 47"/>
        <xdr:cNvSpPr/>
      </xdr:nvSpPr>
      <xdr:spPr>
        <a:xfrm rot="5400000">
          <a:off x="13868400" y="42119550"/>
          <a:ext cx="1895475" cy="476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200025</xdr:colOff>
      <xdr:row>222</xdr:row>
      <xdr:rowOff>304800</xdr:rowOff>
    </xdr:from>
    <xdr:to>
      <xdr:col>16</xdr:col>
      <xdr:colOff>971550</xdr:colOff>
      <xdr:row>224</xdr:row>
      <xdr:rowOff>123825</xdr:rowOff>
    </xdr:to>
    <xdr:sp macro="" textlink="">
      <xdr:nvSpPr>
        <xdr:cNvPr id="50" name="Down Arrow 49"/>
        <xdr:cNvSpPr/>
      </xdr:nvSpPr>
      <xdr:spPr>
        <a:xfrm rot="5400000">
          <a:off x="13992225" y="49539525"/>
          <a:ext cx="1895475" cy="476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152400</xdr:colOff>
      <xdr:row>235</xdr:row>
      <xdr:rowOff>866775</xdr:rowOff>
    </xdr:from>
    <xdr:to>
      <xdr:col>16</xdr:col>
      <xdr:colOff>933450</xdr:colOff>
      <xdr:row>238</xdr:row>
      <xdr:rowOff>133350</xdr:rowOff>
    </xdr:to>
    <xdr:sp macro="" textlink="">
      <xdr:nvSpPr>
        <xdr:cNvPr id="51" name="Down Arrow 50"/>
        <xdr:cNvSpPr/>
      </xdr:nvSpPr>
      <xdr:spPr>
        <a:xfrm rot="5400000">
          <a:off x="13944600" y="53101875"/>
          <a:ext cx="1905000"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200025</xdr:colOff>
      <xdr:row>287</xdr:row>
      <xdr:rowOff>447675</xdr:rowOff>
    </xdr:from>
    <xdr:to>
      <xdr:col>16</xdr:col>
      <xdr:colOff>971550</xdr:colOff>
      <xdr:row>290</xdr:row>
      <xdr:rowOff>114300</xdr:rowOff>
    </xdr:to>
    <xdr:sp macro="" textlink="">
      <xdr:nvSpPr>
        <xdr:cNvPr id="53" name="Down Arrow 52"/>
        <xdr:cNvSpPr/>
      </xdr:nvSpPr>
      <xdr:spPr>
        <a:xfrm rot="5400000">
          <a:off x="13992225" y="64046100"/>
          <a:ext cx="1895475" cy="5143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5</xdr:row>
      <xdr:rowOff>66675</xdr:rowOff>
    </xdr:from>
    <xdr:to>
      <xdr:col>3</xdr:col>
      <xdr:colOff>466725</xdr:colOff>
      <xdr:row>6</xdr:row>
      <xdr:rowOff>142875</xdr:rowOff>
    </xdr:to>
    <xdr:sp macro="" textlink="">
      <xdr:nvSpPr>
        <xdr:cNvPr id="2" name="Down Arrow 1"/>
        <xdr:cNvSpPr/>
      </xdr:nvSpPr>
      <xdr:spPr>
        <a:xfrm>
          <a:off x="2047875" y="1971675"/>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5</xdr:row>
      <xdr:rowOff>57150</xdr:rowOff>
    </xdr:from>
    <xdr:to>
      <xdr:col>4</xdr:col>
      <xdr:colOff>695325</xdr:colOff>
      <xdr:row>6</xdr:row>
      <xdr:rowOff>133350</xdr:rowOff>
    </xdr:to>
    <xdr:sp macro="" textlink="">
      <xdr:nvSpPr>
        <xdr:cNvPr id="3" name="Down Arrow 2"/>
        <xdr:cNvSpPr/>
      </xdr:nvSpPr>
      <xdr:spPr>
        <a:xfrm>
          <a:off x="3171825"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5</xdr:row>
      <xdr:rowOff>57150</xdr:rowOff>
    </xdr:from>
    <xdr:to>
      <xdr:col>5</xdr:col>
      <xdr:colOff>628650</xdr:colOff>
      <xdr:row>6</xdr:row>
      <xdr:rowOff>133350</xdr:rowOff>
    </xdr:to>
    <xdr:sp macro="" textlink="">
      <xdr:nvSpPr>
        <xdr:cNvPr id="4" name="Down Arrow 3"/>
        <xdr:cNvSpPr/>
      </xdr:nvSpPr>
      <xdr:spPr>
        <a:xfrm>
          <a:off x="4210050" y="1962150"/>
          <a:ext cx="247650" cy="266700"/>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70</xdr:row>
      <xdr:rowOff>66675</xdr:rowOff>
    </xdr:from>
    <xdr:to>
      <xdr:col>3</xdr:col>
      <xdr:colOff>466725</xdr:colOff>
      <xdr:row>71</xdr:row>
      <xdr:rowOff>142875</xdr:rowOff>
    </xdr:to>
    <xdr:sp macro="" textlink="">
      <xdr:nvSpPr>
        <xdr:cNvPr id="5" name="Down Arrow 4"/>
        <xdr:cNvSpPr/>
      </xdr:nvSpPr>
      <xdr:spPr>
        <a:xfrm>
          <a:off x="2047875" y="155924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70</xdr:row>
      <xdr:rowOff>57150</xdr:rowOff>
    </xdr:from>
    <xdr:to>
      <xdr:col>4</xdr:col>
      <xdr:colOff>695325</xdr:colOff>
      <xdr:row>71</xdr:row>
      <xdr:rowOff>133350</xdr:rowOff>
    </xdr:to>
    <xdr:sp macro="" textlink="">
      <xdr:nvSpPr>
        <xdr:cNvPr id="6" name="Down Arrow 5"/>
        <xdr:cNvSpPr/>
      </xdr:nvSpPr>
      <xdr:spPr>
        <a:xfrm>
          <a:off x="3171825" y="155829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70</xdr:row>
      <xdr:rowOff>57150</xdr:rowOff>
    </xdr:from>
    <xdr:to>
      <xdr:col>5</xdr:col>
      <xdr:colOff>628650</xdr:colOff>
      <xdr:row>71</xdr:row>
      <xdr:rowOff>133350</xdr:rowOff>
    </xdr:to>
    <xdr:sp macro="" textlink="">
      <xdr:nvSpPr>
        <xdr:cNvPr id="7" name="Down Arrow 6"/>
        <xdr:cNvSpPr/>
      </xdr:nvSpPr>
      <xdr:spPr>
        <a:xfrm>
          <a:off x="4210050" y="155829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134</xdr:row>
      <xdr:rowOff>66675</xdr:rowOff>
    </xdr:from>
    <xdr:to>
      <xdr:col>3</xdr:col>
      <xdr:colOff>466725</xdr:colOff>
      <xdr:row>135</xdr:row>
      <xdr:rowOff>142875</xdr:rowOff>
    </xdr:to>
    <xdr:sp macro="" textlink="">
      <xdr:nvSpPr>
        <xdr:cNvPr id="8" name="Down Arrow 7"/>
        <xdr:cNvSpPr/>
      </xdr:nvSpPr>
      <xdr:spPr>
        <a:xfrm>
          <a:off x="2047875" y="289083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134</xdr:row>
      <xdr:rowOff>57150</xdr:rowOff>
    </xdr:from>
    <xdr:to>
      <xdr:col>4</xdr:col>
      <xdr:colOff>695325</xdr:colOff>
      <xdr:row>135</xdr:row>
      <xdr:rowOff>133350</xdr:rowOff>
    </xdr:to>
    <xdr:sp macro="" textlink="">
      <xdr:nvSpPr>
        <xdr:cNvPr id="9" name="Down Arrow 8"/>
        <xdr:cNvSpPr/>
      </xdr:nvSpPr>
      <xdr:spPr>
        <a:xfrm>
          <a:off x="3171825" y="28898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134</xdr:row>
      <xdr:rowOff>57150</xdr:rowOff>
    </xdr:from>
    <xdr:to>
      <xdr:col>5</xdr:col>
      <xdr:colOff>628650</xdr:colOff>
      <xdr:row>135</xdr:row>
      <xdr:rowOff>133350</xdr:rowOff>
    </xdr:to>
    <xdr:sp macro="" textlink="">
      <xdr:nvSpPr>
        <xdr:cNvPr id="10" name="Down Arrow 9"/>
        <xdr:cNvSpPr/>
      </xdr:nvSpPr>
      <xdr:spPr>
        <a:xfrm>
          <a:off x="4210050" y="288988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197</xdr:row>
      <xdr:rowOff>66675</xdr:rowOff>
    </xdr:from>
    <xdr:to>
      <xdr:col>3</xdr:col>
      <xdr:colOff>466725</xdr:colOff>
      <xdr:row>198</xdr:row>
      <xdr:rowOff>142875</xdr:rowOff>
    </xdr:to>
    <xdr:sp macro="" textlink="">
      <xdr:nvSpPr>
        <xdr:cNvPr id="11" name="Down Arrow 10"/>
        <xdr:cNvSpPr/>
      </xdr:nvSpPr>
      <xdr:spPr>
        <a:xfrm>
          <a:off x="2047875" y="419862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197</xdr:row>
      <xdr:rowOff>57150</xdr:rowOff>
    </xdr:from>
    <xdr:to>
      <xdr:col>4</xdr:col>
      <xdr:colOff>695325</xdr:colOff>
      <xdr:row>198</xdr:row>
      <xdr:rowOff>133350</xdr:rowOff>
    </xdr:to>
    <xdr:sp macro="" textlink="">
      <xdr:nvSpPr>
        <xdr:cNvPr id="12" name="Down Arrow 11"/>
        <xdr:cNvSpPr/>
      </xdr:nvSpPr>
      <xdr:spPr>
        <a:xfrm>
          <a:off x="3171825" y="419766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197</xdr:row>
      <xdr:rowOff>57150</xdr:rowOff>
    </xdr:from>
    <xdr:to>
      <xdr:col>5</xdr:col>
      <xdr:colOff>628650</xdr:colOff>
      <xdr:row>198</xdr:row>
      <xdr:rowOff>133350</xdr:rowOff>
    </xdr:to>
    <xdr:sp macro="" textlink="">
      <xdr:nvSpPr>
        <xdr:cNvPr id="13" name="Down Arrow 12"/>
        <xdr:cNvSpPr/>
      </xdr:nvSpPr>
      <xdr:spPr>
        <a:xfrm>
          <a:off x="4210050" y="419766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400</xdr:row>
      <xdr:rowOff>66675</xdr:rowOff>
    </xdr:from>
    <xdr:to>
      <xdr:col>3</xdr:col>
      <xdr:colOff>466725</xdr:colOff>
      <xdr:row>401</xdr:row>
      <xdr:rowOff>142875</xdr:rowOff>
    </xdr:to>
    <xdr:sp macro="" textlink="">
      <xdr:nvSpPr>
        <xdr:cNvPr id="14" name="Down Arrow 13"/>
        <xdr:cNvSpPr/>
      </xdr:nvSpPr>
      <xdr:spPr>
        <a:xfrm>
          <a:off x="2047875" y="842295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400</xdr:row>
      <xdr:rowOff>57150</xdr:rowOff>
    </xdr:from>
    <xdr:to>
      <xdr:col>4</xdr:col>
      <xdr:colOff>695325</xdr:colOff>
      <xdr:row>401</xdr:row>
      <xdr:rowOff>133350</xdr:rowOff>
    </xdr:to>
    <xdr:sp macro="" textlink="">
      <xdr:nvSpPr>
        <xdr:cNvPr id="15" name="Down Arrow 14"/>
        <xdr:cNvSpPr/>
      </xdr:nvSpPr>
      <xdr:spPr>
        <a:xfrm>
          <a:off x="3171825" y="842200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400</xdr:row>
      <xdr:rowOff>57150</xdr:rowOff>
    </xdr:from>
    <xdr:to>
      <xdr:col>5</xdr:col>
      <xdr:colOff>628650</xdr:colOff>
      <xdr:row>401</xdr:row>
      <xdr:rowOff>133350</xdr:rowOff>
    </xdr:to>
    <xdr:sp macro="" textlink="">
      <xdr:nvSpPr>
        <xdr:cNvPr id="16" name="Down Arrow 15"/>
        <xdr:cNvSpPr/>
      </xdr:nvSpPr>
      <xdr:spPr>
        <a:xfrm>
          <a:off x="4210050" y="84220050"/>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0</xdr:col>
      <xdr:colOff>0</xdr:colOff>
      <xdr:row>4</xdr:row>
      <xdr:rowOff>762000</xdr:rowOff>
    </xdr:from>
    <xdr:to>
      <xdr:col>0</xdr:col>
      <xdr:colOff>561975</xdr:colOff>
      <xdr:row>400</xdr:row>
      <xdr:rowOff>9525</xdr:rowOff>
    </xdr:to>
    <xdr:sp macro="" textlink="">
      <xdr:nvSpPr>
        <xdr:cNvPr id="18" name="Down Arrow 17"/>
        <xdr:cNvSpPr/>
      </xdr:nvSpPr>
      <xdr:spPr>
        <a:xfrm>
          <a:off x="0" y="1905000"/>
          <a:ext cx="561975" cy="82267425"/>
        </a:xfrm>
        <a:prstGeom prst="downArrow">
          <a:avLst/>
        </a:prstGeom>
        <a:solidFill>
          <a:srgbClr val="92D05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 Benefit Statement      Annual</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Benefit Statement</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      </a:t>
          </a:r>
          <a:endParaRPr lang="en-IE" sz="1600"/>
        </a:p>
      </xdr:txBody>
    </xdr:sp>
    <xdr:clientData/>
  </xdr:twoCellAnchor>
  <xdr:twoCellAnchor>
    <xdr:from>
      <xdr:col>1</xdr:col>
      <xdr:colOff>0</xdr:colOff>
      <xdr:row>4</xdr:row>
      <xdr:rowOff>762000</xdr:rowOff>
    </xdr:from>
    <xdr:to>
      <xdr:col>1</xdr:col>
      <xdr:colOff>600075</xdr:colOff>
      <xdr:row>475</xdr:row>
      <xdr:rowOff>133350</xdr:rowOff>
    </xdr:to>
    <xdr:sp macro="" textlink="">
      <xdr:nvSpPr>
        <xdr:cNvPr id="19" name="Down Arrow 18"/>
        <xdr:cNvSpPr/>
      </xdr:nvSpPr>
      <xdr:spPr>
        <a:xfrm>
          <a:off x="609600" y="1905000"/>
          <a:ext cx="600075" cy="97745550"/>
        </a:xfrm>
        <a:prstGeom prst="downArrow">
          <a:avLst/>
        </a:prstGeom>
        <a:solidFill>
          <a:srgbClr val="AE78D6"/>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vert="vert27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       Leaver Statement         Leaver Statement       Leaver Statement         Leaver Statement       Leaver Statement         Leaver Statement       Leaver Statement         Leaver Statement       Leaver Statement         Leaver Statement       Leaver Statement      </a:t>
          </a:r>
          <a:r>
            <a:rPr lang="en-IE" sz="1100" baseline="0">
              <a:solidFill>
                <a:schemeClr val="lt1"/>
              </a:solidFill>
              <a:effectLst/>
              <a:latin typeface="+mn-lt"/>
              <a:ea typeface="+mn-ea"/>
              <a:cs typeface="+mn-cs"/>
            </a:rPr>
            <a:t>   </a:t>
          </a:r>
          <a:r>
            <a:rPr lang="en-IE" sz="1600">
              <a:solidFill>
                <a:schemeClr val="lt1"/>
              </a:solidFill>
              <a:effectLst/>
              <a:latin typeface="Verdana" panose="020B0604030504040204" pitchFamily="34" charset="0"/>
              <a:ea typeface="Verdana" panose="020B0604030504040204" pitchFamily="34" charset="0"/>
              <a:cs typeface="Verdana" panose="020B0604030504040204" pitchFamily="34" charset="0"/>
            </a:rPr>
            <a:t>Leaver Statement</a:t>
          </a:r>
          <a:r>
            <a:rPr lang="en-IE" sz="1600" baseline="0">
              <a:solidFill>
                <a:schemeClr val="lt1"/>
              </a:solidFill>
              <a:effectLst/>
              <a:latin typeface="Verdana" panose="020B0604030504040204" pitchFamily="34" charset="0"/>
              <a:ea typeface="Verdana" panose="020B0604030504040204" pitchFamily="34" charset="0"/>
              <a:cs typeface="Verdana" panose="020B0604030504040204" pitchFamily="34" charset="0"/>
            </a:rPr>
            <a:t>          Leaver Statement          Leaver Statement          Leaver Statement           Leaver Statement        Leaver Statement        Leaver Statement        Leaver Statement</a:t>
          </a:r>
          <a:endParaRPr lang="en-IE" sz="1600">
            <a:effectLst/>
            <a:latin typeface="Verdana" panose="020B0604030504040204" pitchFamily="34" charset="0"/>
            <a:ea typeface="Verdana" panose="020B0604030504040204" pitchFamily="34" charset="0"/>
            <a:cs typeface="Verdana" panose="020B0604030504040204" pitchFamily="34" charset="0"/>
          </a:endParaRPr>
        </a:p>
        <a:p>
          <a:pPr marL="0" marR="0" indent="0" algn="r" defTabSz="914400" eaLnBrk="1" fontAlgn="auto" latinLnBrk="0" hangingPunct="1">
            <a:lnSpc>
              <a:spcPct val="100000"/>
            </a:lnSpc>
            <a:spcBef>
              <a:spcPts val="0"/>
            </a:spcBef>
            <a:spcAft>
              <a:spcPts val="0"/>
            </a:spcAft>
            <a:buClrTx/>
            <a:buSzTx/>
            <a:buFontTx/>
            <a:buNone/>
            <a:tabLst/>
            <a:defRPr/>
          </a:pPr>
          <a:endParaRPr lang="en-IE" sz="1050"/>
        </a:p>
      </xdr:txBody>
    </xdr:sp>
    <xdr:clientData/>
  </xdr:twoCellAnchor>
  <xdr:twoCellAnchor>
    <xdr:from>
      <xdr:col>2</xdr:col>
      <xdr:colOff>38100</xdr:colOff>
      <xdr:row>385</xdr:row>
      <xdr:rowOff>9525</xdr:rowOff>
    </xdr:from>
    <xdr:to>
      <xdr:col>9</xdr:col>
      <xdr:colOff>990600</xdr:colOff>
      <xdr:row>399</xdr:row>
      <xdr:rowOff>142875</xdr:rowOff>
    </xdr:to>
    <xdr:sp macro="" textlink="">
      <xdr:nvSpPr>
        <xdr:cNvPr id="23" name="Striped Right Arrow 22"/>
        <xdr:cNvSpPr/>
      </xdr:nvSpPr>
      <xdr:spPr>
        <a:xfrm>
          <a:off x="1257300" y="80610075"/>
          <a:ext cx="7248525" cy="3524250"/>
        </a:xfrm>
        <a:prstGeom prst="stripedRightArrow">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800">
              <a:solidFill>
                <a:schemeClr val="bg1"/>
              </a:solidFill>
            </a:rPr>
            <a:t>2018 Annual Benefit Statement Data</a:t>
          </a:r>
          <a:br>
            <a:rPr lang="en-IE" sz="2800">
              <a:solidFill>
                <a:schemeClr val="bg1"/>
              </a:solidFill>
            </a:rPr>
          </a:br>
          <a:r>
            <a:rPr lang="en-IE" sz="2800" i="1">
              <a:solidFill>
                <a:schemeClr val="bg1"/>
              </a:solidFill>
            </a:rPr>
            <a:t>(Based</a:t>
          </a:r>
          <a:r>
            <a:rPr lang="en-IE" sz="2800" i="1" baseline="0">
              <a:solidFill>
                <a:schemeClr val="bg1"/>
              </a:solidFill>
            </a:rPr>
            <a:t> on all outputs above)</a:t>
          </a:r>
          <a:br>
            <a:rPr lang="en-IE" sz="2800" i="1" baseline="0">
              <a:solidFill>
                <a:schemeClr val="bg1"/>
              </a:solidFill>
            </a:rPr>
          </a:br>
          <a:r>
            <a:rPr lang="en-IE" sz="2800" i="1" baseline="0">
              <a:solidFill>
                <a:schemeClr val="bg1"/>
              </a:solidFill>
            </a:rPr>
            <a:t>(Adjusted for CPI to 31/12/2017</a:t>
          </a:r>
        </a:p>
        <a:p>
          <a:pPr algn="l"/>
          <a:r>
            <a:rPr lang="en-IE" sz="2800" i="1" baseline="0">
              <a:solidFill>
                <a:schemeClr val="bg1"/>
              </a:solidFill>
            </a:rPr>
            <a:t>)</a:t>
          </a:r>
          <a:endParaRPr lang="en-IE" sz="2800" i="1">
            <a:solidFill>
              <a:schemeClr val="bg1"/>
            </a:solidFill>
          </a:endParaRPr>
        </a:p>
      </xdr:txBody>
    </xdr:sp>
    <xdr:clientData/>
  </xdr:twoCellAnchor>
  <xdr:twoCellAnchor>
    <xdr:from>
      <xdr:col>2</xdr:col>
      <xdr:colOff>28575</xdr:colOff>
      <xdr:row>461</xdr:row>
      <xdr:rowOff>28575</xdr:rowOff>
    </xdr:from>
    <xdr:to>
      <xdr:col>9</xdr:col>
      <xdr:colOff>981075</xdr:colOff>
      <xdr:row>476</xdr:row>
      <xdr:rowOff>0</xdr:rowOff>
    </xdr:to>
    <xdr:sp macro="" textlink="">
      <xdr:nvSpPr>
        <xdr:cNvPr id="25" name="Striped Right Arrow 24"/>
        <xdr:cNvSpPr/>
      </xdr:nvSpPr>
      <xdr:spPr>
        <a:xfrm>
          <a:off x="1247775" y="96316800"/>
          <a:ext cx="7248525" cy="3371850"/>
        </a:xfrm>
        <a:prstGeom prst="stripedRightArrow">
          <a:avLst/>
        </a:prstGeom>
        <a:solidFill>
          <a:srgbClr val="CC00FF"/>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Leaver</a:t>
          </a:r>
          <a:r>
            <a:rPr lang="en-IE" sz="2400" baseline="0">
              <a:solidFill>
                <a:schemeClr val="bg1"/>
              </a:solidFill>
              <a:latin typeface="Verdana" panose="020B0604030504040204" pitchFamily="34" charset="0"/>
              <a:ea typeface="Verdana" panose="020B0604030504040204" pitchFamily="34" charset="0"/>
              <a:cs typeface="Verdana" panose="020B0604030504040204" pitchFamily="34" charset="0"/>
            </a:rPr>
            <a:t> </a:t>
          </a:r>
          <a: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t>Statement Data</a:t>
          </a:r>
          <a:br>
            <a:rPr lang="en-IE" sz="240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i="1">
              <a:solidFill>
                <a:schemeClr val="bg1"/>
              </a:solidFill>
              <a:latin typeface="Verdana" panose="020B0604030504040204" pitchFamily="34" charset="0"/>
              <a:ea typeface="Verdana" panose="020B0604030504040204" pitchFamily="34" charset="0"/>
              <a:cs typeface="Verdana" panose="020B0604030504040204" pitchFamily="34" charset="0"/>
            </a:rPr>
            <a:t>(Based</a:t>
          </a:r>
          <a: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t> on all outputs above)</a:t>
          </a:r>
          <a:b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br>
          <a:r>
            <a:rPr lang="en-IE" sz="2400" i="1" baseline="0">
              <a:solidFill>
                <a:schemeClr val="bg1"/>
              </a:solidFill>
              <a:latin typeface="Verdana" panose="020B0604030504040204" pitchFamily="34" charset="0"/>
              <a:ea typeface="Verdana" panose="020B0604030504040204" pitchFamily="34" charset="0"/>
              <a:cs typeface="Verdana" panose="020B0604030504040204" pitchFamily="34" charset="0"/>
            </a:rPr>
            <a:t>(Adjusted for CPI to 31/12/2017)</a:t>
          </a:r>
        </a:p>
        <a:p>
          <a:pPr algn="l"/>
          <a:endParaRPr lang="en-IE" sz="2400" i="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219075</xdr:colOff>
      <xdr:row>261</xdr:row>
      <xdr:rowOff>66675</xdr:rowOff>
    </xdr:from>
    <xdr:to>
      <xdr:col>3</xdr:col>
      <xdr:colOff>466725</xdr:colOff>
      <xdr:row>262</xdr:row>
      <xdr:rowOff>142875</xdr:rowOff>
    </xdr:to>
    <xdr:sp macro="" textlink="">
      <xdr:nvSpPr>
        <xdr:cNvPr id="27" name="Down Arrow 26"/>
        <xdr:cNvSpPr/>
      </xdr:nvSpPr>
      <xdr:spPr>
        <a:xfrm>
          <a:off x="2047875" y="552926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261</xdr:row>
      <xdr:rowOff>57150</xdr:rowOff>
    </xdr:from>
    <xdr:to>
      <xdr:col>4</xdr:col>
      <xdr:colOff>695325</xdr:colOff>
      <xdr:row>262</xdr:row>
      <xdr:rowOff>133350</xdr:rowOff>
    </xdr:to>
    <xdr:sp macro="" textlink="">
      <xdr:nvSpPr>
        <xdr:cNvPr id="30" name="Down Arrow 29"/>
        <xdr:cNvSpPr/>
      </xdr:nvSpPr>
      <xdr:spPr>
        <a:xfrm>
          <a:off x="3171825" y="552831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261</xdr:row>
      <xdr:rowOff>57150</xdr:rowOff>
    </xdr:from>
    <xdr:to>
      <xdr:col>5</xdr:col>
      <xdr:colOff>628650</xdr:colOff>
      <xdr:row>262</xdr:row>
      <xdr:rowOff>133350</xdr:rowOff>
    </xdr:to>
    <xdr:sp macro="" textlink="">
      <xdr:nvSpPr>
        <xdr:cNvPr id="32" name="Down Arrow 31"/>
        <xdr:cNvSpPr/>
      </xdr:nvSpPr>
      <xdr:spPr>
        <a:xfrm>
          <a:off x="4210050" y="55283100"/>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3</xdr:col>
      <xdr:colOff>219075</xdr:colOff>
      <xdr:row>261</xdr:row>
      <xdr:rowOff>66675</xdr:rowOff>
    </xdr:from>
    <xdr:to>
      <xdr:col>3</xdr:col>
      <xdr:colOff>466725</xdr:colOff>
      <xdr:row>262</xdr:row>
      <xdr:rowOff>142875</xdr:rowOff>
    </xdr:to>
    <xdr:sp macro="" textlink="">
      <xdr:nvSpPr>
        <xdr:cNvPr id="33" name="Down Arrow 32"/>
        <xdr:cNvSpPr/>
      </xdr:nvSpPr>
      <xdr:spPr>
        <a:xfrm>
          <a:off x="2047875" y="5529262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261</xdr:row>
      <xdr:rowOff>57150</xdr:rowOff>
    </xdr:from>
    <xdr:to>
      <xdr:col>4</xdr:col>
      <xdr:colOff>695325</xdr:colOff>
      <xdr:row>262</xdr:row>
      <xdr:rowOff>133350</xdr:rowOff>
    </xdr:to>
    <xdr:sp macro="" textlink="">
      <xdr:nvSpPr>
        <xdr:cNvPr id="34" name="Down Arrow 33"/>
        <xdr:cNvSpPr/>
      </xdr:nvSpPr>
      <xdr:spPr>
        <a:xfrm>
          <a:off x="3171825" y="5528310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261</xdr:row>
      <xdr:rowOff>57150</xdr:rowOff>
    </xdr:from>
    <xdr:to>
      <xdr:col>5</xdr:col>
      <xdr:colOff>628650</xdr:colOff>
      <xdr:row>262</xdr:row>
      <xdr:rowOff>133350</xdr:rowOff>
    </xdr:to>
    <xdr:sp macro="" textlink="">
      <xdr:nvSpPr>
        <xdr:cNvPr id="35" name="Down Arrow 34"/>
        <xdr:cNvSpPr/>
      </xdr:nvSpPr>
      <xdr:spPr>
        <a:xfrm>
          <a:off x="4210050" y="55283100"/>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152400</xdr:colOff>
      <xdr:row>319</xdr:row>
      <xdr:rowOff>447675</xdr:rowOff>
    </xdr:from>
    <xdr:to>
      <xdr:col>16</xdr:col>
      <xdr:colOff>933450</xdr:colOff>
      <xdr:row>321</xdr:row>
      <xdr:rowOff>104775</xdr:rowOff>
    </xdr:to>
    <xdr:sp macro="" textlink="">
      <xdr:nvSpPr>
        <xdr:cNvPr id="42" name="Down Arrow 41"/>
        <xdr:cNvSpPr/>
      </xdr:nvSpPr>
      <xdr:spPr>
        <a:xfrm rot="5400000">
          <a:off x="13906500" y="67256025"/>
          <a:ext cx="1905000" cy="49530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3</xdr:col>
      <xdr:colOff>219075</xdr:colOff>
      <xdr:row>322</xdr:row>
      <xdr:rowOff>66675</xdr:rowOff>
    </xdr:from>
    <xdr:to>
      <xdr:col>3</xdr:col>
      <xdr:colOff>466725</xdr:colOff>
      <xdr:row>323</xdr:row>
      <xdr:rowOff>142875</xdr:rowOff>
    </xdr:to>
    <xdr:sp macro="" textlink="">
      <xdr:nvSpPr>
        <xdr:cNvPr id="37" name="Down Arrow 36"/>
        <xdr:cNvSpPr/>
      </xdr:nvSpPr>
      <xdr:spPr>
        <a:xfrm>
          <a:off x="2047875" y="67884675"/>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4</xdr:col>
      <xdr:colOff>447675</xdr:colOff>
      <xdr:row>322</xdr:row>
      <xdr:rowOff>57150</xdr:rowOff>
    </xdr:from>
    <xdr:to>
      <xdr:col>4</xdr:col>
      <xdr:colOff>695325</xdr:colOff>
      <xdr:row>323</xdr:row>
      <xdr:rowOff>133350</xdr:rowOff>
    </xdr:to>
    <xdr:sp macro="" textlink="">
      <xdr:nvSpPr>
        <xdr:cNvPr id="40" name="Down Arrow 39"/>
        <xdr:cNvSpPr/>
      </xdr:nvSpPr>
      <xdr:spPr>
        <a:xfrm>
          <a:off x="3171825" y="67875150"/>
          <a:ext cx="247650" cy="257175"/>
        </a:xfrm>
        <a:prstGeom prst="downArrow">
          <a:avLst/>
        </a:prstGeom>
        <a:solidFill>
          <a:srgbClr val="FFFF99"/>
        </a:solidFill>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5</xdr:col>
      <xdr:colOff>381000</xdr:colOff>
      <xdr:row>322</xdr:row>
      <xdr:rowOff>57150</xdr:rowOff>
    </xdr:from>
    <xdr:to>
      <xdr:col>5</xdr:col>
      <xdr:colOff>628650</xdr:colOff>
      <xdr:row>323</xdr:row>
      <xdr:rowOff>133350</xdr:rowOff>
    </xdr:to>
    <xdr:sp macro="" textlink="">
      <xdr:nvSpPr>
        <xdr:cNvPr id="43" name="Down Arrow 42"/>
        <xdr:cNvSpPr/>
      </xdr:nvSpPr>
      <xdr:spPr>
        <a:xfrm>
          <a:off x="4210050" y="67875150"/>
          <a:ext cx="247650" cy="257175"/>
        </a:xfrm>
        <a:prstGeom prst="downArrow">
          <a:avLst/>
        </a:prstGeom>
        <a:ln>
          <a:headEnd type="none"/>
          <a:tailEnd type="none"/>
        </a:ln>
      </xdr:spPr>
      <xdr:style>
        <a:lnRef idx="1">
          <a:schemeClr val="accent4"/>
        </a:lnRef>
        <a:fillRef idx="2">
          <a:schemeClr val="accent4"/>
        </a:fillRef>
        <a:effectRef idx="1">
          <a:schemeClr val="accent4"/>
        </a:effectRef>
        <a:fontRef idx="minor">
          <a:schemeClr val="tx1"/>
        </a:fontRef>
      </xdr:style>
      <xdr:txBody>
        <a:bodyPr vertOverflow="clip" horzOverflow="clip" rtlCol="0" anchor="t"/>
        <a:lstStyle/>
        <a:p>
          <a:pPr algn="l"/>
          <a:endParaRPr lang="en-IE" sz="1100"/>
        </a:p>
      </xdr:txBody>
    </xdr:sp>
    <xdr:clientData/>
  </xdr:twoCellAnchor>
  <xdr:twoCellAnchor>
    <xdr:from>
      <xdr:col>15</xdr:col>
      <xdr:colOff>228600</xdr:colOff>
      <xdr:row>67</xdr:row>
      <xdr:rowOff>57150</xdr:rowOff>
    </xdr:from>
    <xdr:to>
      <xdr:col>16</xdr:col>
      <xdr:colOff>1000125</xdr:colOff>
      <xdr:row>69</xdr:row>
      <xdr:rowOff>123825</xdr:rowOff>
    </xdr:to>
    <xdr:sp macro="" textlink="">
      <xdr:nvSpPr>
        <xdr:cNvPr id="39" name="Down Arrow 38"/>
        <xdr:cNvSpPr/>
      </xdr:nvSpPr>
      <xdr:spPr>
        <a:xfrm rot="5400000">
          <a:off x="13982700" y="15011400"/>
          <a:ext cx="1895475" cy="4667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171450</xdr:colOff>
      <xdr:row>131</xdr:row>
      <xdr:rowOff>19050</xdr:rowOff>
    </xdr:from>
    <xdr:to>
      <xdr:col>16</xdr:col>
      <xdr:colOff>942975</xdr:colOff>
      <xdr:row>133</xdr:row>
      <xdr:rowOff>142875</xdr:rowOff>
    </xdr:to>
    <xdr:sp macro="" textlink="">
      <xdr:nvSpPr>
        <xdr:cNvPr id="44" name="Down Arrow 43"/>
        <xdr:cNvSpPr/>
      </xdr:nvSpPr>
      <xdr:spPr>
        <a:xfrm rot="5400000">
          <a:off x="13925550" y="28308300"/>
          <a:ext cx="1895475"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180975</xdr:colOff>
      <xdr:row>193</xdr:row>
      <xdr:rowOff>133350</xdr:rowOff>
    </xdr:from>
    <xdr:to>
      <xdr:col>16</xdr:col>
      <xdr:colOff>952500</xdr:colOff>
      <xdr:row>196</xdr:row>
      <xdr:rowOff>123825</xdr:rowOff>
    </xdr:to>
    <xdr:sp macro="" textlink="">
      <xdr:nvSpPr>
        <xdr:cNvPr id="47" name="Down Arrow 46"/>
        <xdr:cNvSpPr/>
      </xdr:nvSpPr>
      <xdr:spPr>
        <a:xfrm rot="5400000">
          <a:off x="13935075" y="41328975"/>
          <a:ext cx="1895475"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104775</xdr:colOff>
      <xdr:row>256</xdr:row>
      <xdr:rowOff>19050</xdr:rowOff>
    </xdr:from>
    <xdr:to>
      <xdr:col>16</xdr:col>
      <xdr:colOff>876300</xdr:colOff>
      <xdr:row>259</xdr:row>
      <xdr:rowOff>9525</xdr:rowOff>
    </xdr:to>
    <xdr:sp macro="" textlink="">
      <xdr:nvSpPr>
        <xdr:cNvPr id="48" name="Down Arrow 47"/>
        <xdr:cNvSpPr/>
      </xdr:nvSpPr>
      <xdr:spPr>
        <a:xfrm rot="5400000">
          <a:off x="13858875" y="54330600"/>
          <a:ext cx="1895475" cy="5429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152400</xdr:colOff>
      <xdr:row>380</xdr:row>
      <xdr:rowOff>304800</xdr:rowOff>
    </xdr:from>
    <xdr:to>
      <xdr:col>16</xdr:col>
      <xdr:colOff>933450</xdr:colOff>
      <xdr:row>382</xdr:row>
      <xdr:rowOff>123825</xdr:rowOff>
    </xdr:to>
    <xdr:sp macro="" textlink="">
      <xdr:nvSpPr>
        <xdr:cNvPr id="49" name="Down Arrow 48"/>
        <xdr:cNvSpPr/>
      </xdr:nvSpPr>
      <xdr:spPr>
        <a:xfrm rot="5400000">
          <a:off x="13906500" y="79705200"/>
          <a:ext cx="1905000" cy="4762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180975</xdr:colOff>
      <xdr:row>394</xdr:row>
      <xdr:rowOff>590550</xdr:rowOff>
    </xdr:from>
    <xdr:to>
      <xdr:col>16</xdr:col>
      <xdr:colOff>952500</xdr:colOff>
      <xdr:row>397</xdr:row>
      <xdr:rowOff>85725</xdr:rowOff>
    </xdr:to>
    <xdr:sp macro="" textlink="">
      <xdr:nvSpPr>
        <xdr:cNvPr id="51" name="Down Arrow 50"/>
        <xdr:cNvSpPr/>
      </xdr:nvSpPr>
      <xdr:spPr>
        <a:xfrm rot="5400000">
          <a:off x="13935075" y="83191350"/>
          <a:ext cx="1895475" cy="504825"/>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twoCellAnchor>
    <xdr:from>
      <xdr:col>15</xdr:col>
      <xdr:colOff>209550</xdr:colOff>
      <xdr:row>469</xdr:row>
      <xdr:rowOff>371475</xdr:rowOff>
    </xdr:from>
    <xdr:to>
      <xdr:col>16</xdr:col>
      <xdr:colOff>990600</xdr:colOff>
      <xdr:row>472</xdr:row>
      <xdr:rowOff>38100</xdr:rowOff>
    </xdr:to>
    <xdr:sp macro="" textlink="">
      <xdr:nvSpPr>
        <xdr:cNvPr id="53" name="Down Arrow 52"/>
        <xdr:cNvSpPr/>
      </xdr:nvSpPr>
      <xdr:spPr>
        <a:xfrm rot="5400000">
          <a:off x="13963650" y="98469450"/>
          <a:ext cx="1905000" cy="514350"/>
        </a:xfrm>
        <a:prstGeom prst="down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vert="vert270" rtlCol="0" anchor="ctr"/>
        <a:lstStyle/>
        <a:p>
          <a:pPr algn="l"/>
          <a:r>
            <a:rPr lang="en-IE" sz="1200">
              <a:latin typeface="Verdana" panose="020B0604030504040204" pitchFamily="34" charset="0"/>
              <a:ea typeface="Verdana" panose="020B0604030504040204" pitchFamily="34" charset="0"/>
              <a:cs typeface="Verdana" panose="020B0604030504040204" pitchFamily="34" charset="0"/>
            </a:rPr>
            <a:t>Current Values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P10"/>
  <sheetViews>
    <sheetView zoomScale="130" zoomScaleNormal="130" workbookViewId="0" topLeftCell="A1"/>
  </sheetViews>
  <sheetFormatPr defaultColWidth="9.140625" defaultRowHeight="15"/>
  <cols>
    <col min="1" max="11" width="9.140625" style="175" customWidth="1"/>
    <col min="12" max="12" width="23.57421875" style="175" customWidth="1"/>
    <col min="13" max="16384" width="9.140625" style="175" customWidth="1"/>
  </cols>
  <sheetData>
    <row r="2" spans="2:12" ht="14.25" customHeight="1">
      <c r="B2" s="255" t="s">
        <v>41</v>
      </c>
      <c r="C2" s="255"/>
      <c r="D2" s="255"/>
      <c r="E2" s="255"/>
      <c r="F2" s="255"/>
      <c r="G2" s="255"/>
      <c r="H2" s="255"/>
      <c r="I2" s="255"/>
      <c r="J2" s="255"/>
      <c r="K2" s="255"/>
      <c r="L2" s="255"/>
    </row>
    <row r="3" spans="2:12" ht="13.5" thickBot="1">
      <c r="B3" s="256"/>
      <c r="C3" s="256"/>
      <c r="D3" s="256"/>
      <c r="E3" s="256"/>
      <c r="F3" s="256"/>
      <c r="G3" s="256"/>
      <c r="H3" s="256"/>
      <c r="I3" s="256"/>
      <c r="J3" s="256"/>
      <c r="K3" s="256"/>
      <c r="L3" s="256"/>
    </row>
    <row r="4" spans="2:12" s="1" customFormat="1" ht="171" customHeight="1" thickBot="1">
      <c r="B4" s="252" t="s">
        <v>58</v>
      </c>
      <c r="C4" s="253"/>
      <c r="D4" s="253"/>
      <c r="E4" s="253"/>
      <c r="F4" s="253"/>
      <c r="G4" s="253"/>
      <c r="H4" s="253"/>
      <c r="I4" s="253"/>
      <c r="J4" s="253"/>
      <c r="K4" s="253"/>
      <c r="L4" s="254"/>
    </row>
    <row r="5" s="1" customFormat="1" ht="10.5" customHeight="1"/>
    <row r="6" spans="2:16" s="1" customFormat="1" ht="13.5" customHeight="1">
      <c r="B6" s="176" t="s">
        <v>57</v>
      </c>
      <c r="M6" s="10"/>
      <c r="N6" s="10"/>
      <c r="O6" s="10"/>
      <c r="P6" s="10"/>
    </row>
    <row r="7" s="1" customFormat="1" ht="15"/>
    <row r="8" spans="2:12" s="1" customFormat="1" ht="15">
      <c r="B8" s="255" t="s">
        <v>61</v>
      </c>
      <c r="C8" s="255"/>
      <c r="D8" s="255"/>
      <c r="E8" s="255"/>
      <c r="F8" s="255"/>
      <c r="G8" s="255"/>
      <c r="H8" s="255"/>
      <c r="I8" s="255"/>
      <c r="J8" s="255"/>
      <c r="K8" s="255"/>
      <c r="L8" s="255"/>
    </row>
    <row r="9" spans="2:12" ht="15">
      <c r="B9" s="177"/>
      <c r="C9" s="177"/>
      <c r="D9" s="177"/>
      <c r="E9" s="177"/>
      <c r="F9" s="177"/>
      <c r="G9" s="177"/>
      <c r="H9" s="177"/>
      <c r="I9" s="177"/>
      <c r="J9" s="177"/>
      <c r="K9" s="177"/>
      <c r="L9" s="177"/>
    </row>
    <row r="10" spans="2:12" ht="15">
      <c r="B10" s="257"/>
      <c r="C10" s="257"/>
      <c r="D10" s="257"/>
      <c r="E10" s="257"/>
      <c r="F10" s="257"/>
      <c r="G10" s="257"/>
      <c r="H10" s="257"/>
      <c r="I10" s="257"/>
      <c r="J10" s="257"/>
      <c r="K10" s="257"/>
      <c r="L10" s="257"/>
    </row>
  </sheetData>
  <sheetProtection sheet="1" objects="1" scenarios="1" formatCells="0" formatColumns="0" formatRows="0" insertColumns="0" insertRows="0" insertHyperlinks="0" deleteColumns="0" deleteRows="0" sort="0" autoFilter="0" pivotTables="0"/>
  <mergeCells count="5">
    <mergeCell ref="B4:L4"/>
    <mergeCell ref="B2:L2"/>
    <mergeCell ref="B3:L3"/>
    <mergeCell ref="B10:L10"/>
    <mergeCell ref="B8:L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U20"/>
  <sheetViews>
    <sheetView tabSelected="1" view="pageBreakPreview" zoomScaleSheetLayoutView="100" workbookViewId="0" topLeftCell="A1">
      <selection activeCell="B8" sqref="B8:U8"/>
    </sheetView>
  </sheetViews>
  <sheetFormatPr defaultColWidth="9.140625" defaultRowHeight="15"/>
  <cols>
    <col min="1" max="1" width="18.140625" style="0" customWidth="1"/>
    <col min="21" max="21" width="12.00390625" style="0" customWidth="1"/>
  </cols>
  <sheetData>
    <row r="1" spans="2:21" s="1" customFormat="1" ht="27">
      <c r="B1" s="260" t="s">
        <v>0</v>
      </c>
      <c r="C1" s="260"/>
      <c r="D1" s="260"/>
      <c r="E1" s="260"/>
      <c r="F1" s="260"/>
      <c r="G1" s="260"/>
      <c r="H1" s="260"/>
      <c r="I1" s="260"/>
      <c r="J1" s="260"/>
      <c r="K1" s="260"/>
      <c r="L1" s="260"/>
      <c r="M1" s="260"/>
      <c r="N1" s="260"/>
      <c r="O1" s="260"/>
      <c r="P1" s="260"/>
      <c r="Q1" s="260"/>
      <c r="R1" s="260"/>
      <c r="S1" s="260"/>
      <c r="T1" s="260"/>
      <c r="U1" s="260"/>
    </row>
    <row r="2" spans="2:21" s="1" customFormat="1" ht="19.5">
      <c r="B2" s="261" t="s">
        <v>47</v>
      </c>
      <c r="C2" s="261"/>
      <c r="D2" s="261"/>
      <c r="E2" s="261"/>
      <c r="F2" s="261"/>
      <c r="G2" s="261"/>
      <c r="H2" s="261"/>
      <c r="I2" s="261"/>
      <c r="J2" s="261"/>
      <c r="K2" s="261"/>
      <c r="L2" s="261"/>
      <c r="M2" s="261"/>
      <c r="N2" s="261"/>
      <c r="O2" s="261"/>
      <c r="P2" s="261"/>
      <c r="Q2" s="261"/>
      <c r="R2" s="261"/>
      <c r="S2" s="261"/>
      <c r="T2" s="261"/>
      <c r="U2" s="261"/>
    </row>
    <row r="3" spans="2:21" ht="15">
      <c r="B3" s="262"/>
      <c r="C3" s="262"/>
      <c r="D3" s="262"/>
      <c r="E3" s="262"/>
      <c r="F3" s="262"/>
      <c r="G3" s="262"/>
      <c r="H3" s="262"/>
      <c r="I3" s="262"/>
      <c r="J3" s="262"/>
      <c r="K3" s="262"/>
      <c r="L3" s="262"/>
      <c r="M3" s="262"/>
      <c r="N3" s="262"/>
      <c r="O3" s="262"/>
      <c r="P3" s="262"/>
      <c r="Q3" s="262"/>
      <c r="R3" s="262"/>
      <c r="S3" s="262"/>
      <c r="T3" s="262"/>
      <c r="U3" s="262"/>
    </row>
    <row r="4" spans="2:21" ht="18.75" thickBot="1">
      <c r="B4" s="263" t="s">
        <v>43</v>
      </c>
      <c r="C4" s="263"/>
      <c r="D4" s="263"/>
      <c r="E4" s="263"/>
      <c r="F4" s="263"/>
      <c r="G4" s="263"/>
      <c r="H4" s="263"/>
      <c r="I4" s="263"/>
      <c r="J4" s="263"/>
      <c r="K4" s="263"/>
      <c r="L4" s="263"/>
      <c r="M4" s="263"/>
      <c r="N4" s="263"/>
      <c r="O4" s="263"/>
      <c r="P4" s="263"/>
      <c r="Q4" s="263"/>
      <c r="R4" s="263"/>
      <c r="S4" s="263"/>
      <c r="T4" s="263"/>
      <c r="U4" s="263"/>
    </row>
    <row r="5" spans="2:21" ht="18" customHeight="1" thickTop="1">
      <c r="B5" s="264" t="s">
        <v>44</v>
      </c>
      <c r="C5" s="264"/>
      <c r="D5" s="264"/>
      <c r="E5" s="264"/>
      <c r="F5" s="264"/>
      <c r="G5" s="264"/>
      <c r="H5" s="264"/>
      <c r="I5" s="264"/>
      <c r="J5" s="264"/>
      <c r="K5" s="264"/>
      <c r="L5" s="264"/>
      <c r="M5" s="264"/>
      <c r="N5" s="264"/>
      <c r="O5" s="264"/>
      <c r="P5" s="264"/>
      <c r="Q5" s="264"/>
      <c r="R5" s="264"/>
      <c r="S5" s="264"/>
      <c r="T5" s="264"/>
      <c r="U5" s="264"/>
    </row>
    <row r="6" spans="2:21" ht="57" customHeight="1" thickBot="1">
      <c r="B6" s="258" t="s">
        <v>121</v>
      </c>
      <c r="C6" s="259"/>
      <c r="D6" s="259"/>
      <c r="E6" s="259"/>
      <c r="F6" s="259"/>
      <c r="G6" s="259"/>
      <c r="H6" s="259"/>
      <c r="I6" s="259"/>
      <c r="J6" s="259"/>
      <c r="K6" s="259"/>
      <c r="L6" s="259"/>
      <c r="M6" s="259"/>
      <c r="N6" s="259"/>
      <c r="O6" s="259"/>
      <c r="P6" s="259"/>
      <c r="Q6" s="259"/>
      <c r="R6" s="259"/>
      <c r="S6" s="259"/>
      <c r="T6" s="259"/>
      <c r="U6" s="259"/>
    </row>
    <row r="7" spans="2:21" ht="50.25" customHeight="1" thickBot="1">
      <c r="B7" s="265" t="s">
        <v>59</v>
      </c>
      <c r="C7" s="266"/>
      <c r="D7" s="266"/>
      <c r="E7" s="266"/>
      <c r="F7" s="266"/>
      <c r="G7" s="266"/>
      <c r="H7" s="266"/>
      <c r="I7" s="266"/>
      <c r="J7" s="266"/>
      <c r="K7" s="266"/>
      <c r="L7" s="266"/>
      <c r="M7" s="266"/>
      <c r="N7" s="266"/>
      <c r="O7" s="266"/>
      <c r="P7" s="266"/>
      <c r="Q7" s="266"/>
      <c r="R7" s="266"/>
      <c r="S7" s="266"/>
      <c r="T7" s="266"/>
      <c r="U7" s="266"/>
    </row>
    <row r="8" spans="2:21" ht="144.75" customHeight="1" thickBot="1">
      <c r="B8" s="265" t="s">
        <v>67</v>
      </c>
      <c r="C8" s="267"/>
      <c r="D8" s="267"/>
      <c r="E8" s="267"/>
      <c r="F8" s="267"/>
      <c r="G8" s="267"/>
      <c r="H8" s="267"/>
      <c r="I8" s="267"/>
      <c r="J8" s="267"/>
      <c r="K8" s="267"/>
      <c r="L8" s="267"/>
      <c r="M8" s="267"/>
      <c r="N8" s="267"/>
      <c r="O8" s="267"/>
      <c r="P8" s="267"/>
      <c r="Q8" s="267"/>
      <c r="R8" s="267"/>
      <c r="S8" s="267"/>
      <c r="T8" s="267"/>
      <c r="U8" s="267"/>
    </row>
    <row r="9" spans="2:21" ht="98.25" customHeight="1" thickBot="1">
      <c r="B9" s="268" t="s">
        <v>99</v>
      </c>
      <c r="C9" s="269"/>
      <c r="D9" s="269"/>
      <c r="E9" s="269"/>
      <c r="F9" s="269"/>
      <c r="G9" s="269"/>
      <c r="H9" s="269"/>
      <c r="I9" s="269"/>
      <c r="J9" s="269"/>
      <c r="K9" s="269"/>
      <c r="L9" s="269"/>
      <c r="M9" s="269"/>
      <c r="N9" s="269"/>
      <c r="O9" s="269"/>
      <c r="P9" s="269"/>
      <c r="Q9" s="269"/>
      <c r="R9" s="269"/>
      <c r="S9" s="269"/>
      <c r="T9" s="269"/>
      <c r="U9" s="269"/>
    </row>
    <row r="10" spans="2:21" ht="285.75" customHeight="1" thickBot="1">
      <c r="B10" s="265" t="s">
        <v>72</v>
      </c>
      <c r="C10" s="267"/>
      <c r="D10" s="267"/>
      <c r="E10" s="267"/>
      <c r="F10" s="267"/>
      <c r="G10" s="267"/>
      <c r="H10" s="267"/>
      <c r="I10" s="267"/>
      <c r="J10" s="267"/>
      <c r="K10" s="267"/>
      <c r="L10" s="267"/>
      <c r="M10" s="267"/>
      <c r="N10" s="267"/>
      <c r="O10" s="267"/>
      <c r="P10" s="267"/>
      <c r="Q10" s="267"/>
      <c r="R10" s="267"/>
      <c r="S10" s="267"/>
      <c r="T10" s="267"/>
      <c r="U10" s="267"/>
    </row>
    <row r="11" spans="2:21" ht="247.5" customHeight="1" thickBot="1">
      <c r="B11" s="265" t="s">
        <v>73</v>
      </c>
      <c r="C11" s="267"/>
      <c r="D11" s="267"/>
      <c r="E11" s="267"/>
      <c r="F11" s="267"/>
      <c r="G11" s="267"/>
      <c r="H11" s="267"/>
      <c r="I11" s="267"/>
      <c r="J11" s="267"/>
      <c r="K11" s="267"/>
      <c r="L11" s="267"/>
      <c r="M11" s="267"/>
      <c r="N11" s="267"/>
      <c r="O11" s="267"/>
      <c r="P11" s="267"/>
      <c r="Q11" s="267"/>
      <c r="R11" s="267"/>
      <c r="S11" s="267"/>
      <c r="T11" s="267"/>
      <c r="U11" s="267"/>
    </row>
    <row r="12" spans="2:21" ht="306.75" customHeight="1" thickBot="1">
      <c r="B12" s="265" t="s">
        <v>66</v>
      </c>
      <c r="C12" s="267"/>
      <c r="D12" s="267"/>
      <c r="E12" s="267"/>
      <c r="F12" s="267"/>
      <c r="G12" s="267"/>
      <c r="H12" s="267"/>
      <c r="I12" s="267"/>
      <c r="J12" s="267"/>
      <c r="K12" s="267"/>
      <c r="L12" s="267"/>
      <c r="M12" s="267"/>
      <c r="N12" s="267"/>
      <c r="O12" s="267"/>
      <c r="P12" s="267"/>
      <c r="Q12" s="267"/>
      <c r="R12" s="267"/>
      <c r="S12" s="267"/>
      <c r="T12" s="267"/>
      <c r="U12" s="267"/>
    </row>
    <row r="13" spans="2:21" ht="282" customHeight="1" thickBot="1">
      <c r="B13" s="265" t="s">
        <v>48</v>
      </c>
      <c r="C13" s="267"/>
      <c r="D13" s="267"/>
      <c r="E13" s="267"/>
      <c r="F13" s="267"/>
      <c r="G13" s="267"/>
      <c r="H13" s="267"/>
      <c r="I13" s="267"/>
      <c r="J13" s="267"/>
      <c r="K13" s="267"/>
      <c r="L13" s="267"/>
      <c r="M13" s="267"/>
      <c r="N13" s="267"/>
      <c r="O13" s="267"/>
      <c r="P13" s="267"/>
      <c r="Q13" s="267"/>
      <c r="R13" s="267"/>
      <c r="S13" s="267"/>
      <c r="T13" s="267"/>
      <c r="U13" s="267"/>
    </row>
    <row r="14" spans="2:21" ht="118.5" customHeight="1" thickBot="1">
      <c r="B14" s="270" t="s">
        <v>97</v>
      </c>
      <c r="C14" s="269"/>
      <c r="D14" s="269"/>
      <c r="E14" s="269"/>
      <c r="F14" s="269"/>
      <c r="G14" s="269"/>
      <c r="H14" s="269"/>
      <c r="I14" s="269"/>
      <c r="J14" s="269"/>
      <c r="K14" s="269"/>
      <c r="L14" s="269"/>
      <c r="M14" s="269"/>
      <c r="N14" s="269"/>
      <c r="O14" s="269"/>
      <c r="P14" s="269"/>
      <c r="Q14" s="269"/>
      <c r="R14" s="269"/>
      <c r="S14" s="269"/>
      <c r="T14" s="269"/>
      <c r="U14" s="269"/>
    </row>
    <row r="15" spans="2:21" ht="147" customHeight="1" thickBot="1">
      <c r="B15" s="265" t="s">
        <v>98</v>
      </c>
      <c r="C15" s="267"/>
      <c r="D15" s="267"/>
      <c r="E15" s="267"/>
      <c r="F15" s="267"/>
      <c r="G15" s="267"/>
      <c r="H15" s="267"/>
      <c r="I15" s="267"/>
      <c r="J15" s="267"/>
      <c r="K15" s="267"/>
      <c r="L15" s="267"/>
      <c r="M15" s="267"/>
      <c r="N15" s="267"/>
      <c r="O15" s="267"/>
      <c r="P15" s="267"/>
      <c r="Q15" s="267"/>
      <c r="R15" s="267"/>
      <c r="S15" s="267"/>
      <c r="T15" s="267"/>
      <c r="U15" s="267"/>
    </row>
    <row r="16" spans="2:21" ht="288" customHeight="1" thickBot="1">
      <c r="B16" s="265" t="s">
        <v>60</v>
      </c>
      <c r="C16" s="267"/>
      <c r="D16" s="267"/>
      <c r="E16" s="267"/>
      <c r="F16" s="267"/>
      <c r="G16" s="267"/>
      <c r="H16" s="267"/>
      <c r="I16" s="267"/>
      <c r="J16" s="267"/>
      <c r="K16" s="267"/>
      <c r="L16" s="267"/>
      <c r="M16" s="267"/>
      <c r="N16" s="267"/>
      <c r="O16" s="267"/>
      <c r="P16" s="267"/>
      <c r="Q16" s="267"/>
      <c r="R16" s="267"/>
      <c r="S16" s="267"/>
      <c r="T16" s="267"/>
      <c r="U16" s="267"/>
    </row>
    <row r="17" spans="2:21" ht="279" customHeight="1" thickBot="1">
      <c r="B17" s="270" t="s">
        <v>86</v>
      </c>
      <c r="C17" s="269"/>
      <c r="D17" s="269"/>
      <c r="E17" s="269"/>
      <c r="F17" s="269"/>
      <c r="G17" s="269"/>
      <c r="H17" s="269"/>
      <c r="I17" s="269"/>
      <c r="J17" s="269"/>
      <c r="K17" s="269"/>
      <c r="L17" s="269"/>
      <c r="M17" s="269"/>
      <c r="N17" s="269"/>
      <c r="O17" s="269"/>
      <c r="P17" s="269"/>
      <c r="Q17" s="269"/>
      <c r="R17" s="269"/>
      <c r="S17" s="269"/>
      <c r="T17" s="269"/>
      <c r="U17" s="269"/>
    </row>
    <row r="18" spans="2:21" ht="276.75" customHeight="1" thickBot="1">
      <c r="B18" s="270" t="s">
        <v>87</v>
      </c>
      <c r="C18" s="269"/>
      <c r="D18" s="269"/>
      <c r="E18" s="269"/>
      <c r="F18" s="269"/>
      <c r="G18" s="269"/>
      <c r="H18" s="269"/>
      <c r="I18" s="269"/>
      <c r="J18" s="269"/>
      <c r="K18" s="269"/>
      <c r="L18" s="269"/>
      <c r="M18" s="269"/>
      <c r="N18" s="269"/>
      <c r="O18" s="269"/>
      <c r="P18" s="269"/>
      <c r="Q18" s="269"/>
      <c r="R18" s="269"/>
      <c r="S18" s="269"/>
      <c r="T18" s="269"/>
      <c r="U18" s="269"/>
    </row>
    <row r="19" spans="2:21" ht="87.75" customHeight="1" thickBot="1">
      <c r="B19" s="265" t="s">
        <v>85</v>
      </c>
      <c r="C19" s="266"/>
      <c r="D19" s="266"/>
      <c r="E19" s="266"/>
      <c r="F19" s="266"/>
      <c r="G19" s="266"/>
      <c r="H19" s="266"/>
      <c r="I19" s="266"/>
      <c r="J19" s="266"/>
      <c r="K19" s="266"/>
      <c r="L19" s="266"/>
      <c r="M19" s="266"/>
      <c r="N19" s="266"/>
      <c r="O19" s="266"/>
      <c r="P19" s="266"/>
      <c r="Q19" s="266"/>
      <c r="R19" s="266"/>
      <c r="S19" s="266"/>
      <c r="T19" s="266"/>
      <c r="U19" s="266"/>
    </row>
    <row r="20" spans="2:21" ht="201" customHeight="1" thickBot="1">
      <c r="B20" s="271" t="s">
        <v>62</v>
      </c>
      <c r="C20" s="266"/>
      <c r="D20" s="266"/>
      <c r="E20" s="266"/>
      <c r="F20" s="266"/>
      <c r="G20" s="266"/>
      <c r="H20" s="266"/>
      <c r="I20" s="266"/>
      <c r="J20" s="266"/>
      <c r="K20" s="266"/>
      <c r="L20" s="266"/>
      <c r="M20" s="266"/>
      <c r="N20" s="266"/>
      <c r="O20" s="266"/>
      <c r="P20" s="266"/>
      <c r="Q20" s="266"/>
      <c r="R20" s="266"/>
      <c r="S20" s="266"/>
      <c r="T20" s="266"/>
      <c r="U20" s="266"/>
    </row>
  </sheetData>
  <sheetProtection formatCells="0" formatColumns="0" formatRows="0" insertColumns="0" insertRows="0" insertHyperlinks="0" deleteColumns="0" deleteRows="0" sort="0" autoFilter="0" pivotTables="0"/>
  <mergeCells count="20">
    <mergeCell ref="B20:U20"/>
    <mergeCell ref="B12:U12"/>
    <mergeCell ref="B13:U13"/>
    <mergeCell ref="B14:U14"/>
    <mergeCell ref="B15:U15"/>
    <mergeCell ref="B16:U16"/>
    <mergeCell ref="B18:U18"/>
    <mergeCell ref="B7:U7"/>
    <mergeCell ref="B8:U8"/>
    <mergeCell ref="B9:U9"/>
    <mergeCell ref="B19:U19"/>
    <mergeCell ref="B10:U10"/>
    <mergeCell ref="B11:U11"/>
    <mergeCell ref="B17:U17"/>
    <mergeCell ref="B6:U6"/>
    <mergeCell ref="B1:U1"/>
    <mergeCell ref="B2:U2"/>
    <mergeCell ref="B3:U3"/>
    <mergeCell ref="B4:U4"/>
    <mergeCell ref="B5:U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W197"/>
  <sheetViews>
    <sheetView zoomScale="85" zoomScaleNormal="85" workbookViewId="0" topLeftCell="A103">
      <selection activeCell="N118" sqref="N118"/>
    </sheetView>
  </sheetViews>
  <sheetFormatPr defaultColWidth="9.140625" defaultRowHeight="15"/>
  <cols>
    <col min="1" max="3" width="9.140625" style="1" customWidth="1"/>
    <col min="4" max="4" width="13.421875" style="1" customWidth="1"/>
    <col min="5" max="5" width="16.57421875" style="1" customWidth="1"/>
    <col min="6" max="6" width="16.8515625" style="1" customWidth="1"/>
    <col min="7" max="7" width="15.140625" style="1" customWidth="1"/>
    <col min="8" max="8" width="16.28125" style="1" customWidth="1"/>
    <col min="9" max="9" width="7.57421875" style="1" customWidth="1"/>
    <col min="10" max="10" width="15.57421875" style="1" customWidth="1"/>
    <col min="11" max="11" width="15.8515625" style="1" customWidth="1"/>
    <col min="12" max="12" width="16.57421875" style="1" customWidth="1"/>
    <col min="13" max="13" width="13.7109375" style="1" customWidth="1"/>
    <col min="14" max="14" width="15.57421875" style="1" customWidth="1"/>
    <col min="15" max="15" width="16.28125" style="1" customWidth="1"/>
    <col min="16" max="16" width="16.8515625" style="20" customWidth="1"/>
    <col min="17" max="17" width="44.421875" style="1" customWidth="1"/>
    <col min="18" max="18" width="10.140625" style="1" customWidth="1"/>
    <col min="19" max="19" width="10.140625" style="31" customWidth="1"/>
    <col min="20" max="20" width="4.28125" style="30" customWidth="1"/>
    <col min="21" max="21" width="14.8515625" style="30" customWidth="1"/>
    <col min="22" max="22" width="14.140625" style="30" customWidth="1"/>
    <col min="23" max="23" width="12.7109375" style="30" customWidth="1"/>
    <col min="24" max="16384" width="9.140625" style="1" customWidth="1"/>
  </cols>
  <sheetData>
    <row r="1" spans="1:23" s="167" customFormat="1" ht="24" customHeight="1">
      <c r="A1" s="192" t="s">
        <v>113</v>
      </c>
      <c r="P1" s="168"/>
      <c r="T1" s="169"/>
      <c r="U1" s="169"/>
      <c r="V1" s="169"/>
      <c r="W1" s="169"/>
    </row>
    <row r="2" spans="3:23" ht="27">
      <c r="C2" s="2" t="s">
        <v>0</v>
      </c>
      <c r="T2" s="1"/>
      <c r="U2" s="1"/>
      <c r="V2" s="1"/>
      <c r="W2" s="1"/>
    </row>
    <row r="3" spans="3:23" ht="19.5">
      <c r="C3" s="3" t="s">
        <v>42</v>
      </c>
      <c r="T3" s="1"/>
      <c r="U3" s="1"/>
      <c r="V3" s="1"/>
      <c r="W3" s="1"/>
    </row>
    <row r="4" spans="3:23" ht="19.5">
      <c r="C4" s="191" t="s">
        <v>56</v>
      </c>
      <c r="T4" s="1"/>
      <c r="U4" s="1"/>
      <c r="V4" s="1"/>
      <c r="W4" s="1"/>
    </row>
    <row r="5" spans="3:23" ht="60" customHeight="1" thickBot="1">
      <c r="C5" s="4"/>
      <c r="T5" s="79"/>
      <c r="U5" s="306" t="s">
        <v>21</v>
      </c>
      <c r="V5" s="306"/>
      <c r="W5" s="306"/>
    </row>
    <row r="6" spans="1:23" ht="15" customHeight="1" thickTop="1">
      <c r="A6" s="304"/>
      <c r="B6" s="305"/>
      <c r="C6" s="22">
        <v>2013</v>
      </c>
      <c r="D6" s="19"/>
      <c r="E6" s="19"/>
      <c r="F6" s="19"/>
      <c r="G6" s="19"/>
      <c r="H6" s="19"/>
      <c r="I6" s="19"/>
      <c r="J6" s="19"/>
      <c r="K6" s="19"/>
      <c r="L6" s="19"/>
      <c r="M6" s="19"/>
      <c r="N6" s="19"/>
      <c r="O6" s="19"/>
      <c r="P6" s="21"/>
      <c r="Q6" s="19"/>
      <c r="R6" s="19"/>
      <c r="S6" s="106"/>
      <c r="T6" s="80"/>
      <c r="U6" s="80"/>
      <c r="V6" s="80"/>
      <c r="W6" s="81"/>
    </row>
    <row r="7" spans="1:23" ht="13.5" thickBot="1">
      <c r="A7" s="304"/>
      <c r="B7" s="305"/>
      <c r="C7" s="23"/>
      <c r="D7" s="9"/>
      <c r="E7" s="9"/>
      <c r="F7" s="9"/>
      <c r="G7" s="9"/>
      <c r="H7" s="9"/>
      <c r="I7" s="9"/>
      <c r="J7" s="9"/>
      <c r="K7" s="9"/>
      <c r="L7" s="9"/>
      <c r="M7" s="9"/>
      <c r="N7" s="9"/>
      <c r="O7" s="9"/>
      <c r="P7" s="24"/>
      <c r="Q7" s="9"/>
      <c r="R7" s="9"/>
      <c r="S7" s="48"/>
      <c r="T7" s="82"/>
      <c r="U7" s="82"/>
      <c r="V7" s="82"/>
      <c r="W7" s="83"/>
    </row>
    <row r="8" spans="1:23" ht="15">
      <c r="A8" s="304"/>
      <c r="B8" s="305"/>
      <c r="C8" s="25"/>
      <c r="D8" s="289" t="s">
        <v>1</v>
      </c>
      <c r="E8" s="290"/>
      <c r="F8" s="291"/>
      <c r="G8" s="5"/>
      <c r="H8" s="6"/>
      <c r="I8" s="6"/>
      <c r="J8" s="292" t="s">
        <v>2</v>
      </c>
      <c r="K8" s="293"/>
      <c r="L8" s="307"/>
      <c r="M8" s="7"/>
      <c r="N8" s="274" t="s">
        <v>3</v>
      </c>
      <c r="O8" s="274"/>
      <c r="P8" s="24"/>
      <c r="Q8" s="9"/>
      <c r="R8" s="9"/>
      <c r="S8" s="48"/>
      <c r="T8" s="82"/>
      <c r="U8" s="82"/>
      <c r="V8" s="82"/>
      <c r="W8" s="83"/>
    </row>
    <row r="9" spans="1:23" ht="77.25" thickBot="1">
      <c r="A9" s="304"/>
      <c r="B9" s="305"/>
      <c r="C9" s="26" t="s">
        <v>4</v>
      </c>
      <c r="D9" s="173" t="s">
        <v>68</v>
      </c>
      <c r="E9" s="174" t="s">
        <v>69</v>
      </c>
      <c r="F9" s="166" t="s">
        <v>30</v>
      </c>
      <c r="G9" s="14" t="s">
        <v>70</v>
      </c>
      <c r="H9" s="15" t="s">
        <v>71</v>
      </c>
      <c r="I9" s="15"/>
      <c r="J9" s="16" t="s">
        <v>45</v>
      </c>
      <c r="K9" s="16" t="s">
        <v>46</v>
      </c>
      <c r="L9" s="17" t="s">
        <v>7</v>
      </c>
      <c r="M9" s="15"/>
      <c r="N9" s="18" t="s">
        <v>8</v>
      </c>
      <c r="O9" s="18" t="s">
        <v>9</v>
      </c>
      <c r="P9" s="24"/>
      <c r="Q9" s="9"/>
      <c r="R9" s="9"/>
      <c r="S9" s="48"/>
      <c r="T9" s="82"/>
      <c r="U9" s="84" t="s">
        <v>10</v>
      </c>
      <c r="V9" s="84" t="s">
        <v>11</v>
      </c>
      <c r="W9" s="83" t="s">
        <v>20</v>
      </c>
    </row>
    <row r="10" spans="1:23" ht="15">
      <c r="A10" s="304"/>
      <c r="B10" s="305"/>
      <c r="C10" s="27">
        <v>1</v>
      </c>
      <c r="D10" s="170">
        <v>0</v>
      </c>
      <c r="E10" s="171">
        <v>0</v>
      </c>
      <c r="F10" s="172">
        <v>1</v>
      </c>
      <c r="G10" s="39">
        <f>D10+E10</f>
        <v>0</v>
      </c>
      <c r="H10" s="40">
        <f>ROUND((G10/F10),2)</f>
        <v>0</v>
      </c>
      <c r="I10" s="6"/>
      <c r="J10" s="36">
        <f aca="true" t="shared" si="0" ref="J10:J21">ROUND((H10*3%)*F10,2)</f>
        <v>0</v>
      </c>
      <c r="K10" s="36">
        <f>ROUND((IF(H10-$R$12&lt;0,0,(H10-$R$12))*3.5%)*F10,2)</f>
        <v>0</v>
      </c>
      <c r="L10" s="37">
        <f aca="true" t="shared" si="1" ref="L10:L21">J10+K10</f>
        <v>0</v>
      </c>
      <c r="M10" s="8"/>
      <c r="N10" s="44">
        <f>((MIN(H10,$R$13)*0.58%)+IF(H10&gt;$R$13,(H10-$R$13)*1.25%,0))*F10</f>
        <v>0</v>
      </c>
      <c r="O10" s="44">
        <f aca="true" t="shared" si="2" ref="O10:O21">(H10*3.75%)*F10</f>
        <v>0</v>
      </c>
      <c r="P10" s="24" t="str">
        <f>IF(W10&lt;&gt;0,"Error - review!",".")</f>
        <v>.</v>
      </c>
      <c r="Q10" s="300" t="s">
        <v>12</v>
      </c>
      <c r="R10" s="301"/>
      <c r="S10" s="48"/>
      <c r="T10" s="82"/>
      <c r="U10" s="86">
        <f aca="true" t="shared" si="3" ref="U10:U21">((MIN(H10,$R$13)*0.58%))*F10</f>
        <v>0</v>
      </c>
      <c r="V10" s="86">
        <f aca="true" t="shared" si="4" ref="V10:V21">(IF(H10&gt;$R$13,(H10-$R$13)*1.25%,0))*F10</f>
        <v>0</v>
      </c>
      <c r="W10" s="87">
        <f aca="true" t="shared" si="5" ref="W10:W21">(U10+V10)-N10</f>
        <v>0</v>
      </c>
    </row>
    <row r="11" spans="1:23" ht="15">
      <c r="A11" s="304"/>
      <c r="B11" s="305"/>
      <c r="C11" s="27">
        <v>2</v>
      </c>
      <c r="D11" s="170">
        <v>0</v>
      </c>
      <c r="E11" s="171">
        <v>0</v>
      </c>
      <c r="F11" s="172">
        <v>1</v>
      </c>
      <c r="G11" s="39">
        <f aca="true" t="shared" si="6" ref="G11:G21">D11+E11</f>
        <v>0</v>
      </c>
      <c r="H11" s="40">
        <f aca="true" t="shared" si="7" ref="H11:H21">ROUND((G11/F11),2)</f>
        <v>0</v>
      </c>
      <c r="I11" s="6"/>
      <c r="J11" s="36">
        <f t="shared" si="0"/>
        <v>0</v>
      </c>
      <c r="K11" s="36">
        <f aca="true" t="shared" si="8" ref="K11:K21">ROUND((IF(H11-$R$12&lt;0,0,(H11-$R$12))*3.5%)*F11,2)</f>
        <v>0</v>
      </c>
      <c r="L11" s="37">
        <f t="shared" si="1"/>
        <v>0</v>
      </c>
      <c r="M11" s="8"/>
      <c r="N11" s="44">
        <f aca="true" t="shared" si="9" ref="N11:N21">((MIN(H11,$R$13)*0.58%)+IF(H11&gt;$R$13,(H11-$R$13)*1.25%,0))*F11</f>
        <v>0</v>
      </c>
      <c r="O11" s="44">
        <f t="shared" si="2"/>
        <v>0</v>
      </c>
      <c r="P11" s="24" t="str">
        <f aca="true" t="shared" si="10" ref="P11:P22">IF(W11&lt;&gt;0,"Error - review!",".")</f>
        <v>.</v>
      </c>
      <c r="Q11" s="113" t="s">
        <v>13</v>
      </c>
      <c r="R11" s="150">
        <v>230.3</v>
      </c>
      <c r="S11" s="43"/>
      <c r="T11" s="82"/>
      <c r="U11" s="86">
        <f t="shared" si="3"/>
        <v>0</v>
      </c>
      <c r="V11" s="86">
        <f t="shared" si="4"/>
        <v>0</v>
      </c>
      <c r="W11" s="87">
        <f t="shared" si="5"/>
        <v>0</v>
      </c>
    </row>
    <row r="12" spans="1:23" ht="15">
      <c r="A12" s="304"/>
      <c r="B12" s="305"/>
      <c r="C12" s="27">
        <v>3</v>
      </c>
      <c r="D12" s="170">
        <v>0</v>
      </c>
      <c r="E12" s="171">
        <v>0</v>
      </c>
      <c r="F12" s="172">
        <v>1</v>
      </c>
      <c r="G12" s="39">
        <f t="shared" si="6"/>
        <v>0</v>
      </c>
      <c r="H12" s="40">
        <f t="shared" si="7"/>
        <v>0</v>
      </c>
      <c r="I12" s="6"/>
      <c r="J12" s="36">
        <f t="shared" si="0"/>
        <v>0</v>
      </c>
      <c r="K12" s="36">
        <f t="shared" si="8"/>
        <v>0</v>
      </c>
      <c r="L12" s="37">
        <f t="shared" si="1"/>
        <v>0</v>
      </c>
      <c r="M12" s="8"/>
      <c r="N12" s="44">
        <f t="shared" si="9"/>
        <v>0</v>
      </c>
      <c r="O12" s="44">
        <f t="shared" si="2"/>
        <v>0</v>
      </c>
      <c r="P12" s="24" t="str">
        <f t="shared" si="10"/>
        <v>.</v>
      </c>
      <c r="Q12" s="113" t="s">
        <v>63</v>
      </c>
      <c r="R12" s="150">
        <f>ROUND(($R$11*52.18*2)/12,2)</f>
        <v>2002.84</v>
      </c>
      <c r="S12" s="43"/>
      <c r="T12" s="82"/>
      <c r="U12" s="86">
        <f t="shared" si="3"/>
        <v>0</v>
      </c>
      <c r="V12" s="86">
        <f t="shared" si="4"/>
        <v>0</v>
      </c>
      <c r="W12" s="87">
        <f t="shared" si="5"/>
        <v>0</v>
      </c>
    </row>
    <row r="13" spans="1:23" ht="13.5" thickBot="1">
      <c r="A13" s="304"/>
      <c r="B13" s="305"/>
      <c r="C13" s="27">
        <v>4</v>
      </c>
      <c r="D13" s="170">
        <v>0</v>
      </c>
      <c r="E13" s="171">
        <v>0</v>
      </c>
      <c r="F13" s="172">
        <v>1</v>
      </c>
      <c r="G13" s="39">
        <f t="shared" si="6"/>
        <v>0</v>
      </c>
      <c r="H13" s="40">
        <f t="shared" si="7"/>
        <v>0</v>
      </c>
      <c r="I13" s="6"/>
      <c r="J13" s="36">
        <f t="shared" si="0"/>
        <v>0</v>
      </c>
      <c r="K13" s="36">
        <f t="shared" si="8"/>
        <v>0</v>
      </c>
      <c r="L13" s="37">
        <f t="shared" si="1"/>
        <v>0</v>
      </c>
      <c r="M13" s="8"/>
      <c r="N13" s="44">
        <f t="shared" si="9"/>
        <v>0</v>
      </c>
      <c r="O13" s="44">
        <f t="shared" si="2"/>
        <v>0</v>
      </c>
      <c r="P13" s="24" t="str">
        <f t="shared" si="10"/>
        <v>.</v>
      </c>
      <c r="Q13" s="114" t="s">
        <v>14</v>
      </c>
      <c r="R13" s="151">
        <f>ROUND(($R$11*52.18*3.74)/12,2)</f>
        <v>3745.32</v>
      </c>
      <c r="S13" s="43"/>
      <c r="T13" s="82"/>
      <c r="U13" s="86">
        <f t="shared" si="3"/>
        <v>0</v>
      </c>
      <c r="V13" s="86">
        <f t="shared" si="4"/>
        <v>0</v>
      </c>
      <c r="W13" s="87">
        <f t="shared" si="5"/>
        <v>0</v>
      </c>
    </row>
    <row r="14" spans="1:23" ht="15">
      <c r="A14" s="304"/>
      <c r="B14" s="305"/>
      <c r="C14" s="27">
        <v>5</v>
      </c>
      <c r="D14" s="170">
        <v>0</v>
      </c>
      <c r="E14" s="171">
        <v>0</v>
      </c>
      <c r="F14" s="172">
        <v>1</v>
      </c>
      <c r="G14" s="39">
        <f t="shared" si="6"/>
        <v>0</v>
      </c>
      <c r="H14" s="40">
        <f t="shared" si="7"/>
        <v>0</v>
      </c>
      <c r="I14" s="6"/>
      <c r="J14" s="36">
        <f t="shared" si="0"/>
        <v>0</v>
      </c>
      <c r="K14" s="36">
        <f t="shared" si="8"/>
        <v>0</v>
      </c>
      <c r="L14" s="37">
        <f t="shared" si="1"/>
        <v>0</v>
      </c>
      <c r="M14" s="8"/>
      <c r="N14" s="44">
        <f t="shared" si="9"/>
        <v>0</v>
      </c>
      <c r="O14" s="44">
        <f t="shared" si="2"/>
        <v>0</v>
      </c>
      <c r="P14" s="24" t="str">
        <f t="shared" si="10"/>
        <v>.</v>
      </c>
      <c r="Q14" s="9"/>
      <c r="R14" s="9"/>
      <c r="S14" s="48"/>
      <c r="T14" s="82"/>
      <c r="U14" s="86">
        <f t="shared" si="3"/>
        <v>0</v>
      </c>
      <c r="V14" s="86">
        <f t="shared" si="4"/>
        <v>0</v>
      </c>
      <c r="W14" s="87">
        <f t="shared" si="5"/>
        <v>0</v>
      </c>
    </row>
    <row r="15" spans="1:23" ht="15">
      <c r="A15" s="304"/>
      <c r="B15" s="305"/>
      <c r="C15" s="27">
        <v>6</v>
      </c>
      <c r="D15" s="170">
        <v>0</v>
      </c>
      <c r="E15" s="171">
        <v>0</v>
      </c>
      <c r="F15" s="172">
        <v>1</v>
      </c>
      <c r="G15" s="39">
        <f t="shared" si="6"/>
        <v>0</v>
      </c>
      <c r="H15" s="40">
        <f t="shared" si="7"/>
        <v>0</v>
      </c>
      <c r="I15" s="6"/>
      <c r="J15" s="36">
        <f t="shared" si="0"/>
        <v>0</v>
      </c>
      <c r="K15" s="36">
        <f t="shared" si="8"/>
        <v>0</v>
      </c>
      <c r="L15" s="37">
        <f t="shared" si="1"/>
        <v>0</v>
      </c>
      <c r="M15" s="8"/>
      <c r="N15" s="44">
        <f t="shared" si="9"/>
        <v>0</v>
      </c>
      <c r="O15" s="44">
        <f t="shared" si="2"/>
        <v>0</v>
      </c>
      <c r="P15" s="24" t="str">
        <f t="shared" si="10"/>
        <v>.</v>
      </c>
      <c r="Q15" s="9"/>
      <c r="R15" s="9"/>
      <c r="S15" s="48"/>
      <c r="T15" s="82"/>
      <c r="U15" s="86">
        <f t="shared" si="3"/>
        <v>0</v>
      </c>
      <c r="V15" s="86">
        <f t="shared" si="4"/>
        <v>0</v>
      </c>
      <c r="W15" s="87">
        <f t="shared" si="5"/>
        <v>0</v>
      </c>
    </row>
    <row r="16" spans="1:23" ht="15">
      <c r="A16" s="304"/>
      <c r="B16" s="305"/>
      <c r="C16" s="27">
        <v>7</v>
      </c>
      <c r="D16" s="170">
        <v>0</v>
      </c>
      <c r="E16" s="171">
        <v>0</v>
      </c>
      <c r="F16" s="172">
        <v>1</v>
      </c>
      <c r="G16" s="39">
        <f t="shared" si="6"/>
        <v>0</v>
      </c>
      <c r="H16" s="40">
        <f t="shared" si="7"/>
        <v>0</v>
      </c>
      <c r="I16" s="6"/>
      <c r="J16" s="36">
        <f t="shared" si="0"/>
        <v>0</v>
      </c>
      <c r="K16" s="36">
        <f t="shared" si="8"/>
        <v>0</v>
      </c>
      <c r="L16" s="37">
        <f t="shared" si="1"/>
        <v>0</v>
      </c>
      <c r="M16" s="8"/>
      <c r="N16" s="44">
        <f t="shared" si="9"/>
        <v>0</v>
      </c>
      <c r="O16" s="44">
        <f t="shared" si="2"/>
        <v>0</v>
      </c>
      <c r="P16" s="24" t="str">
        <f t="shared" si="10"/>
        <v>.</v>
      </c>
      <c r="Q16" s="9"/>
      <c r="R16" s="9"/>
      <c r="S16" s="48"/>
      <c r="T16" s="82"/>
      <c r="U16" s="86">
        <f t="shared" si="3"/>
        <v>0</v>
      </c>
      <c r="V16" s="86">
        <f t="shared" si="4"/>
        <v>0</v>
      </c>
      <c r="W16" s="87">
        <f t="shared" si="5"/>
        <v>0</v>
      </c>
    </row>
    <row r="17" spans="1:23" ht="15">
      <c r="A17" s="304"/>
      <c r="B17" s="305"/>
      <c r="C17" s="27">
        <v>8</v>
      </c>
      <c r="D17" s="170">
        <v>0</v>
      </c>
      <c r="E17" s="171">
        <v>0</v>
      </c>
      <c r="F17" s="172">
        <v>1</v>
      </c>
      <c r="G17" s="39">
        <f t="shared" si="6"/>
        <v>0</v>
      </c>
      <c r="H17" s="40">
        <f t="shared" si="7"/>
        <v>0</v>
      </c>
      <c r="I17" s="6"/>
      <c r="J17" s="36">
        <f t="shared" si="0"/>
        <v>0</v>
      </c>
      <c r="K17" s="36">
        <f t="shared" si="8"/>
        <v>0</v>
      </c>
      <c r="L17" s="37">
        <f t="shared" si="1"/>
        <v>0</v>
      </c>
      <c r="M17" s="8"/>
      <c r="N17" s="44">
        <f t="shared" si="9"/>
        <v>0</v>
      </c>
      <c r="O17" s="44">
        <f t="shared" si="2"/>
        <v>0</v>
      </c>
      <c r="P17" s="24" t="str">
        <f t="shared" si="10"/>
        <v>.</v>
      </c>
      <c r="Q17" s="9"/>
      <c r="R17" s="9"/>
      <c r="S17" s="48"/>
      <c r="T17" s="82"/>
      <c r="U17" s="86">
        <f t="shared" si="3"/>
        <v>0</v>
      </c>
      <c r="V17" s="86">
        <f t="shared" si="4"/>
        <v>0</v>
      </c>
      <c r="W17" s="87">
        <f t="shared" si="5"/>
        <v>0</v>
      </c>
    </row>
    <row r="18" spans="1:23" ht="15">
      <c r="A18" s="304"/>
      <c r="B18" s="305"/>
      <c r="C18" s="27">
        <v>9</v>
      </c>
      <c r="D18" s="170">
        <v>0</v>
      </c>
      <c r="E18" s="171">
        <v>0</v>
      </c>
      <c r="F18" s="172">
        <v>1</v>
      </c>
      <c r="G18" s="39">
        <f t="shared" si="6"/>
        <v>0</v>
      </c>
      <c r="H18" s="40">
        <f t="shared" si="7"/>
        <v>0</v>
      </c>
      <c r="I18" s="6"/>
      <c r="J18" s="36">
        <f t="shared" si="0"/>
        <v>0</v>
      </c>
      <c r="K18" s="36">
        <f t="shared" si="8"/>
        <v>0</v>
      </c>
      <c r="L18" s="37">
        <f t="shared" si="1"/>
        <v>0</v>
      </c>
      <c r="M18" s="8"/>
      <c r="N18" s="44">
        <f t="shared" si="9"/>
        <v>0</v>
      </c>
      <c r="O18" s="44">
        <f t="shared" si="2"/>
        <v>0</v>
      </c>
      <c r="P18" s="24" t="str">
        <f t="shared" si="10"/>
        <v>.</v>
      </c>
      <c r="Q18" s="9"/>
      <c r="R18" s="9"/>
      <c r="S18" s="48"/>
      <c r="T18" s="82"/>
      <c r="U18" s="86">
        <f t="shared" si="3"/>
        <v>0</v>
      </c>
      <c r="V18" s="86">
        <f t="shared" si="4"/>
        <v>0</v>
      </c>
      <c r="W18" s="87">
        <f t="shared" si="5"/>
        <v>0</v>
      </c>
    </row>
    <row r="19" spans="1:23" ht="15">
      <c r="A19" s="304"/>
      <c r="B19" s="305"/>
      <c r="C19" s="27">
        <v>10</v>
      </c>
      <c r="D19" s="170">
        <v>0</v>
      </c>
      <c r="E19" s="171">
        <v>0</v>
      </c>
      <c r="F19" s="172">
        <v>1</v>
      </c>
      <c r="G19" s="39">
        <f t="shared" si="6"/>
        <v>0</v>
      </c>
      <c r="H19" s="40">
        <f t="shared" si="7"/>
        <v>0</v>
      </c>
      <c r="I19" s="6"/>
      <c r="J19" s="36">
        <f t="shared" si="0"/>
        <v>0</v>
      </c>
      <c r="K19" s="36">
        <f t="shared" si="8"/>
        <v>0</v>
      </c>
      <c r="L19" s="37">
        <f t="shared" si="1"/>
        <v>0</v>
      </c>
      <c r="M19" s="8"/>
      <c r="N19" s="44">
        <f t="shared" si="9"/>
        <v>0</v>
      </c>
      <c r="O19" s="44">
        <f t="shared" si="2"/>
        <v>0</v>
      </c>
      <c r="P19" s="24" t="str">
        <f t="shared" si="10"/>
        <v>.</v>
      </c>
      <c r="Q19" s="9"/>
      <c r="R19" s="9"/>
      <c r="S19" s="48"/>
      <c r="T19" s="82"/>
      <c r="U19" s="86">
        <f t="shared" si="3"/>
        <v>0</v>
      </c>
      <c r="V19" s="86">
        <f t="shared" si="4"/>
        <v>0</v>
      </c>
      <c r="W19" s="87">
        <f t="shared" si="5"/>
        <v>0</v>
      </c>
    </row>
    <row r="20" spans="1:23" ht="15">
      <c r="A20" s="304"/>
      <c r="B20" s="305"/>
      <c r="C20" s="27">
        <v>11</v>
      </c>
      <c r="D20" s="170">
        <v>0</v>
      </c>
      <c r="E20" s="171">
        <v>0</v>
      </c>
      <c r="F20" s="172">
        <v>1</v>
      </c>
      <c r="G20" s="39">
        <f t="shared" si="6"/>
        <v>0</v>
      </c>
      <c r="H20" s="40">
        <f t="shared" si="7"/>
        <v>0</v>
      </c>
      <c r="I20" s="6"/>
      <c r="J20" s="36">
        <f t="shared" si="0"/>
        <v>0</v>
      </c>
      <c r="K20" s="36">
        <f t="shared" si="8"/>
        <v>0</v>
      </c>
      <c r="L20" s="37">
        <f t="shared" si="1"/>
        <v>0</v>
      </c>
      <c r="M20" s="8"/>
      <c r="N20" s="44">
        <f t="shared" si="9"/>
        <v>0</v>
      </c>
      <c r="O20" s="44">
        <f t="shared" si="2"/>
        <v>0</v>
      </c>
      <c r="P20" s="24" t="str">
        <f t="shared" si="10"/>
        <v>.</v>
      </c>
      <c r="Q20" s="9"/>
      <c r="R20" s="9"/>
      <c r="S20" s="48"/>
      <c r="T20" s="82"/>
      <c r="U20" s="86">
        <f t="shared" si="3"/>
        <v>0</v>
      </c>
      <c r="V20" s="86">
        <f t="shared" si="4"/>
        <v>0</v>
      </c>
      <c r="W20" s="87">
        <f t="shared" si="5"/>
        <v>0</v>
      </c>
    </row>
    <row r="21" spans="1:23" ht="15">
      <c r="A21" s="304"/>
      <c r="B21" s="305"/>
      <c r="C21" s="28">
        <v>12</v>
      </c>
      <c r="D21" s="170">
        <v>0</v>
      </c>
      <c r="E21" s="179">
        <v>0</v>
      </c>
      <c r="F21" s="172">
        <v>1</v>
      </c>
      <c r="G21" s="181">
        <f t="shared" si="6"/>
        <v>0</v>
      </c>
      <c r="H21" s="182">
        <f t="shared" si="7"/>
        <v>0</v>
      </c>
      <c r="I21" s="183"/>
      <c r="J21" s="184">
        <f t="shared" si="0"/>
        <v>0</v>
      </c>
      <c r="K21" s="184">
        <f t="shared" si="8"/>
        <v>0</v>
      </c>
      <c r="L21" s="185">
        <f t="shared" si="1"/>
        <v>0</v>
      </c>
      <c r="M21" s="186"/>
      <c r="N21" s="187">
        <f t="shared" si="9"/>
        <v>0</v>
      </c>
      <c r="O21" s="187">
        <f t="shared" si="2"/>
        <v>0</v>
      </c>
      <c r="P21" s="24" t="str">
        <f t="shared" si="10"/>
        <v>.</v>
      </c>
      <c r="Q21" s="9"/>
      <c r="R21" s="9"/>
      <c r="S21" s="48"/>
      <c r="T21" s="82"/>
      <c r="U21" s="86">
        <f t="shared" si="3"/>
        <v>0</v>
      </c>
      <c r="V21" s="86">
        <f t="shared" si="4"/>
        <v>0</v>
      </c>
      <c r="W21" s="87">
        <f t="shared" si="5"/>
        <v>0</v>
      </c>
    </row>
    <row r="22" spans="1:23" ht="15">
      <c r="A22" s="304"/>
      <c r="B22" s="305"/>
      <c r="C22" s="190"/>
      <c r="D22" s="188"/>
      <c r="E22" s="188"/>
      <c r="F22" s="189" t="s">
        <v>53</v>
      </c>
      <c r="G22" s="40">
        <f>SUM(G10:G21)</f>
        <v>0</v>
      </c>
      <c r="H22" s="40">
        <f>SUM(H10:H21)</f>
        <v>0</v>
      </c>
      <c r="I22" s="6"/>
      <c r="J22" s="36">
        <f>SUM(J10:J21)</f>
        <v>0</v>
      </c>
      <c r="K22" s="36">
        <f>SUM(K10:K21)</f>
        <v>0</v>
      </c>
      <c r="L22" s="37">
        <f>SUM(L10:L21)</f>
        <v>0</v>
      </c>
      <c r="M22" s="8"/>
      <c r="N22" s="38">
        <f>SUM(N10:N21)</f>
        <v>0</v>
      </c>
      <c r="O22" s="38">
        <f>SUM(O10:O21)</f>
        <v>0</v>
      </c>
      <c r="P22" s="24" t="str">
        <f t="shared" si="10"/>
        <v>.</v>
      </c>
      <c r="Q22" s="9"/>
      <c r="R22" s="9"/>
      <c r="S22" s="48"/>
      <c r="T22" s="82"/>
      <c r="U22" s="88">
        <f>SUM(U10:U21)</f>
        <v>0</v>
      </c>
      <c r="V22" s="88">
        <f>SUM(V10:V21)</f>
        <v>0</v>
      </c>
      <c r="W22" s="89">
        <f>SUM(W10:W21)</f>
        <v>0</v>
      </c>
    </row>
    <row r="23" spans="1:23" ht="13.5" thickBot="1">
      <c r="A23" s="304"/>
      <c r="B23" s="305"/>
      <c r="C23" s="23"/>
      <c r="D23" s="9"/>
      <c r="E23" s="9"/>
      <c r="F23" s="9"/>
      <c r="G23" s="9"/>
      <c r="H23" s="9"/>
      <c r="I23" s="9"/>
      <c r="J23" s="9"/>
      <c r="K23" s="9"/>
      <c r="L23" s="9"/>
      <c r="M23" s="9"/>
      <c r="N23" s="9"/>
      <c r="O23" s="9"/>
      <c r="P23" s="24"/>
      <c r="Q23" s="9"/>
      <c r="R23" s="9"/>
      <c r="S23" s="48"/>
      <c r="T23" s="82"/>
      <c r="U23" s="82"/>
      <c r="V23" s="82"/>
      <c r="W23" s="83"/>
    </row>
    <row r="24" spans="1:23" ht="54.75" customHeight="1">
      <c r="A24" s="304"/>
      <c r="B24" s="305"/>
      <c r="C24" s="23"/>
      <c r="D24" s="9"/>
      <c r="E24" s="9"/>
      <c r="F24" s="9"/>
      <c r="G24" s="9"/>
      <c r="H24" s="9"/>
      <c r="I24" s="9"/>
      <c r="K24" s="296" t="s">
        <v>119</v>
      </c>
      <c r="L24" s="297"/>
      <c r="M24" s="11" t="s">
        <v>18</v>
      </c>
      <c r="N24" s="12" t="s">
        <v>8</v>
      </c>
      <c r="O24" s="13" t="s">
        <v>9</v>
      </c>
      <c r="P24" s="24"/>
      <c r="Q24" s="9"/>
      <c r="R24" s="9"/>
      <c r="S24" s="48"/>
      <c r="T24" s="82"/>
      <c r="U24" s="82"/>
      <c r="V24" s="82"/>
      <c r="W24" s="83"/>
    </row>
    <row r="25" spans="1:23" ht="15" customHeight="1">
      <c r="A25" s="304"/>
      <c r="B25" s="305"/>
      <c r="C25" s="23"/>
      <c r="D25" s="9"/>
      <c r="E25" s="9"/>
      <c r="F25" s="9"/>
      <c r="G25" s="9"/>
      <c r="H25" s="9"/>
      <c r="I25" s="9"/>
      <c r="K25" s="152" t="s">
        <v>15</v>
      </c>
      <c r="L25" s="60"/>
      <c r="M25" s="53">
        <v>0</v>
      </c>
      <c r="N25" s="40">
        <f>ROUND(N22*(1+M25),2)</f>
        <v>0</v>
      </c>
      <c r="O25" s="153">
        <f>ROUND(O22*(1+M25),2)</f>
        <v>0</v>
      </c>
      <c r="P25" s="24"/>
      <c r="Q25" s="9"/>
      <c r="R25" s="9"/>
      <c r="S25" s="48"/>
      <c r="T25" s="82"/>
      <c r="U25" s="82"/>
      <c r="V25" s="82"/>
      <c r="W25" s="83"/>
    </row>
    <row r="26" spans="1:23" ht="15" customHeight="1">
      <c r="A26" s="304"/>
      <c r="B26" s="305"/>
      <c r="C26" s="23"/>
      <c r="D26" s="9"/>
      <c r="E26" s="9"/>
      <c r="F26" s="9"/>
      <c r="G26" s="9"/>
      <c r="H26" s="9"/>
      <c r="I26" s="9"/>
      <c r="K26" s="152" t="s">
        <v>16</v>
      </c>
      <c r="L26" s="60"/>
      <c r="M26" s="53">
        <v>0.001</v>
      </c>
      <c r="N26" s="40">
        <f>ROUND(N25*(1+M26),2)</f>
        <v>0</v>
      </c>
      <c r="O26" s="153">
        <f>ROUND(O25*(1+M26),2)</f>
        <v>0</v>
      </c>
      <c r="P26" s="24"/>
      <c r="Q26" s="9"/>
      <c r="R26" s="9"/>
      <c r="S26" s="48"/>
      <c r="T26" s="82"/>
      <c r="U26" s="82"/>
      <c r="V26" s="82"/>
      <c r="W26" s="83"/>
    </row>
    <row r="27" spans="1:23" ht="15.75" customHeight="1">
      <c r="A27" s="304"/>
      <c r="B27" s="305"/>
      <c r="C27" s="23"/>
      <c r="D27" s="9"/>
      <c r="E27" s="9"/>
      <c r="F27" s="9"/>
      <c r="G27" s="9"/>
      <c r="H27" s="9"/>
      <c r="I27" s="9"/>
      <c r="K27" s="152" t="s">
        <v>17</v>
      </c>
      <c r="L27" s="60"/>
      <c r="M27" s="53">
        <v>0</v>
      </c>
      <c r="N27" s="40">
        <f>ROUND(N26*(1+M27),2)</f>
        <v>0</v>
      </c>
      <c r="O27" s="153">
        <f>ROUND(O26*(1+M27),2)</f>
        <v>0</v>
      </c>
      <c r="P27" s="24"/>
      <c r="Q27" s="9"/>
      <c r="R27" s="9"/>
      <c r="S27" s="48"/>
      <c r="T27" s="82"/>
      <c r="U27" s="82"/>
      <c r="V27" s="82"/>
      <c r="W27" s="83"/>
    </row>
    <row r="28" spans="1:23" ht="15.75" customHeight="1">
      <c r="A28" s="304"/>
      <c r="B28" s="305"/>
      <c r="C28" s="23"/>
      <c r="D28" s="9"/>
      <c r="E28" s="9"/>
      <c r="F28" s="9"/>
      <c r="G28" s="9"/>
      <c r="H28" s="9"/>
      <c r="I28" s="9"/>
      <c r="K28" s="152" t="s">
        <v>79</v>
      </c>
      <c r="L28" s="60"/>
      <c r="M28" s="53">
        <v>0.004</v>
      </c>
      <c r="N28" s="40">
        <f>ROUND(N27*(1+M28),2)</f>
        <v>0</v>
      </c>
      <c r="O28" s="153">
        <f>ROUND(O27*(1+M28),2)</f>
        <v>0</v>
      </c>
      <c r="P28" s="24"/>
      <c r="Q28" s="9"/>
      <c r="R28" s="9"/>
      <c r="S28" s="48"/>
      <c r="T28" s="82"/>
      <c r="U28" s="82"/>
      <c r="V28" s="82"/>
      <c r="W28" s="83"/>
    </row>
    <row r="29" spans="1:23" ht="15.75" customHeight="1" thickBot="1">
      <c r="A29" s="304"/>
      <c r="B29" s="305"/>
      <c r="C29" s="23"/>
      <c r="D29" s="9"/>
      <c r="E29" s="9"/>
      <c r="F29" s="9"/>
      <c r="G29" s="9"/>
      <c r="H29" s="9"/>
      <c r="I29" s="9"/>
      <c r="K29" s="242" t="s">
        <v>105</v>
      </c>
      <c r="L29" s="243"/>
      <c r="M29" s="244">
        <v>0.007</v>
      </c>
      <c r="N29" s="245">
        <f>ROUND(N28*(1+M29),2)</f>
        <v>0</v>
      </c>
      <c r="O29" s="246">
        <f>ROUND(O28*(1+M29),2)</f>
        <v>0</v>
      </c>
      <c r="P29" s="24"/>
      <c r="Q29" s="9"/>
      <c r="R29" s="9"/>
      <c r="S29" s="48"/>
      <c r="T29" s="82"/>
      <c r="U29" s="82"/>
      <c r="V29" s="82"/>
      <c r="W29" s="83"/>
    </row>
    <row r="30" spans="1:23" ht="13.5" thickBot="1">
      <c r="A30" s="304"/>
      <c r="B30" s="305"/>
      <c r="C30" s="23"/>
      <c r="D30" s="9"/>
      <c r="E30" s="9"/>
      <c r="F30" s="9"/>
      <c r="G30" s="9"/>
      <c r="H30" s="9"/>
      <c r="I30" s="9"/>
      <c r="J30" s="9"/>
      <c r="K30" s="9"/>
      <c r="L30" s="9"/>
      <c r="M30" s="9"/>
      <c r="N30" s="9"/>
      <c r="O30" s="9"/>
      <c r="P30" s="24"/>
      <c r="Q30" s="9"/>
      <c r="R30" s="9"/>
      <c r="S30" s="48"/>
      <c r="T30" s="82"/>
      <c r="U30" s="82"/>
      <c r="V30" s="82"/>
      <c r="W30" s="83"/>
    </row>
    <row r="31" spans="1:23" ht="14.25">
      <c r="A31" s="304"/>
      <c r="B31" s="305"/>
      <c r="C31" s="62">
        <v>2014</v>
      </c>
      <c r="D31" s="63"/>
      <c r="E31" s="63"/>
      <c r="F31" s="63"/>
      <c r="G31" s="63"/>
      <c r="H31" s="63"/>
      <c r="I31" s="63"/>
      <c r="J31" s="63"/>
      <c r="K31" s="63"/>
      <c r="L31" s="63"/>
      <c r="M31" s="63"/>
      <c r="N31" s="63"/>
      <c r="O31" s="63"/>
      <c r="P31" s="64"/>
      <c r="Q31" s="63"/>
      <c r="R31" s="63"/>
      <c r="S31" s="107"/>
      <c r="T31" s="90"/>
      <c r="U31" s="90"/>
      <c r="V31" s="90"/>
      <c r="W31" s="91"/>
    </row>
    <row r="32" spans="1:23" ht="13.5" thickBot="1">
      <c r="A32" s="304"/>
      <c r="B32" s="305"/>
      <c r="C32" s="65"/>
      <c r="D32" s="9"/>
      <c r="E32" s="9"/>
      <c r="F32" s="9"/>
      <c r="G32" s="9"/>
      <c r="H32" s="9"/>
      <c r="I32" s="9"/>
      <c r="J32" s="9"/>
      <c r="K32" s="9"/>
      <c r="L32" s="9"/>
      <c r="M32" s="9"/>
      <c r="N32" s="9"/>
      <c r="O32" s="9"/>
      <c r="P32" s="24"/>
      <c r="Q32" s="9"/>
      <c r="R32" s="9"/>
      <c r="S32" s="48"/>
      <c r="T32" s="82"/>
      <c r="U32" s="82"/>
      <c r="V32" s="82"/>
      <c r="W32" s="92"/>
    </row>
    <row r="33" spans="1:23" ht="15">
      <c r="A33" s="304"/>
      <c r="B33" s="305"/>
      <c r="C33" s="66"/>
      <c r="D33" s="289" t="s">
        <v>1</v>
      </c>
      <c r="E33" s="290"/>
      <c r="F33" s="291"/>
      <c r="G33" s="5"/>
      <c r="H33" s="6"/>
      <c r="I33" s="6"/>
      <c r="J33" s="292" t="s">
        <v>2</v>
      </c>
      <c r="K33" s="293"/>
      <c r="L33" s="307"/>
      <c r="M33" s="7"/>
      <c r="N33" s="274" t="s">
        <v>3</v>
      </c>
      <c r="O33" s="274"/>
      <c r="P33" s="24"/>
      <c r="Q33" s="9"/>
      <c r="R33" s="9"/>
      <c r="S33" s="48"/>
      <c r="T33" s="82"/>
      <c r="U33" s="82"/>
      <c r="V33" s="82"/>
      <c r="W33" s="92"/>
    </row>
    <row r="34" spans="1:23" ht="64.5" thickBot="1">
      <c r="A34" s="304"/>
      <c r="B34" s="305"/>
      <c r="C34" s="67" t="s">
        <v>4</v>
      </c>
      <c r="D34" s="173" t="s">
        <v>68</v>
      </c>
      <c r="E34" s="174" t="s">
        <v>69</v>
      </c>
      <c r="F34" s="166" t="s">
        <v>30</v>
      </c>
      <c r="G34" s="14" t="s">
        <v>70</v>
      </c>
      <c r="H34" s="15" t="s">
        <v>71</v>
      </c>
      <c r="I34" s="15"/>
      <c r="J34" s="16" t="s">
        <v>45</v>
      </c>
      <c r="K34" s="16" t="s">
        <v>46</v>
      </c>
      <c r="L34" s="17" t="s">
        <v>7</v>
      </c>
      <c r="M34" s="15"/>
      <c r="N34" s="18" t="s">
        <v>8</v>
      </c>
      <c r="O34" s="18" t="s">
        <v>9</v>
      </c>
      <c r="P34" s="24"/>
      <c r="Q34" s="9"/>
      <c r="R34" s="9"/>
      <c r="S34" s="48"/>
      <c r="T34" s="82"/>
      <c r="U34" s="93" t="s">
        <v>10</v>
      </c>
      <c r="V34" s="93" t="s">
        <v>11</v>
      </c>
      <c r="W34" s="92"/>
    </row>
    <row r="35" spans="1:23" ht="15">
      <c r="A35" s="304"/>
      <c r="B35" s="305"/>
      <c r="C35" s="68">
        <v>1</v>
      </c>
      <c r="D35" s="170">
        <v>0</v>
      </c>
      <c r="E35" s="171">
        <v>0</v>
      </c>
      <c r="F35" s="172">
        <v>1</v>
      </c>
      <c r="G35" s="39">
        <f aca="true" t="shared" si="11" ref="G35:G46">D35+E35</f>
        <v>0</v>
      </c>
      <c r="H35" s="40">
        <f aca="true" t="shared" si="12" ref="H35:H46">ROUND((G35/F35),2)</f>
        <v>0</v>
      </c>
      <c r="I35" s="40"/>
      <c r="J35" s="36">
        <f aca="true" t="shared" si="13" ref="J35:J46">ROUND((H35*3%)*F35,2)</f>
        <v>0</v>
      </c>
      <c r="K35" s="36">
        <f aca="true" t="shared" si="14" ref="K35:K46">ROUND((IF(H35-$R$37&lt;0,0,(H35-$R$37))*3.5%)*F35,2)</f>
        <v>0</v>
      </c>
      <c r="L35" s="37">
        <f aca="true" t="shared" si="15" ref="L35:L46">J35+K35</f>
        <v>0</v>
      </c>
      <c r="M35" s="40"/>
      <c r="N35" s="44">
        <f>((MIN(H35,$R$38)*0.58%)+IF(H35&gt;$R$38,(H35-$R$38)*1.25%,0))*F35</f>
        <v>0</v>
      </c>
      <c r="O35" s="44">
        <f aca="true" t="shared" si="16" ref="O35:O46">(H35*3.75%)*F35</f>
        <v>0</v>
      </c>
      <c r="P35" s="24" t="str">
        <f>IF(W35&lt;&gt;0,"Error - review!",".")</f>
        <v>.</v>
      </c>
      <c r="Q35" s="300" t="s">
        <v>19</v>
      </c>
      <c r="R35" s="301"/>
      <c r="S35" s="48"/>
      <c r="T35" s="82"/>
      <c r="U35" s="86">
        <f aca="true" t="shared" si="17" ref="U35:U46">((MIN(H35,$R$38)*0.58%))*F35</f>
        <v>0</v>
      </c>
      <c r="V35" s="86">
        <f aca="true" t="shared" si="18" ref="V35:V46">(IF(H35&gt;$R$38,(H35-$R$38)*1.25%,0))*F35</f>
        <v>0</v>
      </c>
      <c r="W35" s="94">
        <f aca="true" t="shared" si="19" ref="W35:W46">(U35+V35)-N35</f>
        <v>0</v>
      </c>
    </row>
    <row r="36" spans="1:23" ht="15">
      <c r="A36" s="304"/>
      <c r="B36" s="305"/>
      <c r="C36" s="68">
        <v>2</v>
      </c>
      <c r="D36" s="170">
        <v>0</v>
      </c>
      <c r="E36" s="171">
        <v>0</v>
      </c>
      <c r="F36" s="172">
        <v>1</v>
      </c>
      <c r="G36" s="39">
        <f t="shared" si="11"/>
        <v>0</v>
      </c>
      <c r="H36" s="40">
        <f t="shared" si="12"/>
        <v>0</v>
      </c>
      <c r="I36" s="40"/>
      <c r="J36" s="36">
        <f t="shared" si="13"/>
        <v>0</v>
      </c>
      <c r="K36" s="36">
        <f t="shared" si="14"/>
        <v>0</v>
      </c>
      <c r="L36" s="37">
        <f t="shared" si="15"/>
        <v>0</v>
      </c>
      <c r="M36" s="40"/>
      <c r="N36" s="44">
        <f aca="true" t="shared" si="20" ref="N36:N46">((MIN(H36,$R$38)*0.58%)+IF(H36&gt;$R$38,(H36-$R$38)*1.25%,0))*F36</f>
        <v>0</v>
      </c>
      <c r="O36" s="44">
        <f t="shared" si="16"/>
        <v>0</v>
      </c>
      <c r="P36" s="24" t="str">
        <f aca="true" t="shared" si="21" ref="P36:P46">IF(W36&lt;&gt;0,"Error - review!",".")</f>
        <v>.</v>
      </c>
      <c r="Q36" s="113" t="s">
        <v>13</v>
      </c>
      <c r="R36" s="150">
        <v>230.3</v>
      </c>
      <c r="S36" s="43"/>
      <c r="T36" s="82"/>
      <c r="U36" s="86">
        <f t="shared" si="17"/>
        <v>0</v>
      </c>
      <c r="V36" s="86">
        <f t="shared" si="18"/>
        <v>0</v>
      </c>
      <c r="W36" s="94">
        <f t="shared" si="19"/>
        <v>0</v>
      </c>
    </row>
    <row r="37" spans="1:23" ht="15">
      <c r="A37" s="304"/>
      <c r="B37" s="305"/>
      <c r="C37" s="68">
        <v>3</v>
      </c>
      <c r="D37" s="170">
        <v>0</v>
      </c>
      <c r="E37" s="171">
        <v>0</v>
      </c>
      <c r="F37" s="172">
        <v>1</v>
      </c>
      <c r="G37" s="39">
        <f t="shared" si="11"/>
        <v>0</v>
      </c>
      <c r="H37" s="40">
        <f t="shared" si="12"/>
        <v>0</v>
      </c>
      <c r="I37" s="40"/>
      <c r="J37" s="36">
        <f t="shared" si="13"/>
        <v>0</v>
      </c>
      <c r="K37" s="36">
        <f t="shared" si="14"/>
        <v>0</v>
      </c>
      <c r="L37" s="37">
        <f t="shared" si="15"/>
        <v>0</v>
      </c>
      <c r="M37" s="40"/>
      <c r="N37" s="44">
        <f t="shared" si="20"/>
        <v>0</v>
      </c>
      <c r="O37" s="44">
        <f t="shared" si="16"/>
        <v>0</v>
      </c>
      <c r="P37" s="24" t="str">
        <f t="shared" si="21"/>
        <v>.</v>
      </c>
      <c r="Q37" s="113" t="s">
        <v>63</v>
      </c>
      <c r="R37" s="150">
        <f>ROUND(($R$36*52.18*2)/12,2)</f>
        <v>2002.84</v>
      </c>
      <c r="S37" s="43"/>
      <c r="T37" s="82"/>
      <c r="U37" s="86">
        <f t="shared" si="17"/>
        <v>0</v>
      </c>
      <c r="V37" s="86">
        <f t="shared" si="18"/>
        <v>0</v>
      </c>
      <c r="W37" s="94">
        <f t="shared" si="19"/>
        <v>0</v>
      </c>
    </row>
    <row r="38" spans="1:23" ht="13.5" thickBot="1">
      <c r="A38" s="304"/>
      <c r="B38" s="305"/>
      <c r="C38" s="68">
        <v>4</v>
      </c>
      <c r="D38" s="170">
        <v>0</v>
      </c>
      <c r="E38" s="171">
        <v>0</v>
      </c>
      <c r="F38" s="172">
        <v>1</v>
      </c>
      <c r="G38" s="39">
        <f t="shared" si="11"/>
        <v>0</v>
      </c>
      <c r="H38" s="40">
        <f t="shared" si="12"/>
        <v>0</v>
      </c>
      <c r="I38" s="40"/>
      <c r="J38" s="36">
        <f t="shared" si="13"/>
        <v>0</v>
      </c>
      <c r="K38" s="36">
        <f t="shared" si="14"/>
        <v>0</v>
      </c>
      <c r="L38" s="37">
        <f t="shared" si="15"/>
        <v>0</v>
      </c>
      <c r="M38" s="40"/>
      <c r="N38" s="44">
        <f t="shared" si="20"/>
        <v>0</v>
      </c>
      <c r="O38" s="44">
        <f t="shared" si="16"/>
        <v>0</v>
      </c>
      <c r="P38" s="24" t="str">
        <f t="shared" si="21"/>
        <v>.</v>
      </c>
      <c r="Q38" s="114" t="s">
        <v>14</v>
      </c>
      <c r="R38" s="151">
        <f>ROUND(($R$36*52.18*3.74)/12,2)</f>
        <v>3745.32</v>
      </c>
      <c r="S38" s="43"/>
      <c r="T38" s="82"/>
      <c r="U38" s="86">
        <f t="shared" si="17"/>
        <v>0</v>
      </c>
      <c r="V38" s="86">
        <f t="shared" si="18"/>
        <v>0</v>
      </c>
      <c r="W38" s="94">
        <f t="shared" si="19"/>
        <v>0</v>
      </c>
    </row>
    <row r="39" spans="1:23" ht="15">
      <c r="A39" s="304"/>
      <c r="B39" s="305"/>
      <c r="C39" s="68">
        <v>5</v>
      </c>
      <c r="D39" s="170">
        <v>0</v>
      </c>
      <c r="E39" s="171">
        <v>0</v>
      </c>
      <c r="F39" s="172">
        <v>1</v>
      </c>
      <c r="G39" s="39">
        <f t="shared" si="11"/>
        <v>0</v>
      </c>
      <c r="H39" s="40">
        <f t="shared" si="12"/>
        <v>0</v>
      </c>
      <c r="I39" s="40"/>
      <c r="J39" s="36">
        <f t="shared" si="13"/>
        <v>0</v>
      </c>
      <c r="K39" s="36">
        <f t="shared" si="14"/>
        <v>0</v>
      </c>
      <c r="L39" s="37">
        <f t="shared" si="15"/>
        <v>0</v>
      </c>
      <c r="M39" s="40"/>
      <c r="N39" s="44">
        <f t="shared" si="20"/>
        <v>0</v>
      </c>
      <c r="O39" s="44">
        <f t="shared" si="16"/>
        <v>0</v>
      </c>
      <c r="P39" s="24" t="str">
        <f t="shared" si="21"/>
        <v>.</v>
      </c>
      <c r="Q39" s="9"/>
      <c r="R39" s="9"/>
      <c r="S39" s="48"/>
      <c r="T39" s="82"/>
      <c r="U39" s="86">
        <f t="shared" si="17"/>
        <v>0</v>
      </c>
      <c r="V39" s="86">
        <f t="shared" si="18"/>
        <v>0</v>
      </c>
      <c r="W39" s="94">
        <f t="shared" si="19"/>
        <v>0</v>
      </c>
    </row>
    <row r="40" spans="1:23" ht="15">
      <c r="A40" s="304"/>
      <c r="B40" s="305"/>
      <c r="C40" s="68">
        <v>6</v>
      </c>
      <c r="D40" s="170">
        <v>0</v>
      </c>
      <c r="E40" s="171">
        <v>0</v>
      </c>
      <c r="F40" s="172">
        <v>1</v>
      </c>
      <c r="G40" s="39">
        <f t="shared" si="11"/>
        <v>0</v>
      </c>
      <c r="H40" s="40">
        <f t="shared" si="12"/>
        <v>0</v>
      </c>
      <c r="I40" s="40"/>
      <c r="J40" s="36">
        <f t="shared" si="13"/>
        <v>0</v>
      </c>
      <c r="K40" s="36">
        <f t="shared" si="14"/>
        <v>0</v>
      </c>
      <c r="L40" s="37">
        <f t="shared" si="15"/>
        <v>0</v>
      </c>
      <c r="M40" s="40"/>
      <c r="N40" s="44">
        <f t="shared" si="20"/>
        <v>0</v>
      </c>
      <c r="O40" s="44">
        <f t="shared" si="16"/>
        <v>0</v>
      </c>
      <c r="P40" s="24" t="str">
        <f t="shared" si="21"/>
        <v>.</v>
      </c>
      <c r="Q40" s="9"/>
      <c r="R40" s="9"/>
      <c r="S40" s="48"/>
      <c r="T40" s="82"/>
      <c r="U40" s="86">
        <f t="shared" si="17"/>
        <v>0</v>
      </c>
      <c r="V40" s="86">
        <f t="shared" si="18"/>
        <v>0</v>
      </c>
      <c r="W40" s="94">
        <f t="shared" si="19"/>
        <v>0</v>
      </c>
    </row>
    <row r="41" spans="1:23" ht="15">
      <c r="A41" s="304"/>
      <c r="B41" s="305"/>
      <c r="C41" s="68">
        <v>7</v>
      </c>
      <c r="D41" s="170">
        <v>0</v>
      </c>
      <c r="E41" s="171">
        <v>0</v>
      </c>
      <c r="F41" s="172">
        <v>1</v>
      </c>
      <c r="G41" s="39">
        <f t="shared" si="11"/>
        <v>0</v>
      </c>
      <c r="H41" s="40">
        <f t="shared" si="12"/>
        <v>0</v>
      </c>
      <c r="I41" s="40"/>
      <c r="J41" s="36">
        <f t="shared" si="13"/>
        <v>0</v>
      </c>
      <c r="K41" s="36">
        <f t="shared" si="14"/>
        <v>0</v>
      </c>
      <c r="L41" s="37">
        <f t="shared" si="15"/>
        <v>0</v>
      </c>
      <c r="M41" s="40"/>
      <c r="N41" s="44">
        <f t="shared" si="20"/>
        <v>0</v>
      </c>
      <c r="O41" s="44">
        <f t="shared" si="16"/>
        <v>0</v>
      </c>
      <c r="P41" s="24" t="str">
        <f t="shared" si="21"/>
        <v>.</v>
      </c>
      <c r="Q41" s="9"/>
      <c r="R41" s="9"/>
      <c r="S41" s="48"/>
      <c r="T41" s="82"/>
      <c r="U41" s="86">
        <f t="shared" si="17"/>
        <v>0</v>
      </c>
      <c r="V41" s="86">
        <f t="shared" si="18"/>
        <v>0</v>
      </c>
      <c r="W41" s="94">
        <f t="shared" si="19"/>
        <v>0</v>
      </c>
    </row>
    <row r="42" spans="1:23" ht="15">
      <c r="A42" s="304"/>
      <c r="B42" s="305"/>
      <c r="C42" s="68">
        <v>8</v>
      </c>
      <c r="D42" s="170">
        <v>0</v>
      </c>
      <c r="E42" s="171">
        <v>0</v>
      </c>
      <c r="F42" s="172">
        <v>1</v>
      </c>
      <c r="G42" s="39">
        <f t="shared" si="11"/>
        <v>0</v>
      </c>
      <c r="H42" s="40">
        <f t="shared" si="12"/>
        <v>0</v>
      </c>
      <c r="I42" s="40"/>
      <c r="J42" s="36">
        <f t="shared" si="13"/>
        <v>0</v>
      </c>
      <c r="K42" s="36">
        <f t="shared" si="14"/>
        <v>0</v>
      </c>
      <c r="L42" s="37">
        <f t="shared" si="15"/>
        <v>0</v>
      </c>
      <c r="M42" s="40"/>
      <c r="N42" s="44">
        <f t="shared" si="20"/>
        <v>0</v>
      </c>
      <c r="O42" s="44">
        <f t="shared" si="16"/>
        <v>0</v>
      </c>
      <c r="P42" s="24" t="str">
        <f t="shared" si="21"/>
        <v>.</v>
      </c>
      <c r="Q42" s="9"/>
      <c r="R42" s="9"/>
      <c r="S42" s="48"/>
      <c r="T42" s="82"/>
      <c r="U42" s="86">
        <f t="shared" si="17"/>
        <v>0</v>
      </c>
      <c r="V42" s="86">
        <f t="shared" si="18"/>
        <v>0</v>
      </c>
      <c r="W42" s="94">
        <f t="shared" si="19"/>
        <v>0</v>
      </c>
    </row>
    <row r="43" spans="1:23" ht="15">
      <c r="A43" s="304"/>
      <c r="B43" s="305"/>
      <c r="C43" s="68">
        <v>9</v>
      </c>
      <c r="D43" s="170">
        <v>0</v>
      </c>
      <c r="E43" s="171">
        <v>0</v>
      </c>
      <c r="F43" s="172">
        <v>1</v>
      </c>
      <c r="G43" s="39">
        <f t="shared" si="11"/>
        <v>0</v>
      </c>
      <c r="H43" s="40">
        <f t="shared" si="12"/>
        <v>0</v>
      </c>
      <c r="I43" s="40"/>
      <c r="J43" s="36">
        <f t="shared" si="13"/>
        <v>0</v>
      </c>
      <c r="K43" s="36">
        <f t="shared" si="14"/>
        <v>0</v>
      </c>
      <c r="L43" s="37">
        <f t="shared" si="15"/>
        <v>0</v>
      </c>
      <c r="M43" s="40"/>
      <c r="N43" s="44">
        <f t="shared" si="20"/>
        <v>0</v>
      </c>
      <c r="O43" s="44">
        <f t="shared" si="16"/>
        <v>0</v>
      </c>
      <c r="P43" s="24" t="str">
        <f t="shared" si="21"/>
        <v>.</v>
      </c>
      <c r="Q43" s="9"/>
      <c r="R43" s="9"/>
      <c r="S43" s="48"/>
      <c r="T43" s="82"/>
      <c r="U43" s="86">
        <f t="shared" si="17"/>
        <v>0</v>
      </c>
      <c r="V43" s="86">
        <f t="shared" si="18"/>
        <v>0</v>
      </c>
      <c r="W43" s="94">
        <f t="shared" si="19"/>
        <v>0</v>
      </c>
    </row>
    <row r="44" spans="1:23" ht="15">
      <c r="A44" s="304"/>
      <c r="B44" s="305"/>
      <c r="C44" s="68">
        <v>10</v>
      </c>
      <c r="D44" s="170">
        <v>0</v>
      </c>
      <c r="E44" s="171">
        <v>0</v>
      </c>
      <c r="F44" s="172">
        <v>1</v>
      </c>
      <c r="G44" s="39">
        <f t="shared" si="11"/>
        <v>0</v>
      </c>
      <c r="H44" s="40">
        <f t="shared" si="12"/>
        <v>0</v>
      </c>
      <c r="I44" s="40"/>
      <c r="J44" s="36">
        <f t="shared" si="13"/>
        <v>0</v>
      </c>
      <c r="K44" s="36">
        <f t="shared" si="14"/>
        <v>0</v>
      </c>
      <c r="L44" s="37">
        <f t="shared" si="15"/>
        <v>0</v>
      </c>
      <c r="M44" s="40"/>
      <c r="N44" s="44">
        <f t="shared" si="20"/>
        <v>0</v>
      </c>
      <c r="O44" s="44">
        <f t="shared" si="16"/>
        <v>0</v>
      </c>
      <c r="P44" s="24" t="str">
        <f t="shared" si="21"/>
        <v>.</v>
      </c>
      <c r="Q44" s="9"/>
      <c r="R44" s="9"/>
      <c r="S44" s="48"/>
      <c r="T44" s="82"/>
      <c r="U44" s="86">
        <f t="shared" si="17"/>
        <v>0</v>
      </c>
      <c r="V44" s="86">
        <f t="shared" si="18"/>
        <v>0</v>
      </c>
      <c r="W44" s="94">
        <f t="shared" si="19"/>
        <v>0</v>
      </c>
    </row>
    <row r="45" spans="1:23" ht="15">
      <c r="A45" s="304"/>
      <c r="B45" s="305"/>
      <c r="C45" s="68">
        <v>11</v>
      </c>
      <c r="D45" s="170">
        <v>0</v>
      </c>
      <c r="E45" s="171">
        <v>0</v>
      </c>
      <c r="F45" s="172">
        <v>1</v>
      </c>
      <c r="G45" s="39">
        <f t="shared" si="11"/>
        <v>0</v>
      </c>
      <c r="H45" s="40">
        <f t="shared" si="12"/>
        <v>0</v>
      </c>
      <c r="I45" s="40"/>
      <c r="J45" s="36">
        <f t="shared" si="13"/>
        <v>0</v>
      </c>
      <c r="K45" s="36">
        <f t="shared" si="14"/>
        <v>0</v>
      </c>
      <c r="L45" s="37">
        <f t="shared" si="15"/>
        <v>0</v>
      </c>
      <c r="M45" s="40"/>
      <c r="N45" s="44">
        <f t="shared" si="20"/>
        <v>0</v>
      </c>
      <c r="O45" s="44">
        <f t="shared" si="16"/>
        <v>0</v>
      </c>
      <c r="P45" s="24" t="str">
        <f t="shared" si="21"/>
        <v>.</v>
      </c>
      <c r="Q45" s="9"/>
      <c r="R45" s="9"/>
      <c r="S45" s="48"/>
      <c r="T45" s="82"/>
      <c r="U45" s="86">
        <f t="shared" si="17"/>
        <v>0</v>
      </c>
      <c r="V45" s="86">
        <f t="shared" si="18"/>
        <v>0</v>
      </c>
      <c r="W45" s="94">
        <f t="shared" si="19"/>
        <v>0</v>
      </c>
    </row>
    <row r="46" spans="1:23" ht="15">
      <c r="A46" s="304"/>
      <c r="B46" s="305"/>
      <c r="C46" s="69">
        <v>12</v>
      </c>
      <c r="D46" s="170">
        <v>0</v>
      </c>
      <c r="E46" s="171">
        <v>0</v>
      </c>
      <c r="F46" s="172">
        <v>1</v>
      </c>
      <c r="G46" s="39">
        <f t="shared" si="11"/>
        <v>0</v>
      </c>
      <c r="H46" s="40">
        <f t="shared" si="12"/>
        <v>0</v>
      </c>
      <c r="I46" s="40"/>
      <c r="J46" s="36">
        <f t="shared" si="13"/>
        <v>0</v>
      </c>
      <c r="K46" s="36">
        <f t="shared" si="14"/>
        <v>0</v>
      </c>
      <c r="L46" s="37">
        <f t="shared" si="15"/>
        <v>0</v>
      </c>
      <c r="M46" s="40"/>
      <c r="N46" s="44">
        <f t="shared" si="20"/>
        <v>0</v>
      </c>
      <c r="O46" s="44">
        <f t="shared" si="16"/>
        <v>0</v>
      </c>
      <c r="P46" s="24" t="str">
        <f t="shared" si="21"/>
        <v>.</v>
      </c>
      <c r="Q46" s="9"/>
      <c r="R46" s="9"/>
      <c r="S46" s="48"/>
      <c r="T46" s="82"/>
      <c r="U46" s="86">
        <f t="shared" si="17"/>
        <v>0</v>
      </c>
      <c r="V46" s="86">
        <f t="shared" si="18"/>
        <v>0</v>
      </c>
      <c r="W46" s="94">
        <f t="shared" si="19"/>
        <v>0</v>
      </c>
    </row>
    <row r="47" spans="1:23" ht="15">
      <c r="A47" s="304"/>
      <c r="B47" s="305"/>
      <c r="C47" s="70"/>
      <c r="D47" s="41"/>
      <c r="E47" s="41"/>
      <c r="F47" s="189" t="s">
        <v>53</v>
      </c>
      <c r="G47" s="40">
        <f>SUM(G35:G46)</f>
        <v>0</v>
      </c>
      <c r="H47" s="40">
        <f>SUM(H35:H46)</f>
        <v>0</v>
      </c>
      <c r="I47" s="40"/>
      <c r="J47" s="36">
        <f>SUM(J35:J46)</f>
        <v>0</v>
      </c>
      <c r="K47" s="36">
        <f>SUM(K35:K46)</f>
        <v>0</v>
      </c>
      <c r="L47" s="37">
        <f>SUM(L35:L46)</f>
        <v>0</v>
      </c>
      <c r="M47" s="40"/>
      <c r="N47" s="38">
        <f>SUM(N35:N46)</f>
        <v>0</v>
      </c>
      <c r="O47" s="38">
        <f>SUM(O35:O46)</f>
        <v>0</v>
      </c>
      <c r="P47" s="24"/>
      <c r="Q47" s="9"/>
      <c r="R47" s="9"/>
      <c r="S47" s="48"/>
      <c r="T47" s="82"/>
      <c r="U47" s="88">
        <f>SUM(U35:U46)</f>
        <v>0</v>
      </c>
      <c r="V47" s="88">
        <f>SUM(V35:V46)</f>
        <v>0</v>
      </c>
      <c r="W47" s="89">
        <f>SUM(W35:W46)</f>
        <v>0</v>
      </c>
    </row>
    <row r="48" spans="1:23" ht="13.5" thickBot="1">
      <c r="A48" s="304"/>
      <c r="B48" s="305"/>
      <c r="C48" s="65"/>
      <c r="D48" s="9"/>
      <c r="E48" s="9"/>
      <c r="F48" s="9"/>
      <c r="G48" s="9"/>
      <c r="H48" s="9"/>
      <c r="I48" s="9"/>
      <c r="J48" s="9"/>
      <c r="K48" s="9"/>
      <c r="L48" s="9"/>
      <c r="M48" s="9"/>
      <c r="N48" s="9"/>
      <c r="O48" s="9"/>
      <c r="P48" s="24"/>
      <c r="Q48" s="9"/>
      <c r="R48" s="9"/>
      <c r="S48" s="48"/>
      <c r="T48" s="82"/>
      <c r="U48" s="82"/>
      <c r="V48" s="82"/>
      <c r="W48" s="92"/>
    </row>
    <row r="49" spans="1:23" ht="54.75" customHeight="1">
      <c r="A49" s="304"/>
      <c r="B49" s="305"/>
      <c r="C49" s="65"/>
      <c r="D49" s="9"/>
      <c r="E49" s="9"/>
      <c r="F49" s="9"/>
      <c r="G49" s="9"/>
      <c r="H49" s="9"/>
      <c r="I49" s="9"/>
      <c r="J49" s="9"/>
      <c r="K49" s="296" t="s">
        <v>119</v>
      </c>
      <c r="L49" s="297"/>
      <c r="M49" s="11" t="s">
        <v>18</v>
      </c>
      <c r="N49" s="12" t="s">
        <v>8</v>
      </c>
      <c r="O49" s="13" t="s">
        <v>9</v>
      </c>
      <c r="P49" s="24"/>
      <c r="Q49" s="9"/>
      <c r="R49" s="9"/>
      <c r="S49" s="48"/>
      <c r="T49" s="82"/>
      <c r="U49" s="82"/>
      <c r="V49" s="82"/>
      <c r="W49" s="92"/>
    </row>
    <row r="50" spans="1:23" s="31" customFormat="1" ht="15" customHeight="1">
      <c r="A50" s="304"/>
      <c r="B50" s="305"/>
      <c r="C50" s="71"/>
      <c r="D50" s="48"/>
      <c r="E50" s="48"/>
      <c r="F50" s="48"/>
      <c r="G50" s="48"/>
      <c r="H50" s="48"/>
      <c r="I50" s="48"/>
      <c r="J50" s="48"/>
      <c r="K50" s="54" t="s">
        <v>16</v>
      </c>
      <c r="L50" s="50"/>
      <c r="M50" s="51">
        <v>0.001</v>
      </c>
      <c r="N50" s="52">
        <f>ROUND(N47*(1+M50),2)</f>
        <v>0</v>
      </c>
      <c r="O50" s="55">
        <f>ROUND(O47*(1+M50),2)</f>
        <v>0</v>
      </c>
      <c r="P50" s="72"/>
      <c r="Q50" s="48"/>
      <c r="R50" s="48"/>
      <c r="S50" s="48"/>
      <c r="T50" s="82"/>
      <c r="U50" s="82"/>
      <c r="V50" s="82"/>
      <c r="W50" s="92"/>
    </row>
    <row r="51" spans="1:23" ht="15" customHeight="1">
      <c r="A51" s="304"/>
      <c r="B51" s="305"/>
      <c r="C51" s="65"/>
      <c r="D51" s="9"/>
      <c r="E51" s="9"/>
      <c r="F51" s="9"/>
      <c r="G51" s="9"/>
      <c r="H51" s="9"/>
      <c r="I51" s="9"/>
      <c r="J51" s="9"/>
      <c r="K51" s="203" t="s">
        <v>17</v>
      </c>
      <c r="L51" s="6"/>
      <c r="M51" s="53">
        <v>0</v>
      </c>
      <c r="N51" s="40">
        <f>ROUND(N50*(1+M51),2)</f>
        <v>0</v>
      </c>
      <c r="O51" s="153">
        <f>ROUND(O50*(1+M51),2)</f>
        <v>0</v>
      </c>
      <c r="P51" s="24"/>
      <c r="Q51" s="9"/>
      <c r="R51" s="9"/>
      <c r="S51" s="48"/>
      <c r="T51" s="82"/>
      <c r="U51" s="82"/>
      <c r="V51" s="82"/>
      <c r="W51" s="92"/>
    </row>
    <row r="52" spans="1:23" ht="15" customHeight="1">
      <c r="A52" s="304"/>
      <c r="B52" s="305"/>
      <c r="C52" s="65"/>
      <c r="D52" s="9"/>
      <c r="E52" s="9"/>
      <c r="F52" s="9"/>
      <c r="G52" s="9"/>
      <c r="H52" s="9"/>
      <c r="I52" s="9"/>
      <c r="J52" s="9"/>
      <c r="K52" s="203" t="s">
        <v>79</v>
      </c>
      <c r="L52" s="6"/>
      <c r="M52" s="53">
        <v>0.004</v>
      </c>
      <c r="N52" s="40">
        <f>ROUND(N51*(1+M52),2)</f>
        <v>0</v>
      </c>
      <c r="O52" s="153">
        <f>ROUND(O51*(1+M52),2)</f>
        <v>0</v>
      </c>
      <c r="P52" s="24"/>
      <c r="Q52" s="9"/>
      <c r="R52" s="9"/>
      <c r="S52" s="48"/>
      <c r="T52" s="82"/>
      <c r="U52" s="82"/>
      <c r="V52" s="82"/>
      <c r="W52" s="92"/>
    </row>
    <row r="53" spans="1:23" ht="15.75" customHeight="1" thickBot="1">
      <c r="A53" s="304"/>
      <c r="B53" s="305"/>
      <c r="C53" s="65"/>
      <c r="D53" s="9"/>
      <c r="E53" s="9"/>
      <c r="F53" s="9"/>
      <c r="G53" s="9"/>
      <c r="H53" s="9"/>
      <c r="I53" s="9"/>
      <c r="J53" s="9"/>
      <c r="K53" s="242" t="s">
        <v>105</v>
      </c>
      <c r="L53" s="243"/>
      <c r="M53" s="244">
        <v>0.007</v>
      </c>
      <c r="N53" s="245">
        <f>ROUND(N52*(1+M53),2)</f>
        <v>0</v>
      </c>
      <c r="O53" s="246">
        <f>ROUND(O52*(1+M53),2)</f>
        <v>0</v>
      </c>
      <c r="P53" s="24"/>
      <c r="Q53" s="9"/>
      <c r="R53" s="9"/>
      <c r="S53" s="48"/>
      <c r="T53" s="82"/>
      <c r="U53" s="82"/>
      <c r="V53" s="82"/>
      <c r="W53" s="92"/>
    </row>
    <row r="54" spans="1:23" ht="13.5" thickBot="1">
      <c r="A54" s="304"/>
      <c r="B54" s="305"/>
      <c r="C54" s="73"/>
      <c r="D54" s="49"/>
      <c r="E54" s="49"/>
      <c r="F54" s="49"/>
      <c r="G54" s="49"/>
      <c r="H54" s="49"/>
      <c r="I54" s="49"/>
      <c r="J54" s="49"/>
      <c r="K54" s="49"/>
      <c r="L54" s="49"/>
      <c r="M54" s="49"/>
      <c r="N54" s="49"/>
      <c r="O54" s="49"/>
      <c r="P54" s="74"/>
      <c r="Q54" s="49"/>
      <c r="R54" s="49"/>
      <c r="S54" s="108"/>
      <c r="T54" s="95"/>
      <c r="U54" s="95"/>
      <c r="V54" s="95"/>
      <c r="W54" s="96"/>
    </row>
    <row r="55" spans="1:23" ht="14.25">
      <c r="A55" s="304"/>
      <c r="B55" s="305"/>
      <c r="C55" s="62">
        <v>2015</v>
      </c>
      <c r="D55" s="63"/>
      <c r="E55" s="63"/>
      <c r="F55" s="63"/>
      <c r="G55" s="63"/>
      <c r="H55" s="63"/>
      <c r="I55" s="63"/>
      <c r="J55" s="63"/>
      <c r="K55" s="63"/>
      <c r="L55" s="63"/>
      <c r="M55" s="63"/>
      <c r="N55" s="63"/>
      <c r="O55" s="63"/>
      <c r="P55" s="64"/>
      <c r="Q55" s="63"/>
      <c r="R55" s="63"/>
      <c r="S55" s="107"/>
      <c r="T55" s="90"/>
      <c r="U55" s="90"/>
      <c r="V55" s="90"/>
      <c r="W55" s="91"/>
    </row>
    <row r="56" spans="1:23" ht="13.5" thickBot="1">
      <c r="A56" s="304"/>
      <c r="B56" s="305"/>
      <c r="C56" s="65"/>
      <c r="D56" s="9"/>
      <c r="E56" s="9"/>
      <c r="F56" s="9"/>
      <c r="G56" s="9"/>
      <c r="H56" s="9"/>
      <c r="I56" s="9"/>
      <c r="J56" s="9"/>
      <c r="K56" s="9"/>
      <c r="L56" s="9"/>
      <c r="M56" s="9"/>
      <c r="N56" s="9"/>
      <c r="O56" s="9"/>
      <c r="P56" s="24"/>
      <c r="Q56" s="9"/>
      <c r="R56" s="9"/>
      <c r="S56" s="48"/>
      <c r="T56" s="82"/>
      <c r="U56" s="82"/>
      <c r="V56" s="82"/>
      <c r="W56" s="92"/>
    </row>
    <row r="57" spans="1:23" ht="15">
      <c r="A57" s="304"/>
      <c r="B57" s="305"/>
      <c r="C57" s="66"/>
      <c r="D57" s="289" t="s">
        <v>1</v>
      </c>
      <c r="E57" s="290"/>
      <c r="F57" s="291"/>
      <c r="G57" s="5"/>
      <c r="H57" s="6"/>
      <c r="I57" s="6"/>
      <c r="J57" s="292" t="s">
        <v>2</v>
      </c>
      <c r="K57" s="293"/>
      <c r="L57" s="293"/>
      <c r="M57" s="7"/>
      <c r="N57" s="274" t="s">
        <v>3</v>
      </c>
      <c r="O57" s="274"/>
      <c r="P57" s="24"/>
      <c r="Q57" s="9"/>
      <c r="R57" s="9"/>
      <c r="S57" s="48"/>
      <c r="T57" s="82"/>
      <c r="U57" s="82"/>
      <c r="V57" s="82"/>
      <c r="W57" s="92"/>
    </row>
    <row r="58" spans="1:23" ht="64.5" thickBot="1">
      <c r="A58" s="304"/>
      <c r="B58" s="305"/>
      <c r="C58" s="67" t="s">
        <v>4</v>
      </c>
      <c r="D58" s="173" t="s">
        <v>68</v>
      </c>
      <c r="E58" s="174" t="s">
        <v>69</v>
      </c>
      <c r="F58" s="166" t="s">
        <v>30</v>
      </c>
      <c r="G58" s="14" t="s">
        <v>70</v>
      </c>
      <c r="H58" s="15" t="s">
        <v>71</v>
      </c>
      <c r="I58" s="15"/>
      <c r="J58" s="16" t="s">
        <v>45</v>
      </c>
      <c r="K58" s="16" t="s">
        <v>46</v>
      </c>
      <c r="L58" s="17" t="s">
        <v>7</v>
      </c>
      <c r="M58" s="15"/>
      <c r="N58" s="18" t="s">
        <v>8</v>
      </c>
      <c r="O58" s="18" t="s">
        <v>9</v>
      </c>
      <c r="P58" s="24"/>
      <c r="Q58" s="9"/>
      <c r="R58" s="9"/>
      <c r="S58" s="48"/>
      <c r="T58" s="82"/>
      <c r="U58" s="93" t="s">
        <v>10</v>
      </c>
      <c r="V58" s="93" t="s">
        <v>11</v>
      </c>
      <c r="W58" s="92"/>
    </row>
    <row r="59" spans="1:23" ht="15">
      <c r="A59" s="304"/>
      <c r="B59" s="305"/>
      <c r="C59" s="68">
        <v>1</v>
      </c>
      <c r="D59" s="170">
        <v>0</v>
      </c>
      <c r="E59" s="171">
        <v>0</v>
      </c>
      <c r="F59" s="172">
        <v>1</v>
      </c>
      <c r="G59" s="39">
        <f aca="true" t="shared" si="22" ref="G59:G70">D59+E59</f>
        <v>0</v>
      </c>
      <c r="H59" s="40">
        <f aca="true" t="shared" si="23" ref="H59:H70">ROUND((G59/F59),2)</f>
        <v>0</v>
      </c>
      <c r="I59" s="40"/>
      <c r="J59" s="36">
        <f aca="true" t="shared" si="24" ref="J59:J70">ROUND((H59*3%)*F59,2)</f>
        <v>0</v>
      </c>
      <c r="K59" s="36">
        <f aca="true" t="shared" si="25" ref="K59:K70">ROUND((IF(H59-$R$61&lt;0,0,(H59-$R$61))*3.5%)*F59,2)</f>
        <v>0</v>
      </c>
      <c r="L59" s="37">
        <f aca="true" t="shared" si="26" ref="L59:L70">J59+K59</f>
        <v>0</v>
      </c>
      <c r="M59" s="40"/>
      <c r="N59" s="44">
        <f>((MIN(H59,$R$62)*0.58%)+IF(H59&gt;$R$62,(H59-$R$62)*1.25%,0))*F59</f>
        <v>0</v>
      </c>
      <c r="O59" s="44">
        <f aca="true" t="shared" si="27" ref="O59:O70">(H59*3.75%)*F59</f>
        <v>0</v>
      </c>
      <c r="P59" s="24" t="str">
        <f>IF(W59&lt;&gt;0,"Error - review!",".")</f>
        <v>.</v>
      </c>
      <c r="Q59" s="300" t="s">
        <v>22</v>
      </c>
      <c r="R59" s="301"/>
      <c r="S59" s="48"/>
      <c r="T59" s="82"/>
      <c r="U59" s="86">
        <f aca="true" t="shared" si="28" ref="U59:U70">((MIN(H59,$R$62)*0.58%))*F59</f>
        <v>0</v>
      </c>
      <c r="V59" s="86">
        <f aca="true" t="shared" si="29" ref="V59:V70">(IF(H59&gt;$R$62,(H59-$R$62)*1.25%,0))*F59</f>
        <v>0</v>
      </c>
      <c r="W59" s="94">
        <f aca="true" t="shared" si="30" ref="W59:W70">(U59+V59)-N59</f>
        <v>0</v>
      </c>
    </row>
    <row r="60" spans="1:23" ht="15">
      <c r="A60" s="304"/>
      <c r="B60" s="305"/>
      <c r="C60" s="68">
        <v>2</v>
      </c>
      <c r="D60" s="170">
        <v>0</v>
      </c>
      <c r="E60" s="171">
        <v>0</v>
      </c>
      <c r="F60" s="172">
        <v>1</v>
      </c>
      <c r="G60" s="39">
        <f t="shared" si="22"/>
        <v>0</v>
      </c>
      <c r="H60" s="40">
        <f t="shared" si="23"/>
        <v>0</v>
      </c>
      <c r="I60" s="40"/>
      <c r="J60" s="36">
        <f t="shared" si="24"/>
        <v>0</v>
      </c>
      <c r="K60" s="36">
        <f t="shared" si="25"/>
        <v>0</v>
      </c>
      <c r="L60" s="37">
        <f t="shared" si="26"/>
        <v>0</v>
      </c>
      <c r="M60" s="40"/>
      <c r="N60" s="44">
        <f aca="true" t="shared" si="31" ref="N60:N70">((MIN(H60,$R$62)*0.58%)+IF(H60&gt;$R$62,(H60-$R$62)*1.25%,0))*F60</f>
        <v>0</v>
      </c>
      <c r="O60" s="44">
        <f t="shared" si="27"/>
        <v>0</v>
      </c>
      <c r="P60" s="24" t="str">
        <f aca="true" t="shared" si="32" ref="P60:P70">IF(W60&lt;&gt;0,"Error - review!",".")</f>
        <v>.</v>
      </c>
      <c r="Q60" s="113" t="s">
        <v>13</v>
      </c>
      <c r="R60" s="150">
        <v>230.3</v>
      </c>
      <c r="S60" s="43"/>
      <c r="T60" s="82"/>
      <c r="U60" s="86">
        <f t="shared" si="28"/>
        <v>0</v>
      </c>
      <c r="V60" s="86">
        <f t="shared" si="29"/>
        <v>0</v>
      </c>
      <c r="W60" s="94">
        <f t="shared" si="30"/>
        <v>0</v>
      </c>
    </row>
    <row r="61" spans="1:23" ht="15">
      <c r="A61" s="304"/>
      <c r="B61" s="305"/>
      <c r="C61" s="68">
        <v>3</v>
      </c>
      <c r="D61" s="170">
        <v>0</v>
      </c>
      <c r="E61" s="171">
        <v>0</v>
      </c>
      <c r="F61" s="172">
        <v>1</v>
      </c>
      <c r="G61" s="39">
        <f t="shared" si="22"/>
        <v>0</v>
      </c>
      <c r="H61" s="40">
        <f t="shared" si="23"/>
        <v>0</v>
      </c>
      <c r="I61" s="40"/>
      <c r="J61" s="36">
        <f t="shared" si="24"/>
        <v>0</v>
      </c>
      <c r="K61" s="36">
        <f t="shared" si="25"/>
        <v>0</v>
      </c>
      <c r="L61" s="37">
        <f t="shared" si="26"/>
        <v>0</v>
      </c>
      <c r="M61" s="40"/>
      <c r="N61" s="44">
        <f t="shared" si="31"/>
        <v>0</v>
      </c>
      <c r="O61" s="44">
        <f t="shared" si="27"/>
        <v>0</v>
      </c>
      <c r="P61" s="24" t="str">
        <f t="shared" si="32"/>
        <v>.</v>
      </c>
      <c r="Q61" s="113" t="s">
        <v>63</v>
      </c>
      <c r="R61" s="150">
        <f>ROUND(($R$60*52.18*2)/12,2)</f>
        <v>2002.84</v>
      </c>
      <c r="S61" s="43"/>
      <c r="T61" s="82"/>
      <c r="U61" s="86">
        <f t="shared" si="28"/>
        <v>0</v>
      </c>
      <c r="V61" s="86">
        <f t="shared" si="29"/>
        <v>0</v>
      </c>
      <c r="W61" s="94">
        <f t="shared" si="30"/>
        <v>0</v>
      </c>
    </row>
    <row r="62" spans="1:23" ht="13.5" thickBot="1">
      <c r="A62" s="304"/>
      <c r="B62" s="305"/>
      <c r="C62" s="68">
        <v>4</v>
      </c>
      <c r="D62" s="170">
        <v>0</v>
      </c>
      <c r="E62" s="171">
        <v>0</v>
      </c>
      <c r="F62" s="172">
        <v>1</v>
      </c>
      <c r="G62" s="39">
        <f t="shared" si="22"/>
        <v>0</v>
      </c>
      <c r="H62" s="40">
        <f t="shared" si="23"/>
        <v>0</v>
      </c>
      <c r="I62" s="40"/>
      <c r="J62" s="36">
        <f t="shared" si="24"/>
        <v>0</v>
      </c>
      <c r="K62" s="36">
        <f t="shared" si="25"/>
        <v>0</v>
      </c>
      <c r="L62" s="37">
        <f t="shared" si="26"/>
        <v>0</v>
      </c>
      <c r="M62" s="40"/>
      <c r="N62" s="44">
        <f t="shared" si="31"/>
        <v>0</v>
      </c>
      <c r="O62" s="44">
        <f t="shared" si="27"/>
        <v>0</v>
      </c>
      <c r="P62" s="24" t="str">
        <f t="shared" si="32"/>
        <v>.</v>
      </c>
      <c r="Q62" s="114" t="s">
        <v>14</v>
      </c>
      <c r="R62" s="151">
        <f>ROUND(($R$60*52.18*3.74)/12,2)</f>
        <v>3745.32</v>
      </c>
      <c r="S62" s="43"/>
      <c r="T62" s="82"/>
      <c r="U62" s="86">
        <f t="shared" si="28"/>
        <v>0</v>
      </c>
      <c r="V62" s="86">
        <f t="shared" si="29"/>
        <v>0</v>
      </c>
      <c r="W62" s="94">
        <f t="shared" si="30"/>
        <v>0</v>
      </c>
    </row>
    <row r="63" spans="1:23" ht="15">
      <c r="A63" s="304"/>
      <c r="B63" s="305"/>
      <c r="C63" s="68">
        <v>5</v>
      </c>
      <c r="D63" s="170">
        <v>0</v>
      </c>
      <c r="E63" s="171">
        <v>0</v>
      </c>
      <c r="F63" s="172">
        <v>1</v>
      </c>
      <c r="G63" s="39">
        <f t="shared" si="22"/>
        <v>0</v>
      </c>
      <c r="H63" s="40">
        <f t="shared" si="23"/>
        <v>0</v>
      </c>
      <c r="I63" s="40"/>
      <c r="J63" s="36">
        <f t="shared" si="24"/>
        <v>0</v>
      </c>
      <c r="K63" s="36">
        <f t="shared" si="25"/>
        <v>0</v>
      </c>
      <c r="L63" s="37">
        <f t="shared" si="26"/>
        <v>0</v>
      </c>
      <c r="M63" s="40"/>
      <c r="N63" s="44">
        <f t="shared" si="31"/>
        <v>0</v>
      </c>
      <c r="O63" s="44">
        <f t="shared" si="27"/>
        <v>0</v>
      </c>
      <c r="P63" s="24" t="str">
        <f t="shared" si="32"/>
        <v>.</v>
      </c>
      <c r="Q63" s="9"/>
      <c r="R63" s="9"/>
      <c r="S63" s="48"/>
      <c r="T63" s="82"/>
      <c r="U63" s="86">
        <f t="shared" si="28"/>
        <v>0</v>
      </c>
      <c r="V63" s="86">
        <f t="shared" si="29"/>
        <v>0</v>
      </c>
      <c r="W63" s="94">
        <f t="shared" si="30"/>
        <v>0</v>
      </c>
    </row>
    <row r="64" spans="1:23" ht="15">
      <c r="A64" s="304"/>
      <c r="B64" s="305"/>
      <c r="C64" s="68">
        <v>6</v>
      </c>
      <c r="D64" s="170">
        <v>0</v>
      </c>
      <c r="E64" s="171">
        <v>0</v>
      </c>
      <c r="F64" s="172">
        <v>1</v>
      </c>
      <c r="G64" s="39">
        <f t="shared" si="22"/>
        <v>0</v>
      </c>
      <c r="H64" s="40">
        <f t="shared" si="23"/>
        <v>0</v>
      </c>
      <c r="I64" s="40"/>
      <c r="J64" s="36">
        <f t="shared" si="24"/>
        <v>0</v>
      </c>
      <c r="K64" s="36">
        <f t="shared" si="25"/>
        <v>0</v>
      </c>
      <c r="L64" s="37">
        <f t="shared" si="26"/>
        <v>0</v>
      </c>
      <c r="M64" s="40"/>
      <c r="N64" s="44">
        <f t="shared" si="31"/>
        <v>0</v>
      </c>
      <c r="O64" s="44">
        <f t="shared" si="27"/>
        <v>0</v>
      </c>
      <c r="P64" s="24" t="str">
        <f t="shared" si="32"/>
        <v>.</v>
      </c>
      <c r="Q64" s="9"/>
      <c r="R64" s="9"/>
      <c r="S64" s="48"/>
      <c r="T64" s="82"/>
      <c r="U64" s="86">
        <f t="shared" si="28"/>
        <v>0</v>
      </c>
      <c r="V64" s="86">
        <f t="shared" si="29"/>
        <v>0</v>
      </c>
      <c r="W64" s="94">
        <f t="shared" si="30"/>
        <v>0</v>
      </c>
    </row>
    <row r="65" spans="1:23" ht="15">
      <c r="A65" s="304"/>
      <c r="B65" s="305"/>
      <c r="C65" s="68">
        <v>7</v>
      </c>
      <c r="D65" s="170">
        <v>0</v>
      </c>
      <c r="E65" s="171">
        <v>0</v>
      </c>
      <c r="F65" s="172">
        <v>1</v>
      </c>
      <c r="G65" s="39">
        <f t="shared" si="22"/>
        <v>0</v>
      </c>
      <c r="H65" s="40">
        <f t="shared" si="23"/>
        <v>0</v>
      </c>
      <c r="I65" s="40"/>
      <c r="J65" s="36">
        <f t="shared" si="24"/>
        <v>0</v>
      </c>
      <c r="K65" s="36">
        <f t="shared" si="25"/>
        <v>0</v>
      </c>
      <c r="L65" s="37">
        <f t="shared" si="26"/>
        <v>0</v>
      </c>
      <c r="M65" s="40"/>
      <c r="N65" s="44">
        <f t="shared" si="31"/>
        <v>0</v>
      </c>
      <c r="O65" s="44">
        <f t="shared" si="27"/>
        <v>0</v>
      </c>
      <c r="P65" s="24" t="str">
        <f t="shared" si="32"/>
        <v>.</v>
      </c>
      <c r="Q65" s="9"/>
      <c r="R65" s="9"/>
      <c r="S65" s="48"/>
      <c r="T65" s="82"/>
      <c r="U65" s="86">
        <f t="shared" si="28"/>
        <v>0</v>
      </c>
      <c r="V65" s="86">
        <f t="shared" si="29"/>
        <v>0</v>
      </c>
      <c r="W65" s="94">
        <f t="shared" si="30"/>
        <v>0</v>
      </c>
    </row>
    <row r="66" spans="1:23" ht="15">
      <c r="A66" s="304"/>
      <c r="B66" s="305"/>
      <c r="C66" s="68">
        <v>8</v>
      </c>
      <c r="D66" s="170">
        <v>0</v>
      </c>
      <c r="E66" s="171">
        <v>0</v>
      </c>
      <c r="F66" s="172">
        <v>1</v>
      </c>
      <c r="G66" s="39">
        <f t="shared" si="22"/>
        <v>0</v>
      </c>
      <c r="H66" s="40">
        <f t="shared" si="23"/>
        <v>0</v>
      </c>
      <c r="I66" s="40"/>
      <c r="J66" s="36">
        <f t="shared" si="24"/>
        <v>0</v>
      </c>
      <c r="K66" s="36">
        <f t="shared" si="25"/>
        <v>0</v>
      </c>
      <c r="L66" s="37">
        <f t="shared" si="26"/>
        <v>0</v>
      </c>
      <c r="M66" s="40"/>
      <c r="N66" s="44">
        <f t="shared" si="31"/>
        <v>0</v>
      </c>
      <c r="O66" s="44">
        <f t="shared" si="27"/>
        <v>0</v>
      </c>
      <c r="P66" s="24" t="str">
        <f t="shared" si="32"/>
        <v>.</v>
      </c>
      <c r="Q66" s="9"/>
      <c r="R66" s="9"/>
      <c r="S66" s="48"/>
      <c r="T66" s="82"/>
      <c r="U66" s="86">
        <f t="shared" si="28"/>
        <v>0</v>
      </c>
      <c r="V66" s="86">
        <f t="shared" si="29"/>
        <v>0</v>
      </c>
      <c r="W66" s="94">
        <f t="shared" si="30"/>
        <v>0</v>
      </c>
    </row>
    <row r="67" spans="1:23" ht="15">
      <c r="A67" s="304"/>
      <c r="B67" s="305"/>
      <c r="C67" s="68">
        <v>9</v>
      </c>
      <c r="D67" s="170">
        <v>0</v>
      </c>
      <c r="E67" s="171">
        <v>0</v>
      </c>
      <c r="F67" s="172">
        <v>1</v>
      </c>
      <c r="G67" s="39">
        <f t="shared" si="22"/>
        <v>0</v>
      </c>
      <c r="H67" s="40">
        <f t="shared" si="23"/>
        <v>0</v>
      </c>
      <c r="I67" s="40"/>
      <c r="J67" s="36">
        <f t="shared" si="24"/>
        <v>0</v>
      </c>
      <c r="K67" s="36">
        <f t="shared" si="25"/>
        <v>0</v>
      </c>
      <c r="L67" s="37">
        <f t="shared" si="26"/>
        <v>0</v>
      </c>
      <c r="M67" s="40"/>
      <c r="N67" s="44">
        <f t="shared" si="31"/>
        <v>0</v>
      </c>
      <c r="O67" s="44">
        <f t="shared" si="27"/>
        <v>0</v>
      </c>
      <c r="P67" s="24" t="str">
        <f t="shared" si="32"/>
        <v>.</v>
      </c>
      <c r="Q67" s="9"/>
      <c r="R67" s="9"/>
      <c r="S67" s="48"/>
      <c r="T67" s="82"/>
      <c r="U67" s="86">
        <f t="shared" si="28"/>
        <v>0</v>
      </c>
      <c r="V67" s="86">
        <f t="shared" si="29"/>
        <v>0</v>
      </c>
      <c r="W67" s="94">
        <f t="shared" si="30"/>
        <v>0</v>
      </c>
    </row>
    <row r="68" spans="1:23" ht="15">
      <c r="A68" s="304"/>
      <c r="B68" s="305"/>
      <c r="C68" s="68">
        <v>10</v>
      </c>
      <c r="D68" s="170">
        <v>0</v>
      </c>
      <c r="E68" s="171">
        <v>0</v>
      </c>
      <c r="F68" s="172">
        <v>1</v>
      </c>
      <c r="G68" s="39">
        <f t="shared" si="22"/>
        <v>0</v>
      </c>
      <c r="H68" s="40">
        <f t="shared" si="23"/>
        <v>0</v>
      </c>
      <c r="I68" s="40"/>
      <c r="J68" s="36">
        <f t="shared" si="24"/>
        <v>0</v>
      </c>
      <c r="K68" s="36">
        <f t="shared" si="25"/>
        <v>0</v>
      </c>
      <c r="L68" s="37">
        <f t="shared" si="26"/>
        <v>0</v>
      </c>
      <c r="M68" s="40"/>
      <c r="N68" s="44">
        <f t="shared" si="31"/>
        <v>0</v>
      </c>
      <c r="O68" s="44">
        <f t="shared" si="27"/>
        <v>0</v>
      </c>
      <c r="P68" s="24" t="str">
        <f t="shared" si="32"/>
        <v>.</v>
      </c>
      <c r="Q68" s="9"/>
      <c r="R68" s="9"/>
      <c r="S68" s="48"/>
      <c r="T68" s="82"/>
      <c r="U68" s="86">
        <f t="shared" si="28"/>
        <v>0</v>
      </c>
      <c r="V68" s="86">
        <f t="shared" si="29"/>
        <v>0</v>
      </c>
      <c r="W68" s="94">
        <f t="shared" si="30"/>
        <v>0</v>
      </c>
    </row>
    <row r="69" spans="1:23" ht="15">
      <c r="A69" s="304"/>
      <c r="B69" s="305"/>
      <c r="C69" s="68">
        <v>11</v>
      </c>
      <c r="D69" s="170">
        <v>0</v>
      </c>
      <c r="E69" s="171">
        <v>0</v>
      </c>
      <c r="F69" s="172">
        <v>1</v>
      </c>
      <c r="G69" s="39">
        <f t="shared" si="22"/>
        <v>0</v>
      </c>
      <c r="H69" s="40">
        <f t="shared" si="23"/>
        <v>0</v>
      </c>
      <c r="I69" s="40"/>
      <c r="J69" s="36">
        <f t="shared" si="24"/>
        <v>0</v>
      </c>
      <c r="K69" s="36">
        <f t="shared" si="25"/>
        <v>0</v>
      </c>
      <c r="L69" s="37">
        <f t="shared" si="26"/>
        <v>0</v>
      </c>
      <c r="M69" s="40"/>
      <c r="N69" s="44">
        <f t="shared" si="31"/>
        <v>0</v>
      </c>
      <c r="O69" s="44">
        <f t="shared" si="27"/>
        <v>0</v>
      </c>
      <c r="P69" s="24" t="str">
        <f t="shared" si="32"/>
        <v>.</v>
      </c>
      <c r="Q69" s="9"/>
      <c r="R69" s="9"/>
      <c r="S69" s="48"/>
      <c r="T69" s="82"/>
      <c r="U69" s="86">
        <f t="shared" si="28"/>
        <v>0</v>
      </c>
      <c r="V69" s="86">
        <f t="shared" si="29"/>
        <v>0</v>
      </c>
      <c r="W69" s="94">
        <f t="shared" si="30"/>
        <v>0</v>
      </c>
    </row>
    <row r="70" spans="1:23" ht="15">
      <c r="A70" s="304"/>
      <c r="B70" s="305"/>
      <c r="C70" s="69">
        <v>12</v>
      </c>
      <c r="D70" s="170">
        <v>0</v>
      </c>
      <c r="E70" s="171">
        <v>0</v>
      </c>
      <c r="F70" s="172">
        <v>1</v>
      </c>
      <c r="G70" s="39">
        <f t="shared" si="22"/>
        <v>0</v>
      </c>
      <c r="H70" s="40">
        <f t="shared" si="23"/>
        <v>0</v>
      </c>
      <c r="I70" s="40"/>
      <c r="J70" s="36">
        <f t="shared" si="24"/>
        <v>0</v>
      </c>
      <c r="K70" s="36">
        <f t="shared" si="25"/>
        <v>0</v>
      </c>
      <c r="L70" s="37">
        <f t="shared" si="26"/>
        <v>0</v>
      </c>
      <c r="M70" s="40"/>
      <c r="N70" s="44">
        <f t="shared" si="31"/>
        <v>0</v>
      </c>
      <c r="O70" s="44">
        <f t="shared" si="27"/>
        <v>0</v>
      </c>
      <c r="P70" s="24" t="str">
        <f t="shared" si="32"/>
        <v>.</v>
      </c>
      <c r="Q70" s="9"/>
      <c r="R70" s="9"/>
      <c r="S70" s="48"/>
      <c r="T70" s="82"/>
      <c r="U70" s="86">
        <f t="shared" si="28"/>
        <v>0</v>
      </c>
      <c r="V70" s="86">
        <f t="shared" si="29"/>
        <v>0</v>
      </c>
      <c r="W70" s="94">
        <f t="shared" si="30"/>
        <v>0</v>
      </c>
    </row>
    <row r="71" spans="1:23" ht="15">
      <c r="A71" s="304"/>
      <c r="B71" s="305"/>
      <c r="C71" s="70"/>
      <c r="D71" s="41"/>
      <c r="E71" s="41"/>
      <c r="F71" s="189" t="s">
        <v>53</v>
      </c>
      <c r="G71" s="40">
        <f>SUM(G59:G70)</f>
        <v>0</v>
      </c>
      <c r="H71" s="40">
        <f>SUM(H59:H70)</f>
        <v>0</v>
      </c>
      <c r="I71" s="40"/>
      <c r="J71" s="36">
        <f>SUM(J59:J70)</f>
        <v>0</v>
      </c>
      <c r="K71" s="36">
        <f>SUM(K59:K70)</f>
        <v>0</v>
      </c>
      <c r="L71" s="37">
        <f>SUM(L59:L70)</f>
        <v>0</v>
      </c>
      <c r="M71" s="40"/>
      <c r="N71" s="38">
        <f>SUM(N59:N70)</f>
        <v>0</v>
      </c>
      <c r="O71" s="38">
        <f>SUM(O59:O70)</f>
        <v>0</v>
      </c>
      <c r="P71" s="24"/>
      <c r="Q71" s="9"/>
      <c r="R71" s="9"/>
      <c r="S71" s="48"/>
      <c r="T71" s="82"/>
      <c r="U71" s="88">
        <f>SUM(U59:U70)</f>
        <v>0</v>
      </c>
      <c r="V71" s="88">
        <f>SUM(V59:V70)</f>
        <v>0</v>
      </c>
      <c r="W71" s="89">
        <f>SUM(W59:W70)</f>
        <v>0</v>
      </c>
    </row>
    <row r="72" spans="1:23" ht="13.5" thickBot="1">
      <c r="A72" s="304"/>
      <c r="B72" s="305"/>
      <c r="C72" s="65"/>
      <c r="D72" s="9"/>
      <c r="E72" s="9"/>
      <c r="F72" s="9"/>
      <c r="G72" s="9"/>
      <c r="H72" s="9"/>
      <c r="I72" s="9"/>
      <c r="J72" s="9"/>
      <c r="K72" s="9"/>
      <c r="L72" s="9"/>
      <c r="M72" s="9"/>
      <c r="N72" s="9"/>
      <c r="O72" s="9"/>
      <c r="P72" s="24"/>
      <c r="Q72" s="9"/>
      <c r="R72" s="9"/>
      <c r="S72" s="48"/>
      <c r="T72" s="82"/>
      <c r="U72" s="82"/>
      <c r="V72" s="82"/>
      <c r="W72" s="92"/>
    </row>
    <row r="73" spans="1:23" ht="51" customHeight="1">
      <c r="A73" s="304"/>
      <c r="B73" s="305"/>
      <c r="C73" s="65"/>
      <c r="D73" s="9"/>
      <c r="E73" s="9"/>
      <c r="F73" s="9"/>
      <c r="G73" s="9"/>
      <c r="H73" s="9"/>
      <c r="I73" s="9"/>
      <c r="J73" s="9"/>
      <c r="K73" s="296" t="s">
        <v>119</v>
      </c>
      <c r="L73" s="297"/>
      <c r="M73" s="11" t="s">
        <v>18</v>
      </c>
      <c r="N73" s="12" t="s">
        <v>8</v>
      </c>
      <c r="O73" s="13" t="s">
        <v>9</v>
      </c>
      <c r="P73" s="24"/>
      <c r="Q73" s="9"/>
      <c r="R73" s="9"/>
      <c r="S73" s="48"/>
      <c r="T73" s="82"/>
      <c r="U73" s="82"/>
      <c r="V73" s="82"/>
      <c r="W73" s="92"/>
    </row>
    <row r="74" spans="1:23" ht="15">
      <c r="A74" s="304"/>
      <c r="B74" s="305"/>
      <c r="C74" s="71"/>
      <c r="D74" s="48"/>
      <c r="E74" s="48"/>
      <c r="F74" s="48"/>
      <c r="G74" s="48"/>
      <c r="H74" s="48"/>
      <c r="I74" s="48"/>
      <c r="J74" s="9"/>
      <c r="K74" s="152" t="s">
        <v>17</v>
      </c>
      <c r="L74" s="60"/>
      <c r="M74" s="53">
        <v>0</v>
      </c>
      <c r="N74" s="40">
        <f>ROUND(N71*(1+M74),2)</f>
        <v>0</v>
      </c>
      <c r="O74" s="153">
        <f>ROUND(O71*(1+M74),2)</f>
        <v>0</v>
      </c>
      <c r="P74" s="72"/>
      <c r="Q74" s="48"/>
      <c r="R74" s="48"/>
      <c r="S74" s="48"/>
      <c r="T74" s="82"/>
      <c r="U74" s="82"/>
      <c r="V74" s="82"/>
      <c r="W74" s="92"/>
    </row>
    <row r="75" spans="1:23" ht="15">
      <c r="A75" s="304"/>
      <c r="B75" s="305"/>
      <c r="C75" s="71"/>
      <c r="D75" s="48"/>
      <c r="E75" s="48"/>
      <c r="F75" s="48"/>
      <c r="G75" s="48"/>
      <c r="H75" s="48"/>
      <c r="I75" s="48"/>
      <c r="J75" s="9"/>
      <c r="K75" s="152" t="s">
        <v>79</v>
      </c>
      <c r="L75" s="60"/>
      <c r="M75" s="53">
        <v>0.004</v>
      </c>
      <c r="N75" s="40">
        <f>ROUND(N74*(1+M75),2)</f>
        <v>0</v>
      </c>
      <c r="O75" s="153">
        <f>ROUND(O74*(1+M75),2)</f>
        <v>0</v>
      </c>
      <c r="P75" s="72"/>
      <c r="Q75" s="48"/>
      <c r="R75" s="48"/>
      <c r="S75" s="48"/>
      <c r="T75" s="82"/>
      <c r="U75" s="82"/>
      <c r="V75" s="82"/>
      <c r="W75" s="92"/>
    </row>
    <row r="76" spans="1:23" ht="13.5" thickBot="1">
      <c r="A76" s="304"/>
      <c r="B76" s="305"/>
      <c r="C76" s="71"/>
      <c r="D76" s="48"/>
      <c r="E76" s="48"/>
      <c r="F76" s="48"/>
      <c r="G76" s="48"/>
      <c r="H76" s="48"/>
      <c r="I76" s="48"/>
      <c r="J76" s="48"/>
      <c r="K76" s="242" t="s">
        <v>105</v>
      </c>
      <c r="L76" s="243"/>
      <c r="M76" s="244">
        <v>0.007</v>
      </c>
      <c r="N76" s="245">
        <f>ROUND(N75*(1+M76),2)</f>
        <v>0</v>
      </c>
      <c r="O76" s="246">
        <f>ROUND(O75*(1+M76),2)</f>
        <v>0</v>
      </c>
      <c r="P76" s="72"/>
      <c r="Q76" s="48"/>
      <c r="R76" s="48"/>
      <c r="S76" s="48"/>
      <c r="T76" s="82"/>
      <c r="U76" s="82"/>
      <c r="V76" s="82"/>
      <c r="W76" s="92"/>
    </row>
    <row r="77" spans="1:23" ht="13.5" thickBot="1">
      <c r="A77" s="304"/>
      <c r="B77" s="305"/>
      <c r="C77" s="65"/>
      <c r="D77" s="9"/>
      <c r="E77" s="9"/>
      <c r="F77" s="9"/>
      <c r="G77" s="9"/>
      <c r="H77" s="9"/>
      <c r="I77" s="9"/>
      <c r="J77" s="9"/>
      <c r="K77" s="9"/>
      <c r="L77" s="9"/>
      <c r="M77" s="9"/>
      <c r="N77" s="9"/>
      <c r="O77" s="9"/>
      <c r="P77" s="72"/>
      <c r="Q77" s="48"/>
      <c r="R77" s="48"/>
      <c r="S77" s="48"/>
      <c r="T77" s="82"/>
      <c r="U77" s="82"/>
      <c r="V77" s="82"/>
      <c r="W77" s="92"/>
    </row>
    <row r="78" spans="1:23" ht="14.25">
      <c r="A78" s="304"/>
      <c r="B78" s="305"/>
      <c r="C78" s="62">
        <v>2016</v>
      </c>
      <c r="D78" s="63"/>
      <c r="E78" s="63"/>
      <c r="F78" s="63"/>
      <c r="G78" s="63"/>
      <c r="H78" s="63"/>
      <c r="I78" s="63"/>
      <c r="J78" s="63"/>
      <c r="K78" s="63"/>
      <c r="L78" s="63"/>
      <c r="M78" s="63"/>
      <c r="N78" s="63"/>
      <c r="O78" s="63"/>
      <c r="P78" s="64"/>
      <c r="Q78" s="63"/>
      <c r="R78" s="63"/>
      <c r="S78" s="107"/>
      <c r="T78" s="90"/>
      <c r="U78" s="90"/>
      <c r="V78" s="90"/>
      <c r="W78" s="91"/>
    </row>
    <row r="79" spans="1:23" ht="13.5" thickBot="1">
      <c r="A79" s="304"/>
      <c r="B79" s="305"/>
      <c r="C79" s="65"/>
      <c r="D79" s="9"/>
      <c r="E79" s="9"/>
      <c r="F79" s="9"/>
      <c r="G79" s="9"/>
      <c r="H79" s="9"/>
      <c r="I79" s="9"/>
      <c r="J79" s="9"/>
      <c r="K79" s="9"/>
      <c r="L79" s="9"/>
      <c r="M79" s="9"/>
      <c r="N79" s="9"/>
      <c r="O79" s="9"/>
      <c r="P79" s="24"/>
      <c r="Q79" s="9"/>
      <c r="R79" s="9"/>
      <c r="S79" s="48"/>
      <c r="T79" s="82"/>
      <c r="U79" s="82"/>
      <c r="V79" s="82"/>
      <c r="W79" s="92"/>
    </row>
    <row r="80" spans="1:23" ht="15">
      <c r="A80" s="304"/>
      <c r="B80" s="305"/>
      <c r="C80" s="66"/>
      <c r="D80" s="289" t="s">
        <v>1</v>
      </c>
      <c r="E80" s="290"/>
      <c r="F80" s="291"/>
      <c r="G80" s="5"/>
      <c r="H80" s="6"/>
      <c r="I80" s="6"/>
      <c r="J80" s="292" t="s">
        <v>2</v>
      </c>
      <c r="K80" s="293"/>
      <c r="L80" s="293"/>
      <c r="M80" s="7"/>
      <c r="N80" s="274" t="s">
        <v>3</v>
      </c>
      <c r="O80" s="274"/>
      <c r="P80" s="24"/>
      <c r="Q80" s="9"/>
      <c r="R80" s="9"/>
      <c r="S80" s="48"/>
      <c r="T80" s="82"/>
      <c r="U80" s="82"/>
      <c r="V80" s="82"/>
      <c r="W80" s="92"/>
    </row>
    <row r="81" spans="1:23" ht="64.5" thickBot="1">
      <c r="A81" s="304"/>
      <c r="B81" s="305"/>
      <c r="C81" s="67" t="s">
        <v>4</v>
      </c>
      <c r="D81" s="173" t="s">
        <v>68</v>
      </c>
      <c r="E81" s="174" t="s">
        <v>69</v>
      </c>
      <c r="F81" s="166" t="s">
        <v>30</v>
      </c>
      <c r="G81" s="14" t="s">
        <v>70</v>
      </c>
      <c r="H81" s="15" t="s">
        <v>71</v>
      </c>
      <c r="I81" s="15"/>
      <c r="J81" s="16" t="s">
        <v>45</v>
      </c>
      <c r="K81" s="16" t="s">
        <v>46</v>
      </c>
      <c r="L81" s="17" t="s">
        <v>7</v>
      </c>
      <c r="M81" s="15"/>
      <c r="N81" s="18" t="s">
        <v>8</v>
      </c>
      <c r="O81" s="18" t="s">
        <v>9</v>
      </c>
      <c r="P81" s="24"/>
      <c r="Q81" s="9"/>
      <c r="R81" s="9"/>
      <c r="S81" s="48"/>
      <c r="T81" s="82"/>
      <c r="U81" s="93" t="s">
        <v>10</v>
      </c>
      <c r="V81" s="93" t="s">
        <v>11</v>
      </c>
      <c r="W81" s="92"/>
    </row>
    <row r="82" spans="1:23" ht="15">
      <c r="A82" s="304"/>
      <c r="B82" s="305"/>
      <c r="C82" s="68">
        <v>1</v>
      </c>
      <c r="D82" s="170">
        <v>0</v>
      </c>
      <c r="E82" s="171">
        <v>0</v>
      </c>
      <c r="F82" s="172">
        <v>1</v>
      </c>
      <c r="G82" s="39">
        <f aca="true" t="shared" si="33" ref="G82:G93">D82+E82</f>
        <v>0</v>
      </c>
      <c r="H82" s="40">
        <f aca="true" t="shared" si="34" ref="H82:H93">ROUND((G82/F82),2)</f>
        <v>0</v>
      </c>
      <c r="I82" s="40"/>
      <c r="J82" s="36">
        <f aca="true" t="shared" si="35" ref="J82:J93">ROUND((H82*3%)*F82,2)</f>
        <v>0</v>
      </c>
      <c r="K82" s="36">
        <f aca="true" t="shared" si="36" ref="K82:K93">ROUND((IF(H82-$R$84&lt;0,0,(H82-$R$84))*3.5%)*F82,2)</f>
        <v>0</v>
      </c>
      <c r="L82" s="37">
        <f aca="true" t="shared" si="37" ref="L82:L93">J82+K82</f>
        <v>0</v>
      </c>
      <c r="M82" s="40"/>
      <c r="N82" s="44">
        <f>((MIN(H82,$R$85)*0.58%)+IF(H82&gt;$R$85,(H82-$R$85)*1.25%,0))*F82</f>
        <v>0</v>
      </c>
      <c r="O82" s="44">
        <f aca="true" t="shared" si="38" ref="O82:O93">(H82*3.75%)*F82</f>
        <v>0</v>
      </c>
      <c r="P82" s="24" t="str">
        <f>IF(W82&lt;&gt;0,"Error - review!",".")</f>
        <v>.</v>
      </c>
      <c r="Q82" s="300" t="s">
        <v>23</v>
      </c>
      <c r="R82" s="301"/>
      <c r="S82" s="48"/>
      <c r="T82" s="82"/>
      <c r="U82" s="86">
        <f aca="true" t="shared" si="39" ref="U82:U93">((MIN(H82,$R$85)*0.58%))*F82</f>
        <v>0</v>
      </c>
      <c r="V82" s="86">
        <f aca="true" t="shared" si="40" ref="V82:V93">(IF(H82&gt;$R$85,(H82-$R$85)*1.25%,0))*F82</f>
        <v>0</v>
      </c>
      <c r="W82" s="94">
        <f aca="true" t="shared" si="41" ref="W82:W93">(U82+V82)-N82</f>
        <v>0</v>
      </c>
    </row>
    <row r="83" spans="1:23" ht="15">
      <c r="A83" s="304"/>
      <c r="B83" s="305"/>
      <c r="C83" s="68">
        <v>2</v>
      </c>
      <c r="D83" s="170">
        <v>0</v>
      </c>
      <c r="E83" s="171">
        <v>0</v>
      </c>
      <c r="F83" s="172">
        <v>1</v>
      </c>
      <c r="G83" s="39">
        <f t="shared" si="33"/>
        <v>0</v>
      </c>
      <c r="H83" s="40">
        <f t="shared" si="34"/>
        <v>0</v>
      </c>
      <c r="I83" s="40"/>
      <c r="J83" s="36">
        <f t="shared" si="35"/>
        <v>0</v>
      </c>
      <c r="K83" s="36">
        <f t="shared" si="36"/>
        <v>0</v>
      </c>
      <c r="L83" s="37">
        <f t="shared" si="37"/>
        <v>0</v>
      </c>
      <c r="M83" s="40"/>
      <c r="N83" s="44">
        <f aca="true" t="shared" si="42" ref="N83:N93">((MIN(H83,$R$85)*0.58%)+IF(H83&gt;$R$85,(H83-$R$85)*1.25%,0))*F83</f>
        <v>0</v>
      </c>
      <c r="O83" s="44">
        <f t="shared" si="38"/>
        <v>0</v>
      </c>
      <c r="P83" s="24" t="str">
        <f aca="true" t="shared" si="43" ref="P83:P93">IF(W83&lt;&gt;0,"Error - review!",".")</f>
        <v>.</v>
      </c>
      <c r="Q83" s="113" t="s">
        <v>13</v>
      </c>
      <c r="R83" s="112">
        <v>233.3</v>
      </c>
      <c r="S83" s="43"/>
      <c r="T83" s="82"/>
      <c r="U83" s="86">
        <f t="shared" si="39"/>
        <v>0</v>
      </c>
      <c r="V83" s="86">
        <f t="shared" si="40"/>
        <v>0</v>
      </c>
      <c r="W83" s="94">
        <f t="shared" si="41"/>
        <v>0</v>
      </c>
    </row>
    <row r="84" spans="1:23" ht="15">
      <c r="A84" s="304"/>
      <c r="B84" s="305"/>
      <c r="C84" s="68">
        <v>3</v>
      </c>
      <c r="D84" s="170">
        <v>0</v>
      </c>
      <c r="E84" s="171">
        <v>0</v>
      </c>
      <c r="F84" s="172">
        <v>1</v>
      </c>
      <c r="G84" s="39">
        <f t="shared" si="33"/>
        <v>0</v>
      </c>
      <c r="H84" s="40">
        <f t="shared" si="34"/>
        <v>0</v>
      </c>
      <c r="I84" s="40"/>
      <c r="J84" s="36">
        <f t="shared" si="35"/>
        <v>0</v>
      </c>
      <c r="K84" s="36">
        <f>ROUND((IF(H84-$R$84&lt;0,0,(H84-$R$84))*3.5%)*F84,2)</f>
        <v>0</v>
      </c>
      <c r="L84" s="37">
        <f t="shared" si="37"/>
        <v>0</v>
      </c>
      <c r="M84" s="40"/>
      <c r="N84" s="44">
        <f t="shared" si="42"/>
        <v>0</v>
      </c>
      <c r="O84" s="44">
        <f t="shared" si="38"/>
        <v>0</v>
      </c>
      <c r="P84" s="24" t="str">
        <f t="shared" si="43"/>
        <v>.</v>
      </c>
      <c r="Q84" s="113" t="s">
        <v>63</v>
      </c>
      <c r="R84" s="112">
        <f>ROUND(($R$83*52.18*2)/12,2)</f>
        <v>2028.93</v>
      </c>
      <c r="S84" s="43"/>
      <c r="T84" s="82"/>
      <c r="U84" s="86">
        <f t="shared" si="39"/>
        <v>0</v>
      </c>
      <c r="V84" s="86">
        <f t="shared" si="40"/>
        <v>0</v>
      </c>
      <c r="W84" s="94">
        <f t="shared" si="41"/>
        <v>0</v>
      </c>
    </row>
    <row r="85" spans="1:23" ht="13.5" thickBot="1">
      <c r="A85" s="304"/>
      <c r="B85" s="305"/>
      <c r="C85" s="68">
        <v>4</v>
      </c>
      <c r="D85" s="170">
        <v>0</v>
      </c>
      <c r="E85" s="171">
        <v>0</v>
      </c>
      <c r="F85" s="172">
        <v>1</v>
      </c>
      <c r="G85" s="39">
        <f t="shared" si="33"/>
        <v>0</v>
      </c>
      <c r="H85" s="40">
        <f t="shared" si="34"/>
        <v>0</v>
      </c>
      <c r="I85" s="40"/>
      <c r="J85" s="36">
        <f t="shared" si="35"/>
        <v>0</v>
      </c>
      <c r="K85" s="36">
        <f t="shared" si="36"/>
        <v>0</v>
      </c>
      <c r="L85" s="37">
        <f t="shared" si="37"/>
        <v>0</v>
      </c>
      <c r="M85" s="40"/>
      <c r="N85" s="44">
        <f t="shared" si="42"/>
        <v>0</v>
      </c>
      <c r="O85" s="44">
        <f t="shared" si="38"/>
        <v>0</v>
      </c>
      <c r="P85" s="24" t="str">
        <f t="shared" si="43"/>
        <v>.</v>
      </c>
      <c r="Q85" s="114" t="s">
        <v>14</v>
      </c>
      <c r="R85" s="115">
        <f>ROUND(($R$83*52.18*3.74)/12,2)</f>
        <v>3794.1</v>
      </c>
      <c r="S85" s="43"/>
      <c r="T85" s="82"/>
      <c r="U85" s="86">
        <f t="shared" si="39"/>
        <v>0</v>
      </c>
      <c r="V85" s="86">
        <f t="shared" si="40"/>
        <v>0</v>
      </c>
      <c r="W85" s="94">
        <f t="shared" si="41"/>
        <v>0</v>
      </c>
    </row>
    <row r="86" spans="1:23" ht="15">
      <c r="A86" s="304"/>
      <c r="B86" s="305"/>
      <c r="C86" s="68">
        <v>5</v>
      </c>
      <c r="D86" s="170">
        <v>0</v>
      </c>
      <c r="E86" s="171">
        <v>0</v>
      </c>
      <c r="F86" s="172">
        <v>1</v>
      </c>
      <c r="G86" s="39">
        <f t="shared" si="33"/>
        <v>0</v>
      </c>
      <c r="H86" s="40">
        <f t="shared" si="34"/>
        <v>0</v>
      </c>
      <c r="I86" s="40"/>
      <c r="J86" s="36">
        <f t="shared" si="35"/>
        <v>0</v>
      </c>
      <c r="K86" s="36">
        <f t="shared" si="36"/>
        <v>0</v>
      </c>
      <c r="L86" s="37">
        <f t="shared" si="37"/>
        <v>0</v>
      </c>
      <c r="M86" s="40"/>
      <c r="N86" s="44">
        <f t="shared" si="42"/>
        <v>0</v>
      </c>
      <c r="O86" s="44">
        <f t="shared" si="38"/>
        <v>0</v>
      </c>
      <c r="P86" s="24" t="str">
        <f t="shared" si="43"/>
        <v>.</v>
      </c>
      <c r="Q86" s="9"/>
      <c r="R86" s="9"/>
      <c r="S86" s="48"/>
      <c r="T86" s="82"/>
      <c r="U86" s="86">
        <f t="shared" si="39"/>
        <v>0</v>
      </c>
      <c r="V86" s="86">
        <f t="shared" si="40"/>
        <v>0</v>
      </c>
      <c r="W86" s="94">
        <f t="shared" si="41"/>
        <v>0</v>
      </c>
    </row>
    <row r="87" spans="1:23" ht="15">
      <c r="A87" s="304"/>
      <c r="B87" s="305"/>
      <c r="C87" s="68">
        <v>6</v>
      </c>
      <c r="D87" s="170">
        <v>0</v>
      </c>
      <c r="E87" s="171">
        <v>0</v>
      </c>
      <c r="F87" s="172">
        <v>1</v>
      </c>
      <c r="G87" s="39">
        <f t="shared" si="33"/>
        <v>0</v>
      </c>
      <c r="H87" s="40">
        <f t="shared" si="34"/>
        <v>0</v>
      </c>
      <c r="I87" s="40"/>
      <c r="J87" s="36">
        <f t="shared" si="35"/>
        <v>0</v>
      </c>
      <c r="K87" s="36">
        <f t="shared" si="36"/>
        <v>0</v>
      </c>
      <c r="L87" s="37">
        <f t="shared" si="37"/>
        <v>0</v>
      </c>
      <c r="M87" s="40"/>
      <c r="N87" s="44">
        <f t="shared" si="42"/>
        <v>0</v>
      </c>
      <c r="O87" s="44">
        <f t="shared" si="38"/>
        <v>0</v>
      </c>
      <c r="P87" s="24" t="str">
        <f t="shared" si="43"/>
        <v>.</v>
      </c>
      <c r="Q87" s="9"/>
      <c r="R87" s="9"/>
      <c r="S87" s="48"/>
      <c r="T87" s="82"/>
      <c r="U87" s="86">
        <f t="shared" si="39"/>
        <v>0</v>
      </c>
      <c r="V87" s="86">
        <f t="shared" si="40"/>
        <v>0</v>
      </c>
      <c r="W87" s="94">
        <f t="shared" si="41"/>
        <v>0</v>
      </c>
    </row>
    <row r="88" spans="1:23" ht="15">
      <c r="A88" s="304"/>
      <c r="B88" s="305"/>
      <c r="C88" s="68">
        <v>7</v>
      </c>
      <c r="D88" s="170">
        <v>0</v>
      </c>
      <c r="E88" s="171">
        <v>0</v>
      </c>
      <c r="F88" s="172">
        <v>1</v>
      </c>
      <c r="G88" s="39">
        <f t="shared" si="33"/>
        <v>0</v>
      </c>
      <c r="H88" s="40">
        <f t="shared" si="34"/>
        <v>0</v>
      </c>
      <c r="I88" s="40"/>
      <c r="J88" s="36">
        <f t="shared" si="35"/>
        <v>0</v>
      </c>
      <c r="K88" s="36">
        <f t="shared" si="36"/>
        <v>0</v>
      </c>
      <c r="L88" s="37">
        <f t="shared" si="37"/>
        <v>0</v>
      </c>
      <c r="M88" s="40"/>
      <c r="N88" s="44">
        <f t="shared" si="42"/>
        <v>0</v>
      </c>
      <c r="O88" s="44">
        <f t="shared" si="38"/>
        <v>0</v>
      </c>
      <c r="P88" s="24" t="str">
        <f t="shared" si="43"/>
        <v>.</v>
      </c>
      <c r="Q88" s="9"/>
      <c r="R88" s="9"/>
      <c r="S88" s="48"/>
      <c r="T88" s="82"/>
      <c r="U88" s="86">
        <f t="shared" si="39"/>
        <v>0</v>
      </c>
      <c r="V88" s="86">
        <f t="shared" si="40"/>
        <v>0</v>
      </c>
      <c r="W88" s="94">
        <f t="shared" si="41"/>
        <v>0</v>
      </c>
    </row>
    <row r="89" spans="1:23" ht="15">
      <c r="A89" s="304"/>
      <c r="B89" s="305"/>
      <c r="C89" s="68">
        <v>8</v>
      </c>
      <c r="D89" s="170">
        <v>0</v>
      </c>
      <c r="E89" s="171">
        <v>0</v>
      </c>
      <c r="F89" s="172">
        <v>1</v>
      </c>
      <c r="G89" s="39">
        <f t="shared" si="33"/>
        <v>0</v>
      </c>
      <c r="H89" s="40">
        <f t="shared" si="34"/>
        <v>0</v>
      </c>
      <c r="I89" s="40"/>
      <c r="J89" s="36">
        <f t="shared" si="35"/>
        <v>0</v>
      </c>
      <c r="K89" s="36">
        <f t="shared" si="36"/>
        <v>0</v>
      </c>
      <c r="L89" s="37">
        <f t="shared" si="37"/>
        <v>0</v>
      </c>
      <c r="M89" s="40"/>
      <c r="N89" s="44">
        <f t="shared" si="42"/>
        <v>0</v>
      </c>
      <c r="O89" s="44">
        <f t="shared" si="38"/>
        <v>0</v>
      </c>
      <c r="P89" s="24" t="str">
        <f t="shared" si="43"/>
        <v>.</v>
      </c>
      <c r="Q89" s="9"/>
      <c r="R89" s="9"/>
      <c r="S89" s="48"/>
      <c r="T89" s="82"/>
      <c r="U89" s="86">
        <f t="shared" si="39"/>
        <v>0</v>
      </c>
      <c r="V89" s="86">
        <f t="shared" si="40"/>
        <v>0</v>
      </c>
      <c r="W89" s="94">
        <f t="shared" si="41"/>
        <v>0</v>
      </c>
    </row>
    <row r="90" spans="1:23" ht="15">
      <c r="A90" s="304"/>
      <c r="B90" s="305"/>
      <c r="C90" s="68">
        <v>9</v>
      </c>
      <c r="D90" s="170">
        <v>0</v>
      </c>
      <c r="E90" s="171">
        <v>0</v>
      </c>
      <c r="F90" s="172">
        <v>1</v>
      </c>
      <c r="G90" s="39">
        <f t="shared" si="33"/>
        <v>0</v>
      </c>
      <c r="H90" s="40">
        <f t="shared" si="34"/>
        <v>0</v>
      </c>
      <c r="I90" s="40"/>
      <c r="J90" s="36">
        <f t="shared" si="35"/>
        <v>0</v>
      </c>
      <c r="K90" s="36">
        <f t="shared" si="36"/>
        <v>0</v>
      </c>
      <c r="L90" s="37">
        <f t="shared" si="37"/>
        <v>0</v>
      </c>
      <c r="M90" s="40"/>
      <c r="N90" s="44">
        <f t="shared" si="42"/>
        <v>0</v>
      </c>
      <c r="O90" s="44">
        <f t="shared" si="38"/>
        <v>0</v>
      </c>
      <c r="P90" s="24" t="str">
        <f t="shared" si="43"/>
        <v>.</v>
      </c>
      <c r="Q90" s="9"/>
      <c r="R90" s="9"/>
      <c r="S90" s="48"/>
      <c r="T90" s="82"/>
      <c r="U90" s="86">
        <f t="shared" si="39"/>
        <v>0</v>
      </c>
      <c r="V90" s="86">
        <f t="shared" si="40"/>
        <v>0</v>
      </c>
      <c r="W90" s="94">
        <f t="shared" si="41"/>
        <v>0</v>
      </c>
    </row>
    <row r="91" spans="1:23" ht="15">
      <c r="A91" s="304"/>
      <c r="B91" s="305"/>
      <c r="C91" s="68">
        <v>10</v>
      </c>
      <c r="D91" s="170">
        <v>0</v>
      </c>
      <c r="E91" s="171">
        <v>0</v>
      </c>
      <c r="F91" s="172">
        <v>1</v>
      </c>
      <c r="G91" s="39">
        <f t="shared" si="33"/>
        <v>0</v>
      </c>
      <c r="H91" s="40">
        <f t="shared" si="34"/>
        <v>0</v>
      </c>
      <c r="I91" s="40"/>
      <c r="J91" s="36">
        <f t="shared" si="35"/>
        <v>0</v>
      </c>
      <c r="K91" s="36">
        <f t="shared" si="36"/>
        <v>0</v>
      </c>
      <c r="L91" s="37">
        <f t="shared" si="37"/>
        <v>0</v>
      </c>
      <c r="M91" s="40"/>
      <c r="N91" s="44">
        <f t="shared" si="42"/>
        <v>0</v>
      </c>
      <c r="O91" s="44">
        <f t="shared" si="38"/>
        <v>0</v>
      </c>
      <c r="P91" s="24" t="str">
        <f t="shared" si="43"/>
        <v>.</v>
      </c>
      <c r="Q91" s="9"/>
      <c r="R91" s="9"/>
      <c r="S91" s="48"/>
      <c r="T91" s="82"/>
      <c r="U91" s="86">
        <f t="shared" si="39"/>
        <v>0</v>
      </c>
      <c r="V91" s="86">
        <f t="shared" si="40"/>
        <v>0</v>
      </c>
      <c r="W91" s="94">
        <f t="shared" si="41"/>
        <v>0</v>
      </c>
    </row>
    <row r="92" spans="1:23" ht="15">
      <c r="A92" s="304"/>
      <c r="B92" s="305"/>
      <c r="C92" s="68">
        <v>11</v>
      </c>
      <c r="D92" s="170">
        <v>0</v>
      </c>
      <c r="E92" s="171">
        <v>0</v>
      </c>
      <c r="F92" s="172">
        <v>1</v>
      </c>
      <c r="G92" s="39">
        <f t="shared" si="33"/>
        <v>0</v>
      </c>
      <c r="H92" s="40">
        <f t="shared" si="34"/>
        <v>0</v>
      </c>
      <c r="I92" s="40"/>
      <c r="J92" s="36">
        <f t="shared" si="35"/>
        <v>0</v>
      </c>
      <c r="K92" s="36">
        <f t="shared" si="36"/>
        <v>0</v>
      </c>
      <c r="L92" s="37">
        <f t="shared" si="37"/>
        <v>0</v>
      </c>
      <c r="M92" s="40"/>
      <c r="N92" s="44">
        <f t="shared" si="42"/>
        <v>0</v>
      </c>
      <c r="O92" s="44">
        <f t="shared" si="38"/>
        <v>0</v>
      </c>
      <c r="P92" s="24" t="str">
        <f t="shared" si="43"/>
        <v>.</v>
      </c>
      <c r="Q92" s="9"/>
      <c r="R92" s="9"/>
      <c r="S92" s="48"/>
      <c r="T92" s="82"/>
      <c r="U92" s="86">
        <f t="shared" si="39"/>
        <v>0</v>
      </c>
      <c r="V92" s="86">
        <f t="shared" si="40"/>
        <v>0</v>
      </c>
      <c r="W92" s="94">
        <f t="shared" si="41"/>
        <v>0</v>
      </c>
    </row>
    <row r="93" spans="1:23" ht="15">
      <c r="A93" s="304"/>
      <c r="B93" s="305"/>
      <c r="C93" s="69">
        <v>12</v>
      </c>
      <c r="D93" s="170">
        <v>0</v>
      </c>
      <c r="E93" s="171">
        <v>0</v>
      </c>
      <c r="F93" s="172">
        <v>1</v>
      </c>
      <c r="G93" s="39">
        <f t="shared" si="33"/>
        <v>0</v>
      </c>
      <c r="H93" s="40">
        <f t="shared" si="34"/>
        <v>0</v>
      </c>
      <c r="I93" s="40"/>
      <c r="J93" s="36">
        <f t="shared" si="35"/>
        <v>0</v>
      </c>
      <c r="K93" s="36">
        <f t="shared" si="36"/>
        <v>0</v>
      </c>
      <c r="L93" s="37">
        <f t="shared" si="37"/>
        <v>0</v>
      </c>
      <c r="M93" s="40"/>
      <c r="N93" s="44">
        <f t="shared" si="42"/>
        <v>0</v>
      </c>
      <c r="O93" s="44">
        <f t="shared" si="38"/>
        <v>0</v>
      </c>
      <c r="P93" s="24" t="str">
        <f t="shared" si="43"/>
        <v>.</v>
      </c>
      <c r="Q93" s="9"/>
      <c r="R93" s="9"/>
      <c r="S93" s="48"/>
      <c r="T93" s="82"/>
      <c r="U93" s="86">
        <f t="shared" si="39"/>
        <v>0</v>
      </c>
      <c r="V93" s="86">
        <f t="shared" si="40"/>
        <v>0</v>
      </c>
      <c r="W93" s="94">
        <f t="shared" si="41"/>
        <v>0</v>
      </c>
    </row>
    <row r="94" spans="1:23" ht="15">
      <c r="A94" s="304"/>
      <c r="B94" s="305"/>
      <c r="C94" s="70"/>
      <c r="D94" s="41"/>
      <c r="E94" s="41"/>
      <c r="F94" s="189" t="s">
        <v>53</v>
      </c>
      <c r="G94" s="40">
        <f>SUM(G82:G93)</f>
        <v>0</v>
      </c>
      <c r="H94" s="40">
        <f>SUM(H82:H93)</f>
        <v>0</v>
      </c>
      <c r="I94" s="40"/>
      <c r="J94" s="36">
        <f>SUM(J82:J93)</f>
        <v>0</v>
      </c>
      <c r="K94" s="36">
        <f>SUM(K82:K93)</f>
        <v>0</v>
      </c>
      <c r="L94" s="37">
        <f>SUM(L82:L93)</f>
        <v>0</v>
      </c>
      <c r="M94" s="40"/>
      <c r="N94" s="38">
        <f>SUM(N82:N93)</f>
        <v>0</v>
      </c>
      <c r="O94" s="38">
        <f>SUM(O82:O93)</f>
        <v>0</v>
      </c>
      <c r="P94" s="24"/>
      <c r="Q94" s="9"/>
      <c r="R94" s="9"/>
      <c r="S94" s="48"/>
      <c r="T94" s="82"/>
      <c r="U94" s="88">
        <f>SUM(U82:U93)</f>
        <v>0</v>
      </c>
      <c r="V94" s="88">
        <f>SUM(V82:V93)</f>
        <v>0</v>
      </c>
      <c r="W94" s="89">
        <f>SUM(W82:W93)</f>
        <v>0</v>
      </c>
    </row>
    <row r="95" spans="1:23" ht="13.5" thickBot="1">
      <c r="A95" s="304"/>
      <c r="B95" s="305"/>
      <c r="C95" s="65"/>
      <c r="D95" s="42"/>
      <c r="E95" s="42"/>
      <c r="F95" s="42"/>
      <c r="G95" s="42"/>
      <c r="H95" s="42"/>
      <c r="I95" s="42"/>
      <c r="J95" s="43"/>
      <c r="K95" s="43"/>
      <c r="L95" s="61"/>
      <c r="M95" s="43"/>
      <c r="N95" s="61"/>
      <c r="O95" s="61"/>
      <c r="P95" s="24"/>
      <c r="Q95" s="9"/>
      <c r="R95" s="9"/>
      <c r="S95" s="48"/>
      <c r="T95" s="82"/>
      <c r="U95" s="86"/>
      <c r="V95" s="86"/>
      <c r="W95" s="94"/>
    </row>
    <row r="96" spans="1:23" ht="51" customHeight="1">
      <c r="A96" s="304"/>
      <c r="B96" s="305"/>
      <c r="C96" s="65"/>
      <c r="D96" s="42"/>
      <c r="E96" s="42"/>
      <c r="F96" s="42"/>
      <c r="G96" s="42"/>
      <c r="H96" s="42"/>
      <c r="I96" s="42"/>
      <c r="J96" s="9"/>
      <c r="K96" s="296" t="s">
        <v>120</v>
      </c>
      <c r="L96" s="297"/>
      <c r="M96" s="11" t="s">
        <v>18</v>
      </c>
      <c r="N96" s="12" t="s">
        <v>8</v>
      </c>
      <c r="O96" s="13" t="s">
        <v>9</v>
      </c>
      <c r="P96" s="24"/>
      <c r="Q96" s="9"/>
      <c r="R96" s="9"/>
      <c r="S96" s="48"/>
      <c r="T96" s="82"/>
      <c r="U96" s="86"/>
      <c r="V96" s="86"/>
      <c r="W96" s="94"/>
    </row>
    <row r="97" spans="1:23" ht="15">
      <c r="A97" s="304"/>
      <c r="B97" s="305"/>
      <c r="C97" s="65"/>
      <c r="D97" s="42"/>
      <c r="E97" s="42"/>
      <c r="F97" s="42"/>
      <c r="G97" s="42"/>
      <c r="H97" s="42"/>
      <c r="I97" s="42"/>
      <c r="J97" s="9"/>
      <c r="K97" s="152" t="s">
        <v>79</v>
      </c>
      <c r="L97" s="60"/>
      <c r="M97" s="53">
        <v>0.004</v>
      </c>
      <c r="N97" s="40">
        <f>ROUND(N94*(1+M97),2)</f>
        <v>0</v>
      </c>
      <c r="O97" s="153">
        <f>ROUND(O94*(1+M97),2)</f>
        <v>0</v>
      </c>
      <c r="P97" s="24"/>
      <c r="Q97" s="9"/>
      <c r="R97" s="9"/>
      <c r="S97" s="48"/>
      <c r="T97" s="82"/>
      <c r="U97" s="86"/>
      <c r="V97" s="86"/>
      <c r="W97" s="94"/>
    </row>
    <row r="98" spans="1:23" ht="13.5" thickBot="1">
      <c r="A98" s="304"/>
      <c r="B98" s="305"/>
      <c r="C98" s="65"/>
      <c r="D98" s="42"/>
      <c r="E98" s="42"/>
      <c r="F98" s="42"/>
      <c r="G98" s="42"/>
      <c r="H98" s="42"/>
      <c r="I98" s="42"/>
      <c r="J98" s="9"/>
      <c r="K98" s="242" t="s">
        <v>105</v>
      </c>
      <c r="L98" s="243"/>
      <c r="M98" s="244">
        <v>0.007</v>
      </c>
      <c r="N98" s="245">
        <f>ROUND(N97*(1+M98),2)</f>
        <v>0</v>
      </c>
      <c r="O98" s="246">
        <f>ROUND(O97*(1+M98),2)</f>
        <v>0</v>
      </c>
      <c r="P98" s="24"/>
      <c r="Q98" s="9"/>
      <c r="R98" s="9"/>
      <c r="S98" s="48"/>
      <c r="T98" s="82"/>
      <c r="U98" s="86"/>
      <c r="V98" s="86"/>
      <c r="W98" s="94"/>
    </row>
    <row r="99" spans="1:23" ht="15">
      <c r="A99" s="304"/>
      <c r="B99" s="305"/>
      <c r="C99" s="65"/>
      <c r="D99" s="42"/>
      <c r="E99" s="42"/>
      <c r="F99" s="42"/>
      <c r="G99" s="42"/>
      <c r="H99" s="42"/>
      <c r="I99" s="42"/>
      <c r="J99" s="9"/>
      <c r="K99" s="163"/>
      <c r="L99" s="163"/>
      <c r="M99" s="164"/>
      <c r="N99" s="165"/>
      <c r="O99" s="165"/>
      <c r="P99" s="24"/>
      <c r="Q99" s="9"/>
      <c r="R99" s="9"/>
      <c r="S99" s="48"/>
      <c r="T99" s="82"/>
      <c r="U99" s="86"/>
      <c r="V99" s="86"/>
      <c r="W99" s="94"/>
    </row>
    <row r="100" spans="1:23" ht="13.5" thickBot="1">
      <c r="A100" s="304"/>
      <c r="B100" s="305"/>
      <c r="C100" s="65"/>
      <c r="D100" s="42"/>
      <c r="E100" s="42"/>
      <c r="F100" s="42"/>
      <c r="G100" s="42"/>
      <c r="H100" s="42"/>
      <c r="I100" s="42"/>
      <c r="J100" s="9"/>
      <c r="K100" s="163"/>
      <c r="L100" s="163"/>
      <c r="M100" s="164"/>
      <c r="N100" s="165"/>
      <c r="O100" s="165"/>
      <c r="P100" s="24"/>
      <c r="Q100" s="9"/>
      <c r="R100" s="9"/>
      <c r="S100" s="48"/>
      <c r="T100" s="82"/>
      <c r="U100" s="86"/>
      <c r="V100" s="86"/>
      <c r="W100" s="94"/>
    </row>
    <row r="101" spans="1:23" ht="14.25">
      <c r="A101" s="304"/>
      <c r="B101" s="305"/>
      <c r="C101" s="199">
        <v>2017</v>
      </c>
      <c r="D101" s="63"/>
      <c r="E101" s="63"/>
      <c r="F101" s="63"/>
      <c r="G101" s="63"/>
      <c r="H101" s="63"/>
      <c r="I101" s="63"/>
      <c r="J101" s="63"/>
      <c r="K101" s="63"/>
      <c r="L101" s="63"/>
      <c r="M101" s="63"/>
      <c r="N101" s="63"/>
      <c r="O101" s="63"/>
      <c r="P101" s="64"/>
      <c r="Q101" s="63"/>
      <c r="R101" s="63"/>
      <c r="S101" s="107"/>
      <c r="T101" s="90"/>
      <c r="U101" s="90"/>
      <c r="V101" s="90"/>
      <c r="W101" s="91"/>
    </row>
    <row r="102" spans="1:23" ht="13.5" thickBot="1">
      <c r="A102" s="304"/>
      <c r="B102" s="305"/>
      <c r="C102" s="65"/>
      <c r="D102" s="9"/>
      <c r="E102" s="9"/>
      <c r="F102" s="9"/>
      <c r="G102" s="9"/>
      <c r="H102" s="9"/>
      <c r="I102" s="9"/>
      <c r="J102" s="9"/>
      <c r="K102" s="9"/>
      <c r="L102" s="9"/>
      <c r="M102" s="9"/>
      <c r="N102" s="9"/>
      <c r="O102" s="9"/>
      <c r="P102" s="24"/>
      <c r="Q102" s="9"/>
      <c r="R102" s="9"/>
      <c r="S102" s="48"/>
      <c r="T102" s="82"/>
      <c r="U102" s="82"/>
      <c r="V102" s="82"/>
      <c r="W102" s="92"/>
    </row>
    <row r="103" spans="1:23" ht="13.5" thickBot="1">
      <c r="A103" s="304"/>
      <c r="B103" s="305"/>
      <c r="C103" s="66"/>
      <c r="D103" s="289" t="s">
        <v>1</v>
      </c>
      <c r="E103" s="290"/>
      <c r="F103" s="291"/>
      <c r="G103" s="5"/>
      <c r="H103" s="6"/>
      <c r="I103" s="6"/>
      <c r="J103" s="292" t="s">
        <v>2</v>
      </c>
      <c r="K103" s="293"/>
      <c r="L103" s="293"/>
      <c r="M103" s="7"/>
      <c r="N103" s="294" t="s">
        <v>3</v>
      </c>
      <c r="O103" s="295"/>
      <c r="P103" s="24"/>
      <c r="Q103" s="9"/>
      <c r="R103" s="9"/>
      <c r="S103" s="48"/>
      <c r="T103" s="82"/>
      <c r="U103" s="82"/>
      <c r="V103" s="82"/>
      <c r="W103" s="92"/>
    </row>
    <row r="104" spans="1:23" ht="61.5" customHeight="1">
      <c r="A104" s="304"/>
      <c r="B104" s="305"/>
      <c r="C104" s="67" t="s">
        <v>4</v>
      </c>
      <c r="D104" s="173" t="s">
        <v>68</v>
      </c>
      <c r="E104" s="174" t="s">
        <v>69</v>
      </c>
      <c r="F104" s="166" t="s">
        <v>30</v>
      </c>
      <c r="G104" s="14" t="s">
        <v>70</v>
      </c>
      <c r="H104" s="15" t="s">
        <v>71</v>
      </c>
      <c r="I104" s="15"/>
      <c r="J104" s="16" t="s">
        <v>45</v>
      </c>
      <c r="K104" s="16" t="s">
        <v>46</v>
      </c>
      <c r="L104" s="17" t="s">
        <v>7</v>
      </c>
      <c r="M104" s="15"/>
      <c r="N104" s="18" t="s">
        <v>8</v>
      </c>
      <c r="O104" s="18" t="s">
        <v>9</v>
      </c>
      <c r="P104" s="24"/>
      <c r="Q104" s="275" t="s">
        <v>49</v>
      </c>
      <c r="R104" s="276"/>
      <c r="S104" s="139"/>
      <c r="T104" s="82"/>
      <c r="U104" s="93" t="s">
        <v>10</v>
      </c>
      <c r="V104" s="93" t="s">
        <v>11</v>
      </c>
      <c r="W104" s="92"/>
    </row>
    <row r="105" spans="1:23" ht="12.75" customHeight="1">
      <c r="A105" s="304"/>
      <c r="B105" s="305"/>
      <c r="C105" s="68">
        <v>1</v>
      </c>
      <c r="D105" s="170">
        <v>0</v>
      </c>
      <c r="E105" s="171">
        <v>0</v>
      </c>
      <c r="F105" s="172">
        <v>1</v>
      </c>
      <c r="G105" s="39">
        <f aca="true" t="shared" si="44" ref="G105:G116">D105+E105</f>
        <v>0</v>
      </c>
      <c r="H105" s="40">
        <f aca="true" t="shared" si="45" ref="H105:H116">ROUND((G105/F105),2)</f>
        <v>0</v>
      </c>
      <c r="I105" s="40"/>
      <c r="J105" s="36">
        <f aca="true" t="shared" si="46" ref="J105:J106">ROUND((H105*3%)*F105,2)</f>
        <v>0</v>
      </c>
      <c r="K105" s="36">
        <f>ROUND((IF(H105-$R$107&lt;0,0,(H105-$R$107))*3.5%)*F105,2)</f>
        <v>0</v>
      </c>
      <c r="L105" s="37">
        <f aca="true" t="shared" si="47" ref="L105:L116">J105+K105</f>
        <v>0</v>
      </c>
      <c r="M105" s="40"/>
      <c r="N105" s="44">
        <f>((MIN(H105,$R$108)*0.58%)+IF(H105&gt;$R$108,(H105-$R$108)*1.25%,0))*F105</f>
        <v>0</v>
      </c>
      <c r="O105" s="44">
        <f>(H105*3.75%)*F105</f>
        <v>0</v>
      </c>
      <c r="P105" s="24" t="str">
        <f>IF(W105&lt;&gt;0,"Error - review!",".")</f>
        <v>.</v>
      </c>
      <c r="Q105" s="111" t="s">
        <v>33</v>
      </c>
      <c r="R105" s="112"/>
      <c r="S105" s="48"/>
      <c r="T105" s="82"/>
      <c r="U105" s="86">
        <f>((MIN(H105,$R$108)*0.58%))*F105</f>
        <v>0</v>
      </c>
      <c r="V105" s="86">
        <f>(IF(H105&gt;$R$108,(H105-$R$108)*1.25%,0))*F105</f>
        <v>0</v>
      </c>
      <c r="W105" s="94">
        <f aca="true" t="shared" si="48" ref="W105:W116">(U105+V105)-N105</f>
        <v>0</v>
      </c>
    </row>
    <row r="106" spans="1:23" ht="15">
      <c r="A106" s="304"/>
      <c r="B106" s="305"/>
      <c r="C106" s="68">
        <v>2</v>
      </c>
      <c r="D106" s="170">
        <v>0</v>
      </c>
      <c r="E106" s="171">
        <v>0</v>
      </c>
      <c r="F106" s="172">
        <v>1</v>
      </c>
      <c r="G106" s="39">
        <f t="shared" si="44"/>
        <v>0</v>
      </c>
      <c r="H106" s="40">
        <f t="shared" si="45"/>
        <v>0</v>
      </c>
      <c r="I106" s="40"/>
      <c r="J106" s="36">
        <f t="shared" si="46"/>
        <v>0</v>
      </c>
      <c r="K106" s="36">
        <f>ROUND((IF(H106-$R$107&lt;0,0,(H106-$R$107))*3.5%)*F106,2)</f>
        <v>0</v>
      </c>
      <c r="L106" s="37">
        <f t="shared" si="47"/>
        <v>0</v>
      </c>
      <c r="M106" s="40"/>
      <c r="N106" s="44">
        <f>((MIN(H106,$R$108)*0.58%)+IF(H106&gt;$R$108,(H106-$R$108)*1.25%,0))*F106</f>
        <v>0</v>
      </c>
      <c r="O106" s="44">
        <f aca="true" t="shared" si="49" ref="O106:O116">(H106*3.75%)*F106</f>
        <v>0</v>
      </c>
      <c r="P106" s="24" t="str">
        <f aca="true" t="shared" si="50" ref="P106:P116">IF(W106&lt;&gt;0,"Error - review!",".")</f>
        <v>.</v>
      </c>
      <c r="Q106" s="113" t="s">
        <v>13</v>
      </c>
      <c r="R106" s="150">
        <v>233.3</v>
      </c>
      <c r="S106" s="48"/>
      <c r="T106" s="82"/>
      <c r="U106" s="86">
        <f>((MIN(H106,$R$108)*0.58%))*F106</f>
        <v>0</v>
      </c>
      <c r="V106" s="86">
        <f>(IF(H106&gt;$R$108,(H106-$R$108)*1.25%,0))*F106</f>
        <v>0</v>
      </c>
      <c r="W106" s="94">
        <f aca="true" t="shared" si="51" ref="W106">(U106+V106)-N106</f>
        <v>0</v>
      </c>
    </row>
    <row r="107" spans="1:23" ht="15">
      <c r="A107" s="304"/>
      <c r="B107" s="305"/>
      <c r="C107" s="68">
        <v>3</v>
      </c>
      <c r="D107" s="170">
        <v>0</v>
      </c>
      <c r="E107" s="171">
        <v>0</v>
      </c>
      <c r="F107" s="172">
        <v>1</v>
      </c>
      <c r="G107" s="39">
        <f t="shared" si="44"/>
        <v>0</v>
      </c>
      <c r="H107" s="40">
        <f>ROUND((G107/F107),2)</f>
        <v>0</v>
      </c>
      <c r="I107" s="40"/>
      <c r="J107" s="36">
        <f>ROUND((H107*3%)*F107,2)</f>
        <v>0</v>
      </c>
      <c r="K107" s="36">
        <f>ROUND((IF(H107-$R$112&lt;0,0,(H107-R112))*3.5%)*F107,2)</f>
        <v>0</v>
      </c>
      <c r="L107" s="37">
        <f t="shared" si="47"/>
        <v>0</v>
      </c>
      <c r="M107" s="40"/>
      <c r="N107" s="44">
        <f>((MIN(H107,$R$113)*0.58%)+IF(H107&gt;$R$113,(H107-$R$113)*1.25%,0))*F107</f>
        <v>0</v>
      </c>
      <c r="O107" s="44">
        <f t="shared" si="49"/>
        <v>0</v>
      </c>
      <c r="P107" s="24" t="str">
        <f t="shared" si="50"/>
        <v>.</v>
      </c>
      <c r="Q107" s="113" t="s">
        <v>63</v>
      </c>
      <c r="R107" s="150">
        <f>ROUND(($R$106*52.18*2)/12,2)</f>
        <v>2028.93</v>
      </c>
      <c r="S107" s="48"/>
      <c r="T107" s="82"/>
      <c r="U107" s="86">
        <f>((MIN(H107,$R$113)*0.58%))*F107</f>
        <v>0</v>
      </c>
      <c r="V107" s="86">
        <f>(IF(H107&gt;$R$113,(H107-$R$113)*1.25%,0))*F107</f>
        <v>0</v>
      </c>
      <c r="W107" s="94">
        <f t="shared" si="48"/>
        <v>0</v>
      </c>
    </row>
    <row r="108" spans="1:23" ht="15">
      <c r="A108" s="304"/>
      <c r="B108" s="305"/>
      <c r="C108" s="68">
        <v>4</v>
      </c>
      <c r="D108" s="170">
        <v>0</v>
      </c>
      <c r="E108" s="171">
        <v>0</v>
      </c>
      <c r="F108" s="172">
        <v>1</v>
      </c>
      <c r="G108" s="39">
        <f t="shared" si="44"/>
        <v>0</v>
      </c>
      <c r="H108" s="40">
        <f t="shared" si="45"/>
        <v>0</v>
      </c>
      <c r="I108" s="40"/>
      <c r="J108" s="36">
        <f aca="true" t="shared" si="52" ref="J108:J116">ROUND((H108*3%)*F108,2)</f>
        <v>0</v>
      </c>
      <c r="K108" s="36">
        <f>ROUND((IF(H108-$R$116&lt;0,0,(H108-$R$116))*3.5%)*F108,2)</f>
        <v>0</v>
      </c>
      <c r="L108" s="37">
        <f t="shared" si="47"/>
        <v>0</v>
      </c>
      <c r="M108" s="40"/>
      <c r="N108" s="44">
        <f>((MIN(H108,$R$117)*0.58%)+IF(H108&gt;$R$117,(H108-$R$117)*1.25%,0))*F108</f>
        <v>0</v>
      </c>
      <c r="O108" s="44">
        <f t="shared" si="49"/>
        <v>0</v>
      </c>
      <c r="P108" s="24" t="str">
        <f t="shared" si="50"/>
        <v>.</v>
      </c>
      <c r="Q108" s="113" t="s">
        <v>32</v>
      </c>
      <c r="R108" s="150">
        <f>ROUND(($R$106*52.18*3.74)/12,2)</f>
        <v>3794.1</v>
      </c>
      <c r="S108" s="48"/>
      <c r="T108" s="82"/>
      <c r="U108" s="86">
        <f aca="true" t="shared" si="53" ref="U108:U116">((MIN(H108,$R$117)*0.58%))*F108</f>
        <v>0</v>
      </c>
      <c r="V108" s="86">
        <f>(IF(H108&gt;$R$117,(H108-$R$117)*1.25%,0))*F108</f>
        <v>0</v>
      </c>
      <c r="W108" s="94">
        <f>(U108+V108)-N108</f>
        <v>0</v>
      </c>
    </row>
    <row r="109" spans="1:23" ht="15">
      <c r="A109" s="304"/>
      <c r="B109" s="305"/>
      <c r="C109" s="68">
        <v>5</v>
      </c>
      <c r="D109" s="170">
        <v>0</v>
      </c>
      <c r="E109" s="171">
        <v>0</v>
      </c>
      <c r="F109" s="172">
        <v>1</v>
      </c>
      <c r="G109" s="39">
        <f t="shared" si="44"/>
        <v>0</v>
      </c>
      <c r="H109" s="40">
        <f t="shared" si="45"/>
        <v>0</v>
      </c>
      <c r="I109" s="40"/>
      <c r="J109" s="36">
        <f t="shared" si="52"/>
        <v>0</v>
      </c>
      <c r="K109" s="36">
        <f aca="true" t="shared" si="54" ref="K109:K116">ROUND((IF(H109-$R$116&lt;0,0,(H109-$R$116))*3.5%)*F109,2)</f>
        <v>0</v>
      </c>
      <c r="L109" s="37">
        <f t="shared" si="47"/>
        <v>0</v>
      </c>
      <c r="M109" s="40"/>
      <c r="N109" s="44">
        <f aca="true" t="shared" si="55" ref="N109:N116">((MIN(H109,$R$117)*0.58%)+IF(H109&gt;$R$117,(H109-$R$117)*1.25%,0))*F109</f>
        <v>0</v>
      </c>
      <c r="O109" s="44">
        <f t="shared" si="49"/>
        <v>0</v>
      </c>
      <c r="P109" s="24" t="str">
        <f t="shared" si="50"/>
        <v>.</v>
      </c>
      <c r="Q109" s="202">
        <v>42795</v>
      </c>
      <c r="R109" s="150"/>
      <c r="S109" s="48"/>
      <c r="T109" s="82"/>
      <c r="U109" s="86">
        <f t="shared" si="53"/>
        <v>0</v>
      </c>
      <c r="V109" s="86">
        <f aca="true" t="shared" si="56" ref="V109:V116">(IF(H109&gt;$R$117,(H109-$R$117)*1.25%,0))*F109</f>
        <v>0</v>
      </c>
      <c r="W109" s="94">
        <f t="shared" si="48"/>
        <v>0</v>
      </c>
    </row>
    <row r="110" spans="1:23" ht="15">
      <c r="A110" s="304"/>
      <c r="B110" s="305"/>
      <c r="C110" s="68">
        <v>6</v>
      </c>
      <c r="D110" s="170">
        <v>0</v>
      </c>
      <c r="E110" s="171">
        <v>0</v>
      </c>
      <c r="F110" s="172">
        <v>1</v>
      </c>
      <c r="G110" s="39">
        <f t="shared" si="44"/>
        <v>0</v>
      </c>
      <c r="H110" s="40">
        <f t="shared" si="45"/>
        <v>0</v>
      </c>
      <c r="I110" s="40"/>
      <c r="J110" s="36">
        <f t="shared" si="52"/>
        <v>0</v>
      </c>
      <c r="K110" s="36">
        <f t="shared" si="54"/>
        <v>0</v>
      </c>
      <c r="L110" s="37">
        <f t="shared" si="47"/>
        <v>0</v>
      </c>
      <c r="M110" s="40"/>
      <c r="N110" s="44">
        <f t="shared" si="55"/>
        <v>0</v>
      </c>
      <c r="O110" s="44">
        <f t="shared" si="49"/>
        <v>0</v>
      </c>
      <c r="P110" s="24" t="str">
        <f t="shared" si="50"/>
        <v>.</v>
      </c>
      <c r="Q110" s="113" t="s">
        <v>35</v>
      </c>
      <c r="R110" s="150">
        <f>R106</f>
        <v>233.3</v>
      </c>
      <c r="S110" s="48"/>
      <c r="T110" s="82"/>
      <c r="U110" s="86">
        <f t="shared" si="53"/>
        <v>0</v>
      </c>
      <c r="V110" s="86">
        <f t="shared" si="56"/>
        <v>0</v>
      </c>
      <c r="W110" s="94">
        <f t="shared" si="48"/>
        <v>0</v>
      </c>
    </row>
    <row r="111" spans="1:23" ht="15">
      <c r="A111" s="304"/>
      <c r="B111" s="305"/>
      <c r="C111" s="68">
        <v>7</v>
      </c>
      <c r="D111" s="170">
        <v>0</v>
      </c>
      <c r="E111" s="171">
        <v>0</v>
      </c>
      <c r="F111" s="172">
        <v>1</v>
      </c>
      <c r="G111" s="39">
        <f t="shared" si="44"/>
        <v>0</v>
      </c>
      <c r="H111" s="40">
        <f t="shared" si="45"/>
        <v>0</v>
      </c>
      <c r="I111" s="40"/>
      <c r="J111" s="36">
        <f t="shared" si="52"/>
        <v>0</v>
      </c>
      <c r="K111" s="36">
        <f t="shared" si="54"/>
        <v>0</v>
      </c>
      <c r="L111" s="37">
        <f t="shared" si="47"/>
        <v>0</v>
      </c>
      <c r="M111" s="40"/>
      <c r="N111" s="44">
        <f t="shared" si="55"/>
        <v>0</v>
      </c>
      <c r="O111" s="44">
        <f t="shared" si="49"/>
        <v>0</v>
      </c>
      <c r="P111" s="24" t="str">
        <f t="shared" si="50"/>
        <v>.</v>
      </c>
      <c r="Q111" s="113" t="s">
        <v>36</v>
      </c>
      <c r="R111" s="150">
        <v>238.3</v>
      </c>
      <c r="S111" s="48"/>
      <c r="T111" s="82"/>
      <c r="U111" s="86">
        <f t="shared" si="53"/>
        <v>0</v>
      </c>
      <c r="V111" s="86">
        <f t="shared" si="56"/>
        <v>0</v>
      </c>
      <c r="W111" s="94">
        <f t="shared" si="48"/>
        <v>0</v>
      </c>
    </row>
    <row r="112" spans="1:23" ht="15">
      <c r="A112" s="304"/>
      <c r="B112" s="305"/>
      <c r="C112" s="68">
        <v>8</v>
      </c>
      <c r="D112" s="170">
        <v>0</v>
      </c>
      <c r="E112" s="171">
        <v>0</v>
      </c>
      <c r="F112" s="172">
        <v>1</v>
      </c>
      <c r="G112" s="39">
        <f t="shared" si="44"/>
        <v>0</v>
      </c>
      <c r="H112" s="40">
        <f t="shared" si="45"/>
        <v>0</v>
      </c>
      <c r="I112" s="40"/>
      <c r="J112" s="36">
        <f t="shared" si="52"/>
        <v>0</v>
      </c>
      <c r="K112" s="36">
        <f t="shared" si="54"/>
        <v>0</v>
      </c>
      <c r="L112" s="37">
        <f t="shared" si="47"/>
        <v>0</v>
      </c>
      <c r="M112" s="40"/>
      <c r="N112" s="44">
        <f t="shared" si="55"/>
        <v>0</v>
      </c>
      <c r="O112" s="44">
        <f t="shared" si="49"/>
        <v>0</v>
      </c>
      <c r="P112" s="24" t="str">
        <f t="shared" si="50"/>
        <v>.</v>
      </c>
      <c r="Q112" s="113" t="s">
        <v>37</v>
      </c>
      <c r="R112" s="150">
        <f>ROUND(((((($R$110*(9/31))+($R$111*(22/31)))*52.18)/12)*2),2)</f>
        <v>2059.79</v>
      </c>
      <c r="S112" s="48"/>
      <c r="T112" s="82"/>
      <c r="U112" s="86">
        <f t="shared" si="53"/>
        <v>0</v>
      </c>
      <c r="V112" s="86">
        <f t="shared" si="56"/>
        <v>0</v>
      </c>
      <c r="W112" s="94">
        <f t="shared" si="48"/>
        <v>0</v>
      </c>
    </row>
    <row r="113" spans="1:23" ht="15">
      <c r="A113" s="304"/>
      <c r="B113" s="305"/>
      <c r="C113" s="68">
        <v>9</v>
      </c>
      <c r="D113" s="170">
        <v>0</v>
      </c>
      <c r="E113" s="171">
        <v>0</v>
      </c>
      <c r="F113" s="172">
        <v>1</v>
      </c>
      <c r="G113" s="39">
        <f t="shared" si="44"/>
        <v>0</v>
      </c>
      <c r="H113" s="40">
        <f t="shared" si="45"/>
        <v>0</v>
      </c>
      <c r="I113" s="40"/>
      <c r="J113" s="36">
        <f t="shared" si="52"/>
        <v>0</v>
      </c>
      <c r="K113" s="36">
        <f t="shared" si="54"/>
        <v>0</v>
      </c>
      <c r="L113" s="37">
        <f t="shared" si="47"/>
        <v>0</v>
      </c>
      <c r="M113" s="40"/>
      <c r="N113" s="44">
        <f t="shared" si="55"/>
        <v>0</v>
      </c>
      <c r="O113" s="44">
        <f t="shared" si="49"/>
        <v>0</v>
      </c>
      <c r="P113" s="24" t="str">
        <f t="shared" si="50"/>
        <v>.</v>
      </c>
      <c r="Q113" s="113" t="s">
        <v>38</v>
      </c>
      <c r="R113" s="150">
        <f>ROUND(((((($R$110*(9/31))+($R$111*(22/31)))*52.18)/12)*3.74),2)</f>
        <v>3851.81</v>
      </c>
      <c r="S113" s="48"/>
      <c r="T113" s="82"/>
      <c r="U113" s="86">
        <f t="shared" si="53"/>
        <v>0</v>
      </c>
      <c r="V113" s="86">
        <f t="shared" si="56"/>
        <v>0</v>
      </c>
      <c r="W113" s="94">
        <f t="shared" si="48"/>
        <v>0</v>
      </c>
    </row>
    <row r="114" spans="1:23" ht="15">
      <c r="A114" s="304"/>
      <c r="B114" s="305"/>
      <c r="C114" s="68">
        <v>10</v>
      </c>
      <c r="D114" s="170">
        <v>0</v>
      </c>
      <c r="E114" s="171">
        <v>0</v>
      </c>
      <c r="F114" s="172">
        <v>1</v>
      </c>
      <c r="G114" s="39">
        <f t="shared" si="44"/>
        <v>0</v>
      </c>
      <c r="H114" s="40">
        <f t="shared" si="45"/>
        <v>0</v>
      </c>
      <c r="I114" s="40"/>
      <c r="J114" s="36">
        <f t="shared" si="52"/>
        <v>0</v>
      </c>
      <c r="K114" s="36">
        <f t="shared" si="54"/>
        <v>0</v>
      </c>
      <c r="L114" s="37">
        <f t="shared" si="47"/>
        <v>0</v>
      </c>
      <c r="M114" s="40"/>
      <c r="N114" s="44">
        <f t="shared" si="55"/>
        <v>0</v>
      </c>
      <c r="O114" s="44">
        <f t="shared" si="49"/>
        <v>0</v>
      </c>
      <c r="P114" s="24" t="str">
        <f t="shared" si="50"/>
        <v>.</v>
      </c>
      <c r="Q114" s="111" t="s">
        <v>34</v>
      </c>
      <c r="R114" s="150"/>
      <c r="S114" s="48"/>
      <c r="T114" s="82"/>
      <c r="U114" s="86">
        <f t="shared" si="53"/>
        <v>0</v>
      </c>
      <c r="V114" s="86">
        <f t="shared" si="56"/>
        <v>0</v>
      </c>
      <c r="W114" s="94">
        <f t="shared" si="48"/>
        <v>0</v>
      </c>
    </row>
    <row r="115" spans="1:23" ht="15">
      <c r="A115" s="304"/>
      <c r="B115" s="305"/>
      <c r="C115" s="68">
        <v>11</v>
      </c>
      <c r="D115" s="170">
        <v>0</v>
      </c>
      <c r="E115" s="171">
        <v>0</v>
      </c>
      <c r="F115" s="172">
        <v>1</v>
      </c>
      <c r="G115" s="39">
        <f t="shared" si="44"/>
        <v>0</v>
      </c>
      <c r="H115" s="40">
        <f t="shared" si="45"/>
        <v>0</v>
      </c>
      <c r="I115" s="40"/>
      <c r="J115" s="36">
        <f t="shared" si="52"/>
        <v>0</v>
      </c>
      <c r="K115" s="36">
        <f t="shared" si="54"/>
        <v>0</v>
      </c>
      <c r="L115" s="37">
        <f t="shared" si="47"/>
        <v>0</v>
      </c>
      <c r="M115" s="40"/>
      <c r="N115" s="44">
        <f t="shared" si="55"/>
        <v>0</v>
      </c>
      <c r="O115" s="44">
        <f t="shared" si="49"/>
        <v>0</v>
      </c>
      <c r="P115" s="24" t="str">
        <f t="shared" si="50"/>
        <v>.</v>
      </c>
      <c r="Q115" s="113" t="s">
        <v>36</v>
      </c>
      <c r="R115" s="150">
        <v>238.3</v>
      </c>
      <c r="S115" s="48"/>
      <c r="T115" s="82"/>
      <c r="U115" s="86">
        <f t="shared" si="53"/>
        <v>0</v>
      </c>
      <c r="V115" s="86">
        <f t="shared" si="56"/>
        <v>0</v>
      </c>
      <c r="W115" s="94">
        <f t="shared" si="48"/>
        <v>0</v>
      </c>
    </row>
    <row r="116" spans="1:23" ht="15">
      <c r="A116" s="304"/>
      <c r="B116" s="305"/>
      <c r="C116" s="69">
        <v>12</v>
      </c>
      <c r="D116" s="170">
        <v>0</v>
      </c>
      <c r="E116" s="171">
        <v>0</v>
      </c>
      <c r="F116" s="172">
        <v>1</v>
      </c>
      <c r="G116" s="39">
        <f t="shared" si="44"/>
        <v>0</v>
      </c>
      <c r="H116" s="40">
        <f t="shared" si="45"/>
        <v>0</v>
      </c>
      <c r="I116" s="40"/>
      <c r="J116" s="36">
        <f t="shared" si="52"/>
        <v>0</v>
      </c>
      <c r="K116" s="36">
        <f t="shared" si="54"/>
        <v>0</v>
      </c>
      <c r="L116" s="37">
        <f t="shared" si="47"/>
        <v>0</v>
      </c>
      <c r="M116" s="40"/>
      <c r="N116" s="44">
        <f t="shared" si="55"/>
        <v>0</v>
      </c>
      <c r="O116" s="44">
        <f t="shared" si="49"/>
        <v>0</v>
      </c>
      <c r="P116" s="24" t="str">
        <f t="shared" si="50"/>
        <v>.</v>
      </c>
      <c r="Q116" s="113" t="s">
        <v>64</v>
      </c>
      <c r="R116" s="150">
        <f>ROUND(($R$115*52.18*2)/12,2)</f>
        <v>2072.42</v>
      </c>
      <c r="S116" s="48"/>
      <c r="T116" s="82"/>
      <c r="U116" s="86">
        <f t="shared" si="53"/>
        <v>0</v>
      </c>
      <c r="V116" s="86">
        <f t="shared" si="56"/>
        <v>0</v>
      </c>
      <c r="W116" s="94">
        <f t="shared" si="48"/>
        <v>0</v>
      </c>
    </row>
    <row r="117" spans="1:23" ht="13.5" thickBot="1">
      <c r="A117" s="304"/>
      <c r="B117" s="305"/>
      <c r="C117" s="70"/>
      <c r="D117" s="41"/>
      <c r="E117" s="41"/>
      <c r="F117" s="189" t="s">
        <v>53</v>
      </c>
      <c r="G117" s="40">
        <f>SUM(G105:G116)</f>
        <v>0</v>
      </c>
      <c r="H117" s="40">
        <f>SUM(H105:H116)</f>
        <v>0</v>
      </c>
      <c r="I117" s="40"/>
      <c r="J117" s="36">
        <f>SUM(J105:J116)</f>
        <v>0</v>
      </c>
      <c r="K117" s="36">
        <f>SUM(K105:K116)</f>
        <v>0</v>
      </c>
      <c r="L117" s="37">
        <f>SUM(L105:L116)</f>
        <v>0</v>
      </c>
      <c r="M117" s="40"/>
      <c r="N117" s="38">
        <f>SUM(N105:N116)</f>
        <v>0</v>
      </c>
      <c r="O117" s="38">
        <f>SUM(O105:O116)</f>
        <v>0</v>
      </c>
      <c r="P117" s="24"/>
      <c r="Q117" s="114" t="s">
        <v>28</v>
      </c>
      <c r="R117" s="151">
        <f>ROUND(($R$115*52.18*3.74)/12,2)</f>
        <v>3875.42</v>
      </c>
      <c r="S117" s="48"/>
      <c r="T117" s="82"/>
      <c r="U117" s="88">
        <f>SUM(U105:U116)</f>
        <v>0</v>
      </c>
      <c r="V117" s="88">
        <f>SUM(V105:V116)</f>
        <v>0</v>
      </c>
      <c r="W117" s="140">
        <f>SUM(W105:W116)</f>
        <v>0</v>
      </c>
    </row>
    <row r="118" spans="1:23" ht="13.5" thickBot="1">
      <c r="A118" s="304"/>
      <c r="B118" s="305"/>
      <c r="C118" s="65"/>
      <c r="D118" s="42"/>
      <c r="E118" s="42"/>
      <c r="F118" s="42"/>
      <c r="G118" s="42"/>
      <c r="H118" s="42"/>
      <c r="I118" s="42"/>
      <c r="J118" s="9"/>
      <c r="K118" s="163"/>
      <c r="L118" s="163"/>
      <c r="M118" s="164"/>
      <c r="N118" s="165"/>
      <c r="O118" s="165"/>
      <c r="P118" s="24"/>
      <c r="Q118" s="9"/>
      <c r="R118" s="9"/>
      <c r="S118" s="48"/>
      <c r="T118" s="82"/>
      <c r="U118" s="86"/>
      <c r="V118" s="86"/>
      <c r="W118" s="94"/>
    </row>
    <row r="119" spans="1:23" ht="56.25" customHeight="1">
      <c r="A119" s="304"/>
      <c r="B119" s="305"/>
      <c r="C119" s="65"/>
      <c r="D119" s="42"/>
      <c r="E119" s="42"/>
      <c r="F119" s="42"/>
      <c r="G119" s="42"/>
      <c r="H119" s="42"/>
      <c r="I119" s="42"/>
      <c r="J119" s="9"/>
      <c r="K119" s="296" t="s">
        <v>119</v>
      </c>
      <c r="L119" s="297"/>
      <c r="M119" s="11" t="s">
        <v>18</v>
      </c>
      <c r="N119" s="12" t="s">
        <v>8</v>
      </c>
      <c r="O119" s="13" t="s">
        <v>9</v>
      </c>
      <c r="P119" s="24"/>
      <c r="Q119" s="9"/>
      <c r="R119" s="9"/>
      <c r="S119" s="48"/>
      <c r="T119" s="82"/>
      <c r="U119" s="86"/>
      <c r="V119" s="86"/>
      <c r="W119" s="94"/>
    </row>
    <row r="120" spans="1:23" ht="13.5" thickBot="1">
      <c r="A120" s="304"/>
      <c r="B120" s="305"/>
      <c r="C120" s="65"/>
      <c r="D120" s="42"/>
      <c r="E120" s="42"/>
      <c r="F120" s="42"/>
      <c r="G120" s="42"/>
      <c r="H120" s="42"/>
      <c r="I120" s="42"/>
      <c r="J120" s="9"/>
      <c r="K120" s="242" t="s">
        <v>105</v>
      </c>
      <c r="L120" s="243"/>
      <c r="M120" s="249">
        <v>0.007</v>
      </c>
      <c r="N120" s="245">
        <f>ROUND(N117*(1+M120),2)</f>
        <v>0</v>
      </c>
      <c r="O120" s="246">
        <f>ROUND(O117*(1+M120),2)</f>
        <v>0</v>
      </c>
      <c r="P120" s="24"/>
      <c r="Q120" s="9"/>
      <c r="R120" s="9"/>
      <c r="S120" s="48"/>
      <c r="T120" s="82"/>
      <c r="U120" s="86"/>
      <c r="V120" s="86"/>
      <c r="W120" s="94"/>
    </row>
    <row r="121" spans="1:23" ht="15">
      <c r="A121" s="304"/>
      <c r="B121" s="305"/>
      <c r="C121" s="65"/>
      <c r="D121" s="42"/>
      <c r="E121" s="42"/>
      <c r="F121" s="42"/>
      <c r="G121" s="42"/>
      <c r="H121" s="42"/>
      <c r="I121" s="42"/>
      <c r="J121" s="9"/>
      <c r="K121" s="163"/>
      <c r="L121" s="163"/>
      <c r="M121" s="164"/>
      <c r="N121" s="165"/>
      <c r="O121" s="165"/>
      <c r="P121" s="24"/>
      <c r="Q121" s="9"/>
      <c r="R121" s="9"/>
      <c r="S121" s="48"/>
      <c r="T121" s="82"/>
      <c r="U121" s="86"/>
      <c r="V121" s="86"/>
      <c r="W121" s="94"/>
    </row>
    <row r="122" spans="1:23" ht="13.5" thickBot="1">
      <c r="A122" s="304"/>
      <c r="B122" s="305"/>
      <c r="C122" s="65"/>
      <c r="D122" s="42"/>
      <c r="E122" s="42"/>
      <c r="F122" s="42"/>
      <c r="G122" s="42"/>
      <c r="H122" s="42"/>
      <c r="I122" s="42"/>
      <c r="J122" s="9"/>
      <c r="K122" s="163"/>
      <c r="L122" s="163"/>
      <c r="M122" s="164"/>
      <c r="N122" s="165"/>
      <c r="O122" s="165"/>
      <c r="P122" s="24"/>
      <c r="Q122" s="9"/>
      <c r="R122" s="9"/>
      <c r="S122" s="48"/>
      <c r="T122" s="82"/>
      <c r="U122" s="86"/>
      <c r="V122" s="86"/>
      <c r="W122" s="94"/>
    </row>
    <row r="123" spans="1:23" ht="14.25">
      <c r="A123" s="304"/>
      <c r="B123" s="305"/>
      <c r="C123" s="218">
        <v>2018</v>
      </c>
      <c r="D123" s="63"/>
      <c r="E123" s="63"/>
      <c r="F123" s="63"/>
      <c r="G123" s="63"/>
      <c r="H123" s="63"/>
      <c r="I123" s="63"/>
      <c r="J123" s="63"/>
      <c r="K123" s="63"/>
      <c r="L123" s="63"/>
      <c r="M123" s="63"/>
      <c r="N123" s="63"/>
      <c r="O123" s="63"/>
      <c r="P123" s="64"/>
      <c r="Q123" s="63"/>
      <c r="R123" s="63"/>
      <c r="S123" s="107"/>
      <c r="T123" s="90"/>
      <c r="U123" s="90"/>
      <c r="V123" s="90"/>
      <c r="W123" s="91"/>
    </row>
    <row r="124" spans="1:23" ht="15">
      <c r="A124" s="304"/>
      <c r="B124" s="305"/>
      <c r="C124" s="65"/>
      <c r="D124" s="9"/>
      <c r="E124" s="9"/>
      <c r="F124" s="9"/>
      <c r="G124" s="9"/>
      <c r="H124" s="9"/>
      <c r="I124" s="9"/>
      <c r="J124" s="9"/>
      <c r="K124" s="9"/>
      <c r="L124" s="9"/>
      <c r="M124" s="9"/>
      <c r="N124" s="9"/>
      <c r="O124" s="9"/>
      <c r="P124" s="24"/>
      <c r="Q124" s="9"/>
      <c r="R124" s="9"/>
      <c r="S124" s="48"/>
      <c r="T124" s="82"/>
      <c r="U124" s="82"/>
      <c r="V124" s="82"/>
      <c r="W124" s="92"/>
    </row>
    <row r="125" spans="1:23" ht="13.5" thickBot="1">
      <c r="A125" s="304"/>
      <c r="B125" s="305"/>
      <c r="C125" s="6"/>
      <c r="D125" s="272" t="s">
        <v>1</v>
      </c>
      <c r="E125" s="272"/>
      <c r="F125" s="272"/>
      <c r="G125" s="6"/>
      <c r="H125" s="6"/>
      <c r="I125" s="6"/>
      <c r="J125" s="273" t="s">
        <v>2</v>
      </c>
      <c r="K125" s="273"/>
      <c r="L125" s="273"/>
      <c r="M125" s="7"/>
      <c r="N125" s="274" t="s">
        <v>3</v>
      </c>
      <c r="O125" s="274"/>
      <c r="P125" s="24"/>
      <c r="Q125" s="9"/>
      <c r="R125" s="9"/>
      <c r="S125" s="48"/>
      <c r="T125" s="82"/>
      <c r="U125" s="82"/>
      <c r="V125" s="82"/>
      <c r="W125" s="92"/>
    </row>
    <row r="126" spans="1:23" ht="61.5" customHeight="1">
      <c r="A126" s="304"/>
      <c r="B126" s="305"/>
      <c r="C126" s="229" t="s">
        <v>4</v>
      </c>
      <c r="D126" s="174" t="s">
        <v>68</v>
      </c>
      <c r="E126" s="174" t="s">
        <v>69</v>
      </c>
      <c r="F126" s="174" t="s">
        <v>30</v>
      </c>
      <c r="G126" s="15" t="s">
        <v>70</v>
      </c>
      <c r="H126" s="15" t="s">
        <v>71</v>
      </c>
      <c r="I126" s="15"/>
      <c r="J126" s="16" t="s">
        <v>45</v>
      </c>
      <c r="K126" s="16" t="s">
        <v>46</v>
      </c>
      <c r="L126" s="17" t="s">
        <v>7</v>
      </c>
      <c r="M126" s="15"/>
      <c r="N126" s="18" t="s">
        <v>8</v>
      </c>
      <c r="O126" s="18" t="s">
        <v>9</v>
      </c>
      <c r="P126" s="24"/>
      <c r="Q126" s="275" t="s">
        <v>81</v>
      </c>
      <c r="R126" s="276"/>
      <c r="S126" s="139"/>
      <c r="T126" s="82"/>
      <c r="U126" s="93" t="s">
        <v>10</v>
      </c>
      <c r="V126" s="93" t="s">
        <v>11</v>
      </c>
      <c r="W126" s="92"/>
    </row>
    <row r="127" spans="1:23" ht="12.75" customHeight="1">
      <c r="A127" s="304"/>
      <c r="B127" s="305"/>
      <c r="C127" s="230">
        <v>1</v>
      </c>
      <c r="D127" s="171">
        <v>0</v>
      </c>
      <c r="E127" s="171">
        <v>0</v>
      </c>
      <c r="F127" s="171">
        <v>1</v>
      </c>
      <c r="G127" s="40">
        <f aca="true" t="shared" si="57" ref="G127:G138">D127+E127</f>
        <v>0</v>
      </c>
      <c r="H127" s="40">
        <f>ROUND((G127/F127),2)</f>
        <v>0</v>
      </c>
      <c r="I127" s="40"/>
      <c r="J127" s="36">
        <f>ROUND((H127*3%)*F127,2)</f>
        <v>0</v>
      </c>
      <c r="K127" s="36">
        <f>ROUND((IF(H127-$R$129&lt;0,0,(H127-$R$129))*3.5%)*F127,2)</f>
        <v>0</v>
      </c>
      <c r="L127" s="37">
        <f>J127+K127</f>
        <v>0</v>
      </c>
      <c r="M127" s="40"/>
      <c r="N127" s="44">
        <f>((MIN(H127,$R$130)*0.58%)+IF(H127&gt;$R$130,(H127-$R$130)*1.25%,0))*F127</f>
        <v>0</v>
      </c>
      <c r="O127" s="44">
        <f>(H127*3.75%)*F127</f>
        <v>0</v>
      </c>
      <c r="P127" s="24" t="str">
        <f>IF(W127&lt;&gt;0,"Error - review!",".")</f>
        <v>.</v>
      </c>
      <c r="Q127" s="111" t="s">
        <v>76</v>
      </c>
      <c r="R127" s="112"/>
      <c r="S127" s="48"/>
      <c r="T127" s="82"/>
      <c r="U127" s="86">
        <f>((MIN(H127,$R$130)*0.58%))*F127</f>
        <v>0</v>
      </c>
      <c r="V127" s="86">
        <f>(IF(H127&gt;$R$130,(H127-$R$130)*1.25%,0))*F127</f>
        <v>0</v>
      </c>
      <c r="W127" s="94">
        <f aca="true" t="shared" si="58" ref="W127:W138">(U127+V127)-N127</f>
        <v>0</v>
      </c>
    </row>
    <row r="128" spans="1:23" ht="15">
      <c r="A128" s="304"/>
      <c r="B128" s="305"/>
      <c r="C128" s="230">
        <v>2</v>
      </c>
      <c r="D128" s="171">
        <v>0</v>
      </c>
      <c r="E128" s="171">
        <v>0</v>
      </c>
      <c r="F128" s="171">
        <v>1</v>
      </c>
      <c r="G128" s="40">
        <f t="shared" si="57"/>
        <v>0</v>
      </c>
      <c r="H128" s="40">
        <f aca="true" t="shared" si="59" ref="H128:H138">ROUND((G128/F128),2)</f>
        <v>0</v>
      </c>
      <c r="I128" s="40"/>
      <c r="J128" s="36">
        <f aca="true" t="shared" si="60" ref="J128">ROUND((H128*3%)*F128,2)</f>
        <v>0</v>
      </c>
      <c r="K128" s="36">
        <f>ROUND((IF(H128-$R$129&lt;0,0,(H128-$R$129))*3.5%)*F128,2)</f>
        <v>0</v>
      </c>
      <c r="L128" s="37">
        <f aca="true" t="shared" si="61" ref="L128:L138">J128+K128</f>
        <v>0</v>
      </c>
      <c r="M128" s="40"/>
      <c r="N128" s="44">
        <f>((MIN(H128,$R$130)*0.58%)+IF(H128&gt;$R$130,(H128-$R$130)*1.25%,0))*F128</f>
        <v>0</v>
      </c>
      <c r="O128" s="44">
        <f aca="true" t="shared" si="62" ref="O128:O138">(H128*3.75%)*F128</f>
        <v>0</v>
      </c>
      <c r="P128" s="24" t="str">
        <f aca="true" t="shared" si="63" ref="P128:P138">IF(W128&lt;&gt;0,"Error - review!",".")</f>
        <v>.</v>
      </c>
      <c r="Q128" s="113" t="s">
        <v>13</v>
      </c>
      <c r="R128" s="150">
        <v>238.3</v>
      </c>
      <c r="S128" s="48"/>
      <c r="T128" s="82"/>
      <c r="U128" s="86">
        <f>((MIN(H128,$R$130)*0.58%))*F128</f>
        <v>0</v>
      </c>
      <c r="V128" s="86">
        <f>(IF(H128&gt;$R$130,(H128-$R$130)*1.25%,0))*F128</f>
        <v>0</v>
      </c>
      <c r="W128" s="94">
        <f t="shared" si="58"/>
        <v>0</v>
      </c>
    </row>
    <row r="129" spans="1:23" ht="15">
      <c r="A129" s="304"/>
      <c r="B129" s="305"/>
      <c r="C129" s="231">
        <v>3</v>
      </c>
      <c r="D129" s="171">
        <v>0</v>
      </c>
      <c r="E129" s="171">
        <v>0</v>
      </c>
      <c r="F129" s="171">
        <v>1</v>
      </c>
      <c r="G129" s="40">
        <f t="shared" si="57"/>
        <v>0</v>
      </c>
      <c r="H129" s="40">
        <f t="shared" si="59"/>
        <v>0</v>
      </c>
      <c r="I129" s="40"/>
      <c r="J129" s="36">
        <f>ROUND((H129*3%)*F129,2)</f>
        <v>0</v>
      </c>
      <c r="K129" s="36">
        <f>ROUND((IF(H129-$R$134&lt;0,0,(H129-R134))*3.5%)*F129,2)</f>
        <v>0</v>
      </c>
      <c r="L129" s="37">
        <f>J129+K129</f>
        <v>0</v>
      </c>
      <c r="M129" s="40"/>
      <c r="N129" s="44">
        <f>((MIN(H129,$R$135)*0.58%)+IF(H129&gt;$R$135,(H129-$R$135)*1.25%,0))*F129</f>
        <v>0</v>
      </c>
      <c r="O129" s="44">
        <f t="shared" si="62"/>
        <v>0</v>
      </c>
      <c r="P129" s="24" t="str">
        <f t="shared" si="63"/>
        <v>.</v>
      </c>
      <c r="Q129" s="113" t="s">
        <v>63</v>
      </c>
      <c r="R129" s="150">
        <f>ROUND(($R$128*52.18*2)/12,2)</f>
        <v>2072.42</v>
      </c>
      <c r="S129" s="48"/>
      <c r="T129" s="82"/>
      <c r="U129" s="86">
        <f>((MIN(H129,$R$135)*0.58%))*F129</f>
        <v>0</v>
      </c>
      <c r="V129" s="86">
        <f>(IF(H129&gt;$R$135,(H129-$R$135)*1.25%,0))*F129</f>
        <v>0</v>
      </c>
      <c r="W129" s="94">
        <f t="shared" si="58"/>
        <v>0</v>
      </c>
    </row>
    <row r="130" spans="1:23" ht="15">
      <c r="A130" s="304"/>
      <c r="B130" s="305"/>
      <c r="C130" s="230">
        <v>4</v>
      </c>
      <c r="D130" s="171">
        <v>0</v>
      </c>
      <c r="E130" s="171">
        <v>0</v>
      </c>
      <c r="F130" s="171">
        <v>1</v>
      </c>
      <c r="G130" s="40">
        <f t="shared" si="57"/>
        <v>0</v>
      </c>
      <c r="H130" s="40">
        <f t="shared" si="59"/>
        <v>0</v>
      </c>
      <c r="I130" s="40"/>
      <c r="J130" s="36">
        <f aca="true" t="shared" si="64" ref="J130:J138">ROUND((H130*3%)*F130,2)</f>
        <v>0</v>
      </c>
      <c r="K130" s="36">
        <f>ROUND((IF(H130-$R$138&lt;0,0,(H130-$R$138))*3.5%)*F130,2)</f>
        <v>0</v>
      </c>
      <c r="L130" s="37">
        <f t="shared" si="61"/>
        <v>0</v>
      </c>
      <c r="M130" s="40"/>
      <c r="N130" s="44">
        <f>((MIN(H130,$R$139)*0.58%)+IF(H130&gt;$R$139,(H130-$R$139)*1.25%,0))*F130</f>
        <v>0</v>
      </c>
      <c r="O130" s="44">
        <f t="shared" si="62"/>
        <v>0</v>
      </c>
      <c r="P130" s="24" t="str">
        <f t="shared" si="63"/>
        <v>.</v>
      </c>
      <c r="Q130" s="113" t="s">
        <v>32</v>
      </c>
      <c r="R130" s="150">
        <f>ROUND(($R$128*52.18*3.74)/12,2)</f>
        <v>3875.42</v>
      </c>
      <c r="S130" s="48"/>
      <c r="T130" s="82"/>
      <c r="U130" s="86">
        <f aca="true" t="shared" si="65" ref="U130:U138">((MIN(H130,$R$139)*0.58%))*F130</f>
        <v>0</v>
      </c>
      <c r="V130" s="86">
        <f>(IF(H130&gt;$R$139,(H130-$R$139)*1.25%,0))*F130</f>
        <v>0</v>
      </c>
      <c r="W130" s="94">
        <f t="shared" si="58"/>
        <v>0</v>
      </c>
    </row>
    <row r="131" spans="1:23" ht="15">
      <c r="A131" s="304"/>
      <c r="B131" s="305"/>
      <c r="C131" s="230">
        <v>5</v>
      </c>
      <c r="D131" s="171">
        <v>0</v>
      </c>
      <c r="E131" s="171">
        <v>0</v>
      </c>
      <c r="F131" s="171">
        <v>1</v>
      </c>
      <c r="G131" s="40">
        <f t="shared" si="57"/>
        <v>0</v>
      </c>
      <c r="H131" s="40">
        <f t="shared" si="59"/>
        <v>0</v>
      </c>
      <c r="I131" s="40"/>
      <c r="J131" s="36">
        <f t="shared" si="64"/>
        <v>0</v>
      </c>
      <c r="K131" s="36">
        <f>ROUND((IF(H131-$R$138&lt;0,0,(H131-$R$138))*3.5%)*F131,2)</f>
        <v>0</v>
      </c>
      <c r="L131" s="37">
        <f t="shared" si="61"/>
        <v>0</v>
      </c>
      <c r="M131" s="40"/>
      <c r="N131" s="44">
        <f aca="true" t="shared" si="66" ref="N131:N138">((MIN(H131,$R$139)*0.58%)+IF(H131&gt;$R$139,(H131-$R$139)*1.25%,0))*F131</f>
        <v>0</v>
      </c>
      <c r="O131" s="44">
        <f t="shared" si="62"/>
        <v>0</v>
      </c>
      <c r="P131" s="24" t="str">
        <f t="shared" si="63"/>
        <v>.</v>
      </c>
      <c r="Q131" s="202">
        <v>43160</v>
      </c>
      <c r="R131" s="150"/>
      <c r="S131" s="48"/>
      <c r="T131" s="82"/>
      <c r="U131" s="86">
        <f t="shared" si="65"/>
        <v>0</v>
      </c>
      <c r="V131" s="86">
        <f aca="true" t="shared" si="67" ref="V131:V138">(IF(H131&gt;$R$139,(H131-$R$139)*1.25%,0))*F131</f>
        <v>0</v>
      </c>
      <c r="W131" s="94">
        <f t="shared" si="58"/>
        <v>0</v>
      </c>
    </row>
    <row r="132" spans="1:23" ht="15">
      <c r="A132" s="304"/>
      <c r="B132" s="305"/>
      <c r="C132" s="230">
        <v>6</v>
      </c>
      <c r="D132" s="171">
        <v>0</v>
      </c>
      <c r="E132" s="171">
        <v>0</v>
      </c>
      <c r="F132" s="171">
        <v>1</v>
      </c>
      <c r="G132" s="40">
        <f t="shared" si="57"/>
        <v>0</v>
      </c>
      <c r="H132" s="40">
        <f t="shared" si="59"/>
        <v>0</v>
      </c>
      <c r="I132" s="40"/>
      <c r="J132" s="36">
        <f t="shared" si="64"/>
        <v>0</v>
      </c>
      <c r="K132" s="36">
        <f aca="true" t="shared" si="68" ref="K132:K138">ROUND((IF(H132-$R$138&lt;0,0,(H132-$R$138))*3.5%)*F132,2)</f>
        <v>0</v>
      </c>
      <c r="L132" s="37">
        <f t="shared" si="61"/>
        <v>0</v>
      </c>
      <c r="M132" s="40"/>
      <c r="N132" s="44">
        <f t="shared" si="66"/>
        <v>0</v>
      </c>
      <c r="O132" s="44">
        <f t="shared" si="62"/>
        <v>0</v>
      </c>
      <c r="P132" s="24" t="str">
        <f t="shared" si="63"/>
        <v>.</v>
      </c>
      <c r="Q132" s="113" t="s">
        <v>74</v>
      </c>
      <c r="R132" s="150">
        <f>R128</f>
        <v>238.3</v>
      </c>
      <c r="S132" s="48"/>
      <c r="T132" s="82"/>
      <c r="U132" s="86">
        <f t="shared" si="65"/>
        <v>0</v>
      </c>
      <c r="V132" s="86">
        <f t="shared" si="67"/>
        <v>0</v>
      </c>
      <c r="W132" s="94">
        <f t="shared" si="58"/>
        <v>0</v>
      </c>
    </row>
    <row r="133" spans="1:23" ht="15">
      <c r="A133" s="304"/>
      <c r="B133" s="305"/>
      <c r="C133" s="230">
        <v>7</v>
      </c>
      <c r="D133" s="171">
        <v>0</v>
      </c>
      <c r="E133" s="171">
        <v>0</v>
      </c>
      <c r="F133" s="171">
        <v>1</v>
      </c>
      <c r="G133" s="40">
        <f t="shared" si="57"/>
        <v>0</v>
      </c>
      <c r="H133" s="40">
        <f t="shared" si="59"/>
        <v>0</v>
      </c>
      <c r="I133" s="40"/>
      <c r="J133" s="36">
        <f t="shared" si="64"/>
        <v>0</v>
      </c>
      <c r="K133" s="36">
        <f t="shared" si="68"/>
        <v>0</v>
      </c>
      <c r="L133" s="37">
        <f t="shared" si="61"/>
        <v>0</v>
      </c>
      <c r="M133" s="40"/>
      <c r="N133" s="44">
        <f t="shared" si="66"/>
        <v>0</v>
      </c>
      <c r="O133" s="44">
        <f t="shared" si="62"/>
        <v>0</v>
      </c>
      <c r="P133" s="24" t="str">
        <f t="shared" si="63"/>
        <v>.</v>
      </c>
      <c r="Q133" s="113" t="s">
        <v>75</v>
      </c>
      <c r="R133" s="150">
        <v>243.3</v>
      </c>
      <c r="S133" s="48"/>
      <c r="T133" s="82"/>
      <c r="U133" s="86">
        <f t="shared" si="65"/>
        <v>0</v>
      </c>
      <c r="V133" s="86">
        <f t="shared" si="67"/>
        <v>0</v>
      </c>
      <c r="W133" s="94">
        <f t="shared" si="58"/>
        <v>0</v>
      </c>
    </row>
    <row r="134" spans="1:23" ht="15">
      <c r="A134" s="304"/>
      <c r="B134" s="305"/>
      <c r="C134" s="230">
        <v>8</v>
      </c>
      <c r="D134" s="171">
        <v>0</v>
      </c>
      <c r="E134" s="171">
        <v>0</v>
      </c>
      <c r="F134" s="171">
        <v>1</v>
      </c>
      <c r="G134" s="40">
        <f t="shared" si="57"/>
        <v>0</v>
      </c>
      <c r="H134" s="40">
        <f t="shared" si="59"/>
        <v>0</v>
      </c>
      <c r="I134" s="40"/>
      <c r="J134" s="36">
        <f t="shared" si="64"/>
        <v>0</v>
      </c>
      <c r="K134" s="36">
        <f t="shared" si="68"/>
        <v>0</v>
      </c>
      <c r="L134" s="37">
        <f t="shared" si="61"/>
        <v>0</v>
      </c>
      <c r="M134" s="40"/>
      <c r="N134" s="44">
        <f t="shared" si="66"/>
        <v>0</v>
      </c>
      <c r="O134" s="44">
        <f t="shared" si="62"/>
        <v>0</v>
      </c>
      <c r="P134" s="24" t="str">
        <f t="shared" si="63"/>
        <v>.</v>
      </c>
      <c r="Q134" s="113" t="s">
        <v>37</v>
      </c>
      <c r="R134" s="150">
        <f>ROUND(((((($R$132*(25/31))+($R$133*(6/31)))*52.18)/12)*2),2)</f>
        <v>2080.83</v>
      </c>
      <c r="S134" s="48"/>
      <c r="T134" s="82"/>
      <c r="U134" s="86">
        <f t="shared" si="65"/>
        <v>0</v>
      </c>
      <c r="V134" s="86">
        <f t="shared" si="67"/>
        <v>0</v>
      </c>
      <c r="W134" s="94">
        <f t="shared" si="58"/>
        <v>0</v>
      </c>
    </row>
    <row r="135" spans="1:23" ht="15">
      <c r="A135" s="304"/>
      <c r="B135" s="305"/>
      <c r="C135" s="230">
        <v>9</v>
      </c>
      <c r="D135" s="171">
        <v>0</v>
      </c>
      <c r="E135" s="171">
        <v>0</v>
      </c>
      <c r="F135" s="171">
        <v>1</v>
      </c>
      <c r="G135" s="40">
        <f t="shared" si="57"/>
        <v>0</v>
      </c>
      <c r="H135" s="40">
        <f t="shared" si="59"/>
        <v>0</v>
      </c>
      <c r="I135" s="40"/>
      <c r="J135" s="36">
        <f t="shared" si="64"/>
        <v>0</v>
      </c>
      <c r="K135" s="36">
        <f t="shared" si="68"/>
        <v>0</v>
      </c>
      <c r="L135" s="37">
        <f t="shared" si="61"/>
        <v>0</v>
      </c>
      <c r="M135" s="40"/>
      <c r="N135" s="44">
        <f t="shared" si="66"/>
        <v>0</v>
      </c>
      <c r="O135" s="44">
        <f t="shared" si="62"/>
        <v>0</v>
      </c>
      <c r="P135" s="24" t="str">
        <f t="shared" si="63"/>
        <v>.</v>
      </c>
      <c r="Q135" s="113" t="s">
        <v>38</v>
      </c>
      <c r="R135" s="150">
        <f>ROUND(((((($R$132*(25/31))+($R$133*(6/31)))*52.18)/12)*3.74),2)</f>
        <v>3891.16</v>
      </c>
      <c r="S135" s="48"/>
      <c r="T135" s="82"/>
      <c r="U135" s="86">
        <f t="shared" si="65"/>
        <v>0</v>
      </c>
      <c r="V135" s="86">
        <f t="shared" si="67"/>
        <v>0</v>
      </c>
      <c r="W135" s="94">
        <f t="shared" si="58"/>
        <v>0</v>
      </c>
    </row>
    <row r="136" spans="1:23" ht="15">
      <c r="A136" s="304"/>
      <c r="B136" s="305"/>
      <c r="C136" s="230">
        <v>10</v>
      </c>
      <c r="D136" s="171">
        <v>0</v>
      </c>
      <c r="E136" s="171">
        <v>0</v>
      </c>
      <c r="F136" s="171">
        <v>1</v>
      </c>
      <c r="G136" s="40">
        <f t="shared" si="57"/>
        <v>0</v>
      </c>
      <c r="H136" s="40">
        <f t="shared" si="59"/>
        <v>0</v>
      </c>
      <c r="I136" s="40"/>
      <c r="J136" s="36">
        <f t="shared" si="64"/>
        <v>0</v>
      </c>
      <c r="K136" s="36">
        <f t="shared" si="68"/>
        <v>0</v>
      </c>
      <c r="L136" s="37">
        <f t="shared" si="61"/>
        <v>0</v>
      </c>
      <c r="M136" s="40"/>
      <c r="N136" s="44">
        <f t="shared" si="66"/>
        <v>0</v>
      </c>
      <c r="O136" s="44">
        <f t="shared" si="62"/>
        <v>0</v>
      </c>
      <c r="P136" s="24" t="str">
        <f t="shared" si="63"/>
        <v>.</v>
      </c>
      <c r="Q136" s="111" t="s">
        <v>77</v>
      </c>
      <c r="R136" s="150"/>
      <c r="S136" s="48"/>
      <c r="T136" s="82"/>
      <c r="U136" s="86">
        <f t="shared" si="65"/>
        <v>0</v>
      </c>
      <c r="V136" s="86">
        <f t="shared" si="67"/>
        <v>0</v>
      </c>
      <c r="W136" s="94">
        <f t="shared" si="58"/>
        <v>0</v>
      </c>
    </row>
    <row r="137" spans="1:23" ht="15">
      <c r="A137" s="304"/>
      <c r="B137" s="305"/>
      <c r="C137" s="230">
        <v>11</v>
      </c>
      <c r="D137" s="171">
        <v>0</v>
      </c>
      <c r="E137" s="171">
        <v>0</v>
      </c>
      <c r="F137" s="171">
        <v>1</v>
      </c>
      <c r="G137" s="40">
        <f t="shared" si="57"/>
        <v>0</v>
      </c>
      <c r="H137" s="40">
        <f t="shared" si="59"/>
        <v>0</v>
      </c>
      <c r="I137" s="40"/>
      <c r="J137" s="36">
        <f t="shared" si="64"/>
        <v>0</v>
      </c>
      <c r="K137" s="36">
        <f t="shared" si="68"/>
        <v>0</v>
      </c>
      <c r="L137" s="37">
        <f t="shared" si="61"/>
        <v>0</v>
      </c>
      <c r="M137" s="40"/>
      <c r="N137" s="44">
        <f t="shared" si="66"/>
        <v>0</v>
      </c>
      <c r="O137" s="44">
        <f t="shared" si="62"/>
        <v>0</v>
      </c>
      <c r="P137" s="24" t="str">
        <f t="shared" si="63"/>
        <v>.</v>
      </c>
      <c r="Q137" s="113" t="s">
        <v>75</v>
      </c>
      <c r="R137" s="150">
        <v>243.3</v>
      </c>
      <c r="S137" s="48"/>
      <c r="T137" s="82"/>
      <c r="U137" s="86">
        <f t="shared" si="65"/>
        <v>0</v>
      </c>
      <c r="V137" s="86">
        <f t="shared" si="67"/>
        <v>0</v>
      </c>
      <c r="W137" s="94">
        <f t="shared" si="58"/>
        <v>0</v>
      </c>
    </row>
    <row r="138" spans="1:23" ht="15">
      <c r="A138" s="304"/>
      <c r="B138" s="305"/>
      <c r="C138" s="230">
        <v>12</v>
      </c>
      <c r="D138" s="171">
        <v>0</v>
      </c>
      <c r="E138" s="171">
        <v>0</v>
      </c>
      <c r="F138" s="171">
        <v>1</v>
      </c>
      <c r="G138" s="40">
        <f t="shared" si="57"/>
        <v>0</v>
      </c>
      <c r="H138" s="40">
        <f t="shared" si="59"/>
        <v>0</v>
      </c>
      <c r="I138" s="40"/>
      <c r="J138" s="36">
        <f t="shared" si="64"/>
        <v>0</v>
      </c>
      <c r="K138" s="36">
        <f t="shared" si="68"/>
        <v>0</v>
      </c>
      <c r="L138" s="37">
        <f t="shared" si="61"/>
        <v>0</v>
      </c>
      <c r="M138" s="40"/>
      <c r="N138" s="44">
        <f t="shared" si="66"/>
        <v>0</v>
      </c>
      <c r="O138" s="44">
        <f t="shared" si="62"/>
        <v>0</v>
      </c>
      <c r="P138" s="24" t="str">
        <f t="shared" si="63"/>
        <v>.</v>
      </c>
      <c r="Q138" s="113" t="s">
        <v>64</v>
      </c>
      <c r="R138" s="150">
        <f>ROUND(($R$137*52.18*2)/12,2)</f>
        <v>2115.9</v>
      </c>
      <c r="S138" s="48"/>
      <c r="T138" s="82"/>
      <c r="U138" s="86">
        <f t="shared" si="65"/>
        <v>0</v>
      </c>
      <c r="V138" s="86">
        <f t="shared" si="67"/>
        <v>0</v>
      </c>
      <c r="W138" s="94">
        <f t="shared" si="58"/>
        <v>0</v>
      </c>
    </row>
    <row r="139" spans="1:23" ht="13.5" thickBot="1">
      <c r="A139" s="304"/>
      <c r="B139" s="305"/>
      <c r="C139" s="6"/>
      <c r="D139" s="40"/>
      <c r="E139" s="40"/>
      <c r="F139" s="204" t="s">
        <v>53</v>
      </c>
      <c r="G139" s="40">
        <f>SUM(G127:G138)</f>
        <v>0</v>
      </c>
      <c r="H139" s="40">
        <f>SUM(H127:H138)</f>
        <v>0</v>
      </c>
      <c r="I139" s="40"/>
      <c r="J139" s="36">
        <f>SUM(J127:J138)</f>
        <v>0</v>
      </c>
      <c r="K139" s="36">
        <f>SUM(K127:K138)</f>
        <v>0</v>
      </c>
      <c r="L139" s="37">
        <f>SUM(L127:L138)</f>
        <v>0</v>
      </c>
      <c r="M139" s="40"/>
      <c r="N139" s="38">
        <f>SUM(N127:N138)</f>
        <v>0</v>
      </c>
      <c r="O139" s="38">
        <f>SUM(O127:O138)</f>
        <v>0</v>
      </c>
      <c r="P139" s="24"/>
      <c r="Q139" s="114" t="s">
        <v>28</v>
      </c>
      <c r="R139" s="151">
        <f>ROUND(($R$137*52.18*3.74)/12,2)</f>
        <v>3956.73</v>
      </c>
      <c r="S139" s="48"/>
      <c r="T139" s="82"/>
      <c r="U139" s="88">
        <f>SUM(U127:U138)</f>
        <v>0</v>
      </c>
      <c r="V139" s="88">
        <f>SUM(V127:V138)</f>
        <v>0</v>
      </c>
      <c r="W139" s="140">
        <f>SUM(W127:W138)</f>
        <v>0</v>
      </c>
    </row>
    <row r="140" spans="1:23" ht="13.5" thickBot="1">
      <c r="A140" s="304"/>
      <c r="B140" s="305"/>
      <c r="C140" s="65"/>
      <c r="D140" s="42"/>
      <c r="E140" s="42"/>
      <c r="F140" s="219"/>
      <c r="G140" s="42"/>
      <c r="H140" s="42"/>
      <c r="I140" s="42"/>
      <c r="J140" s="43"/>
      <c r="K140" s="43"/>
      <c r="L140" s="61"/>
      <c r="M140" s="43"/>
      <c r="N140" s="61"/>
      <c r="O140" s="61"/>
      <c r="P140" s="24"/>
      <c r="Q140" s="48"/>
      <c r="R140" s="32"/>
      <c r="S140" s="48"/>
      <c r="T140" s="82"/>
      <c r="U140" s="86"/>
      <c r="V140" s="86"/>
      <c r="W140" s="94"/>
    </row>
    <row r="141" spans="1:23" ht="38.25">
      <c r="A141" s="304"/>
      <c r="B141" s="305"/>
      <c r="C141" s="65"/>
      <c r="D141" s="42"/>
      <c r="E141" s="42"/>
      <c r="F141" s="42"/>
      <c r="G141" s="42"/>
      <c r="H141" s="42"/>
      <c r="I141" s="42"/>
      <c r="J141" s="9"/>
      <c r="K141" s="296" t="s">
        <v>116</v>
      </c>
      <c r="L141" s="297"/>
      <c r="M141" s="11" t="s">
        <v>18</v>
      </c>
      <c r="N141" s="12" t="s">
        <v>8</v>
      </c>
      <c r="O141" s="13" t="s">
        <v>9</v>
      </c>
      <c r="P141" s="24"/>
      <c r="Q141" s="9"/>
      <c r="R141" s="9"/>
      <c r="S141" s="48"/>
      <c r="T141" s="82"/>
      <c r="U141" s="86"/>
      <c r="V141" s="86"/>
      <c r="W141" s="94"/>
    </row>
    <row r="142" spans="1:23" ht="13.5" thickBot="1">
      <c r="A142" s="304"/>
      <c r="B142" s="305"/>
      <c r="C142" s="65"/>
      <c r="D142" s="42"/>
      <c r="E142" s="42"/>
      <c r="F142" s="42"/>
      <c r="G142" s="42"/>
      <c r="H142" s="42"/>
      <c r="I142" s="42"/>
      <c r="J142" s="9"/>
      <c r="K142" s="154" t="s">
        <v>105</v>
      </c>
      <c r="L142" s="155"/>
      <c r="M142" s="206" t="s">
        <v>31</v>
      </c>
      <c r="N142" s="56">
        <f>$N$139</f>
        <v>0</v>
      </c>
      <c r="O142" s="57">
        <f>$O$139</f>
        <v>0</v>
      </c>
      <c r="P142" s="24"/>
      <c r="Q142" s="9"/>
      <c r="R142" s="9"/>
      <c r="S142" s="48"/>
      <c r="T142" s="82"/>
      <c r="U142" s="86"/>
      <c r="V142" s="86"/>
      <c r="W142" s="94"/>
    </row>
    <row r="143" spans="1:23" ht="15">
      <c r="A143" s="304"/>
      <c r="B143" s="305"/>
      <c r="C143" s="71"/>
      <c r="D143" s="43"/>
      <c r="E143" s="43"/>
      <c r="F143" s="43"/>
      <c r="G143" s="43"/>
      <c r="H143" s="43"/>
      <c r="I143" s="43"/>
      <c r="J143" s="43"/>
      <c r="K143" s="43"/>
      <c r="L143" s="61"/>
      <c r="M143" s="43"/>
      <c r="N143" s="61"/>
      <c r="O143" s="61"/>
      <c r="P143" s="72"/>
      <c r="S143" s="43"/>
      <c r="T143" s="82"/>
      <c r="U143" s="86"/>
      <c r="V143" s="86"/>
      <c r="W143" s="94"/>
    </row>
    <row r="144" spans="1:23" ht="13.5" thickBot="1">
      <c r="A144" s="304"/>
      <c r="B144" s="305"/>
      <c r="C144" s="110"/>
      <c r="D144" s="75"/>
      <c r="E144" s="75"/>
      <c r="F144" s="75"/>
      <c r="G144" s="75"/>
      <c r="H144" s="75"/>
      <c r="I144" s="75"/>
      <c r="J144" s="75"/>
      <c r="K144" s="75"/>
      <c r="L144" s="76"/>
      <c r="M144" s="75"/>
      <c r="N144" s="76"/>
      <c r="O144" s="76"/>
      <c r="P144" s="141"/>
      <c r="Q144" s="108"/>
      <c r="R144" s="75"/>
      <c r="S144" s="75"/>
      <c r="T144" s="95"/>
      <c r="U144" s="97"/>
      <c r="V144" s="97"/>
      <c r="W144" s="98"/>
    </row>
    <row r="145" spans="1:23" ht="14.25">
      <c r="A145" s="304"/>
      <c r="B145" s="305"/>
      <c r="C145" s="281" t="s">
        <v>111</v>
      </c>
      <c r="D145" s="282"/>
      <c r="E145" s="282"/>
      <c r="F145" s="282"/>
      <c r="G145" s="282"/>
      <c r="H145" s="105"/>
      <c r="I145" s="105"/>
      <c r="J145" s="105"/>
      <c r="K145" s="105"/>
      <c r="L145" s="105"/>
      <c r="M145" s="105"/>
      <c r="N145" s="105"/>
      <c r="O145" s="105"/>
      <c r="P145" s="123"/>
      <c r="Q145" s="105"/>
      <c r="R145" s="105"/>
      <c r="S145" s="48"/>
      <c r="T145" s="82"/>
      <c r="U145" s="82"/>
      <c r="V145" s="82"/>
      <c r="W145" s="92"/>
    </row>
    <row r="146" spans="1:23" ht="15">
      <c r="A146" s="304"/>
      <c r="B146" s="305"/>
      <c r="C146" s="109"/>
      <c r="D146" s="105"/>
      <c r="E146" s="105"/>
      <c r="F146" s="122"/>
      <c r="G146" s="105"/>
      <c r="H146" s="105"/>
      <c r="I146" s="105"/>
      <c r="J146" s="105"/>
      <c r="K146" s="105"/>
      <c r="L146" s="105"/>
      <c r="M146" s="105"/>
      <c r="N146" s="105"/>
      <c r="O146" s="105"/>
      <c r="P146" s="123"/>
      <c r="Q146" s="105"/>
      <c r="R146" s="105"/>
      <c r="S146" s="48"/>
      <c r="T146" s="82"/>
      <c r="U146" s="82"/>
      <c r="V146" s="82"/>
      <c r="W146" s="92"/>
    </row>
    <row r="147" spans="1:23" ht="14.25">
      <c r="A147" s="304"/>
      <c r="B147" s="305"/>
      <c r="C147" s="124"/>
      <c r="D147" s="105"/>
      <c r="E147" s="105"/>
      <c r="F147" s="122"/>
      <c r="G147" s="105"/>
      <c r="H147" s="105"/>
      <c r="I147" s="105"/>
      <c r="J147" s="105"/>
      <c r="K147" s="105"/>
      <c r="L147" s="105"/>
      <c r="M147" s="105"/>
      <c r="N147" s="105"/>
      <c r="O147" s="105"/>
      <c r="P147" s="123"/>
      <c r="Q147" s="105"/>
      <c r="R147" s="105"/>
      <c r="S147" s="48"/>
      <c r="T147" s="82"/>
      <c r="U147" s="82"/>
      <c r="V147" s="82"/>
      <c r="W147" s="92"/>
    </row>
    <row r="148" spans="1:23" ht="15">
      <c r="A148" s="304"/>
      <c r="B148" s="305"/>
      <c r="C148" s="109"/>
      <c r="D148" s="105"/>
      <c r="E148" s="105"/>
      <c r="F148" s="122"/>
      <c r="G148" s="105"/>
      <c r="H148" s="105"/>
      <c r="I148" s="105"/>
      <c r="J148" s="105"/>
      <c r="K148" s="105"/>
      <c r="L148" s="105"/>
      <c r="M148" s="105"/>
      <c r="N148" s="105"/>
      <c r="O148" s="105"/>
      <c r="P148" s="123"/>
      <c r="Q148" s="105"/>
      <c r="R148" s="105"/>
      <c r="S148" s="48"/>
      <c r="T148" s="82"/>
      <c r="U148" s="82"/>
      <c r="V148" s="82"/>
      <c r="W148" s="92"/>
    </row>
    <row r="149" spans="1:23" ht="15">
      <c r="A149" s="304"/>
      <c r="B149" s="305"/>
      <c r="C149" s="109"/>
      <c r="D149" s="105"/>
      <c r="E149" s="105"/>
      <c r="F149" s="105"/>
      <c r="G149" s="105"/>
      <c r="H149" s="105"/>
      <c r="I149" s="105"/>
      <c r="J149" s="105"/>
      <c r="K149" s="105"/>
      <c r="L149" s="105"/>
      <c r="M149" s="105"/>
      <c r="N149" s="105"/>
      <c r="O149" s="105"/>
      <c r="P149" s="123"/>
      <c r="Q149" s="105"/>
      <c r="R149" s="105"/>
      <c r="S149" s="48"/>
      <c r="T149" s="82"/>
      <c r="U149" s="82"/>
      <c r="V149" s="82"/>
      <c r="W149" s="92"/>
    </row>
    <row r="150" spans="1:23" ht="15">
      <c r="A150" s="304"/>
      <c r="B150" s="305"/>
      <c r="C150" s="109"/>
      <c r="D150" s="105"/>
      <c r="E150" s="105"/>
      <c r="F150" s="105"/>
      <c r="G150" s="105"/>
      <c r="H150" s="105"/>
      <c r="I150" s="105"/>
      <c r="J150" s="105"/>
      <c r="K150" s="105"/>
      <c r="L150" s="105"/>
      <c r="M150" s="105"/>
      <c r="N150" s="105"/>
      <c r="O150" s="105"/>
      <c r="P150" s="123"/>
      <c r="Q150" s="105"/>
      <c r="R150" s="105"/>
      <c r="S150" s="48"/>
      <c r="T150" s="82"/>
      <c r="U150" s="82"/>
      <c r="V150" s="82"/>
      <c r="W150" s="92"/>
    </row>
    <row r="151" spans="1:23" ht="15">
      <c r="A151" s="304"/>
      <c r="B151" s="305"/>
      <c r="C151" s="109"/>
      <c r="D151" s="105"/>
      <c r="E151" s="105"/>
      <c r="F151" s="105"/>
      <c r="G151" s="105"/>
      <c r="H151" s="105"/>
      <c r="I151" s="105"/>
      <c r="J151" s="105"/>
      <c r="K151" s="105"/>
      <c r="L151" s="105"/>
      <c r="M151" s="105"/>
      <c r="N151" s="105"/>
      <c r="O151" s="105"/>
      <c r="P151" s="123"/>
      <c r="Q151" s="105"/>
      <c r="R151" s="105"/>
      <c r="S151" s="48"/>
      <c r="T151" s="82"/>
      <c r="U151" s="82"/>
      <c r="V151" s="82"/>
      <c r="W151" s="92"/>
    </row>
    <row r="152" spans="1:23" ht="13.5" thickBot="1">
      <c r="A152" s="304"/>
      <c r="B152" s="305"/>
      <c r="C152" s="109"/>
      <c r="D152" s="105"/>
      <c r="E152" s="105"/>
      <c r="F152" s="105"/>
      <c r="G152" s="105"/>
      <c r="H152" s="105"/>
      <c r="I152" s="105"/>
      <c r="J152" s="105"/>
      <c r="K152" s="105"/>
      <c r="L152" s="105"/>
      <c r="M152" s="105"/>
      <c r="N152" s="105"/>
      <c r="O152" s="105"/>
      <c r="P152" s="123"/>
      <c r="Q152" s="105"/>
      <c r="R152" s="105"/>
      <c r="S152" s="48"/>
      <c r="T152" s="82"/>
      <c r="U152" s="82"/>
      <c r="V152" s="82"/>
      <c r="W152" s="92"/>
    </row>
    <row r="153" spans="1:23" ht="36.75" customHeight="1" thickBot="1">
      <c r="A153" s="304"/>
      <c r="B153" s="305"/>
      <c r="C153" s="283"/>
      <c r="D153" s="284"/>
      <c r="E153" s="122"/>
      <c r="F153" s="122"/>
      <c r="G153" s="122"/>
      <c r="H153" s="105"/>
      <c r="I153" s="105"/>
      <c r="J153" s="122"/>
      <c r="K153" s="285" t="s">
        <v>24</v>
      </c>
      <c r="L153" s="286"/>
      <c r="M153" s="193">
        <v>2018</v>
      </c>
      <c r="N153" s="33" t="s">
        <v>78</v>
      </c>
      <c r="O153" s="34" t="s">
        <v>107</v>
      </c>
      <c r="P153" s="123"/>
      <c r="Q153" s="161" t="s">
        <v>109</v>
      </c>
      <c r="R153" s="105"/>
      <c r="S153" s="48"/>
      <c r="T153" s="82"/>
      <c r="U153" s="101"/>
      <c r="V153" s="101"/>
      <c r="W153" s="102"/>
    </row>
    <row r="154" spans="1:23" ht="15">
      <c r="A154" s="304"/>
      <c r="B154" s="305"/>
      <c r="C154" s="277"/>
      <c r="D154" s="278"/>
      <c r="E154" s="125"/>
      <c r="F154" s="125"/>
      <c r="G154" s="125"/>
      <c r="H154" s="105"/>
      <c r="I154" s="105"/>
      <c r="J154" s="122"/>
      <c r="K154" s="194" t="s">
        <v>25</v>
      </c>
      <c r="L154" s="195"/>
      <c r="M154" s="196">
        <f>$L$139</f>
        <v>0</v>
      </c>
      <c r="N154" s="196">
        <f>$L$22+$L$47+$L$71+$L$94+$L$117</f>
        <v>0</v>
      </c>
      <c r="O154" s="197">
        <f>M154+N154</f>
        <v>0</v>
      </c>
      <c r="P154" s="123"/>
      <c r="Q154" s="132"/>
      <c r="R154" s="105"/>
      <c r="S154" s="48"/>
      <c r="T154" s="82"/>
      <c r="U154" s="101"/>
      <c r="V154" s="101"/>
      <c r="W154" s="102"/>
    </row>
    <row r="155" spans="1:23" ht="50.25" customHeight="1">
      <c r="A155" s="304"/>
      <c r="B155" s="305"/>
      <c r="C155" s="283"/>
      <c r="D155" s="284"/>
      <c r="E155" s="122"/>
      <c r="F155" s="126"/>
      <c r="G155" s="122"/>
      <c r="H155" s="105"/>
      <c r="I155" s="105"/>
      <c r="J155" s="122"/>
      <c r="K155" s="287" t="s">
        <v>3</v>
      </c>
      <c r="L155" s="288"/>
      <c r="M155" s="198">
        <v>2018</v>
      </c>
      <c r="N155" s="18" t="s">
        <v>114</v>
      </c>
      <c r="O155" s="35" t="s">
        <v>107</v>
      </c>
      <c r="P155" s="123"/>
      <c r="Q155" s="132"/>
      <c r="R155" s="105"/>
      <c r="S155" s="48"/>
      <c r="T155" s="82"/>
      <c r="U155" s="101"/>
      <c r="V155" s="101"/>
      <c r="W155" s="102"/>
    </row>
    <row r="156" spans="1:23" ht="15">
      <c r="A156" s="304"/>
      <c r="B156" s="305"/>
      <c r="C156" s="277"/>
      <c r="D156" s="278"/>
      <c r="E156" s="125"/>
      <c r="F156" s="105"/>
      <c r="G156" s="125"/>
      <c r="H156" s="105"/>
      <c r="I156" s="105"/>
      <c r="J156" s="122"/>
      <c r="K156" s="119" t="s">
        <v>27</v>
      </c>
      <c r="L156" s="120"/>
      <c r="M156" s="44">
        <f>$O$139</f>
        <v>0</v>
      </c>
      <c r="N156" s="44">
        <f>$O$29+$O$53+$O$76+$O$98+$O$120</f>
        <v>0</v>
      </c>
      <c r="O156" s="135">
        <f>M156+N156</f>
        <v>0</v>
      </c>
      <c r="P156" s="123"/>
      <c r="Q156" s="132"/>
      <c r="R156" s="105"/>
      <c r="S156" s="48"/>
      <c r="T156" s="82"/>
      <c r="U156" s="101"/>
      <c r="V156" s="101"/>
      <c r="W156" s="102"/>
    </row>
    <row r="157" spans="1:23" ht="15.75" customHeight="1" thickBot="1">
      <c r="A157" s="304"/>
      <c r="B157" s="305"/>
      <c r="C157" s="277"/>
      <c r="D157" s="278"/>
      <c r="E157" s="125"/>
      <c r="F157" s="105"/>
      <c r="G157" s="125"/>
      <c r="H157" s="105"/>
      <c r="I157" s="105"/>
      <c r="J157" s="122"/>
      <c r="K157" s="279" t="s">
        <v>26</v>
      </c>
      <c r="L157" s="280"/>
      <c r="M157" s="45">
        <f>$N$139</f>
        <v>0</v>
      </c>
      <c r="N157" s="45">
        <f>$N$29+$N$53+$N$76+$N$98+$N$120</f>
        <v>0</v>
      </c>
      <c r="O157" s="136">
        <f>M157+N157</f>
        <v>0</v>
      </c>
      <c r="P157" s="123"/>
      <c r="Q157" s="132"/>
      <c r="R157" s="105"/>
      <c r="S157" s="48"/>
      <c r="T157" s="82"/>
      <c r="U157" s="101"/>
      <c r="V157" s="101"/>
      <c r="W157" s="102"/>
    </row>
    <row r="158" spans="1:23" ht="12.75" customHeight="1">
      <c r="A158" s="304"/>
      <c r="B158" s="305"/>
      <c r="C158" s="127"/>
      <c r="D158" s="128"/>
      <c r="E158" s="105"/>
      <c r="F158" s="105"/>
      <c r="G158" s="105"/>
      <c r="H158" s="105"/>
      <c r="I158" s="105"/>
      <c r="J158" s="122"/>
      <c r="K158" s="105"/>
      <c r="L158" s="105"/>
      <c r="M158" s="105"/>
      <c r="N158" s="105"/>
      <c r="O158" s="132"/>
      <c r="P158" s="132"/>
      <c r="Q158" s="132"/>
      <c r="R158" s="105"/>
      <c r="S158" s="48"/>
      <c r="T158" s="82"/>
      <c r="U158" s="101"/>
      <c r="V158" s="101"/>
      <c r="W158" s="102"/>
    </row>
    <row r="159" spans="1:23" ht="15" customHeight="1">
      <c r="A159" s="304"/>
      <c r="B159" s="305"/>
      <c r="C159" s="127"/>
      <c r="D159" s="128"/>
      <c r="E159" s="105"/>
      <c r="F159" s="105"/>
      <c r="G159" s="105"/>
      <c r="H159" s="105"/>
      <c r="I159" s="105"/>
      <c r="J159" s="105"/>
      <c r="K159" s="105"/>
      <c r="L159" s="105"/>
      <c r="M159" s="105"/>
      <c r="N159" s="105"/>
      <c r="O159" s="132"/>
      <c r="P159" s="132"/>
      <c r="Q159" s="132"/>
      <c r="R159" s="105"/>
      <c r="S159" s="48"/>
      <c r="T159" s="82"/>
      <c r="U159" s="101"/>
      <c r="V159" s="101"/>
      <c r="W159" s="102"/>
    </row>
    <row r="160" spans="1:23" ht="13.5" thickBot="1">
      <c r="A160" s="304"/>
      <c r="B160" s="305"/>
      <c r="C160" s="129"/>
      <c r="D160" s="130"/>
      <c r="E160" s="131"/>
      <c r="F160" s="131"/>
      <c r="G160" s="131"/>
      <c r="H160" s="131"/>
      <c r="I160" s="131"/>
      <c r="J160" s="131"/>
      <c r="K160" s="131"/>
      <c r="L160" s="131"/>
      <c r="M160" s="131"/>
      <c r="N160" s="131"/>
      <c r="O160" s="133"/>
      <c r="P160" s="133"/>
      <c r="Q160" s="133"/>
      <c r="R160" s="131"/>
      <c r="S160" s="108"/>
      <c r="T160" s="95"/>
      <c r="U160" s="103"/>
      <c r="V160" s="103"/>
      <c r="W160" s="104"/>
    </row>
    <row r="161" spans="1:23" ht="14.25">
      <c r="A161" s="48"/>
      <c r="B161" s="305"/>
      <c r="C161" s="62">
        <v>2019</v>
      </c>
      <c r="D161" s="63"/>
      <c r="E161" s="63"/>
      <c r="F161" s="63"/>
      <c r="G161" s="63"/>
      <c r="H161" s="63"/>
      <c r="I161" s="63"/>
      <c r="J161" s="63"/>
      <c r="K161" s="63"/>
      <c r="L161" s="63"/>
      <c r="M161" s="63"/>
      <c r="N161" s="63"/>
      <c r="O161" s="63"/>
      <c r="P161" s="64"/>
      <c r="Q161" s="63"/>
      <c r="R161" s="63"/>
      <c r="S161" s="107"/>
      <c r="T161" s="90"/>
      <c r="U161" s="90"/>
      <c r="V161" s="90"/>
      <c r="W161" s="91"/>
    </row>
    <row r="162" spans="1:23" ht="13.5" thickBot="1">
      <c r="A162" s="48"/>
      <c r="B162" s="305"/>
      <c r="C162" s="65"/>
      <c r="D162" s="9"/>
      <c r="E162" s="9"/>
      <c r="F162" s="9"/>
      <c r="G162" s="9"/>
      <c r="H162" s="9"/>
      <c r="I162" s="9"/>
      <c r="J162" s="9"/>
      <c r="K162" s="9"/>
      <c r="L162" s="9"/>
      <c r="M162" s="9"/>
      <c r="N162" s="9"/>
      <c r="O162" s="9"/>
      <c r="P162" s="24"/>
      <c r="Q162" s="9"/>
      <c r="R162" s="9"/>
      <c r="S162" s="48"/>
      <c r="T162" s="82"/>
      <c r="U162" s="82"/>
      <c r="V162" s="82"/>
      <c r="W162" s="92"/>
    </row>
    <row r="163" spans="1:23" ht="13.5" thickBot="1">
      <c r="A163" s="48"/>
      <c r="B163" s="305"/>
      <c r="C163" s="66"/>
      <c r="D163" s="289" t="s">
        <v>1</v>
      </c>
      <c r="E163" s="290"/>
      <c r="F163" s="291"/>
      <c r="G163" s="5"/>
      <c r="H163" s="6"/>
      <c r="I163" s="6"/>
      <c r="J163" s="292" t="s">
        <v>2</v>
      </c>
      <c r="K163" s="293"/>
      <c r="L163" s="293"/>
      <c r="M163" s="7"/>
      <c r="N163" s="294" t="s">
        <v>3</v>
      </c>
      <c r="O163" s="295"/>
      <c r="P163" s="24"/>
      <c r="Q163" s="9"/>
      <c r="R163" s="9"/>
      <c r="S163" s="48"/>
      <c r="T163" s="82"/>
      <c r="U163" s="82"/>
      <c r="V163" s="82"/>
      <c r="W163" s="92"/>
    </row>
    <row r="164" spans="1:23" ht="61.5" customHeight="1">
      <c r="A164" s="48"/>
      <c r="B164" s="305"/>
      <c r="C164" s="67" t="s">
        <v>4</v>
      </c>
      <c r="D164" s="173" t="s">
        <v>68</v>
      </c>
      <c r="E164" s="174" t="s">
        <v>69</v>
      </c>
      <c r="F164" s="166" t="s">
        <v>30</v>
      </c>
      <c r="G164" s="14" t="s">
        <v>70</v>
      </c>
      <c r="H164" s="15" t="s">
        <v>71</v>
      </c>
      <c r="I164" s="15"/>
      <c r="J164" s="16" t="s">
        <v>45</v>
      </c>
      <c r="K164" s="16" t="s">
        <v>46</v>
      </c>
      <c r="L164" s="17" t="s">
        <v>7</v>
      </c>
      <c r="M164" s="15"/>
      <c r="N164" s="18" t="s">
        <v>8</v>
      </c>
      <c r="O164" s="18" t="s">
        <v>9</v>
      </c>
      <c r="P164" s="24"/>
      <c r="Q164" s="275" t="s">
        <v>110</v>
      </c>
      <c r="R164" s="276"/>
      <c r="S164" s="139"/>
      <c r="T164" s="82"/>
      <c r="U164" s="93" t="s">
        <v>10</v>
      </c>
      <c r="V164" s="93" t="s">
        <v>11</v>
      </c>
      <c r="W164" s="92"/>
    </row>
    <row r="165" spans="1:23" ht="12.75" customHeight="1">
      <c r="A165" s="48"/>
      <c r="B165" s="305"/>
      <c r="C165" s="68">
        <v>1</v>
      </c>
      <c r="D165" s="170">
        <v>0</v>
      </c>
      <c r="E165" s="171">
        <v>0</v>
      </c>
      <c r="F165" s="172">
        <v>1</v>
      </c>
      <c r="G165" s="39">
        <f aca="true" t="shared" si="69" ref="G165:G176">D165+E165</f>
        <v>0</v>
      </c>
      <c r="H165" s="40">
        <f aca="true" t="shared" si="70" ref="H165:H176">ROUND((G165/F165),2)</f>
        <v>0</v>
      </c>
      <c r="I165" s="40"/>
      <c r="J165" s="36">
        <f aca="true" t="shared" si="71" ref="J165:J176">ROUND((H165*3%)*F165,2)</f>
        <v>0</v>
      </c>
      <c r="K165" s="36">
        <f>ROUND((IF(H165-$R$167&lt;0,0,(H165-$R$167))*3.5%)*F165,2)</f>
        <v>0</v>
      </c>
      <c r="L165" s="37">
        <f aca="true" t="shared" si="72" ref="L165:L176">J165+K165</f>
        <v>0</v>
      </c>
      <c r="M165" s="40"/>
      <c r="N165" s="44">
        <f>((MIN(H165,$R$168)*0.58%)+IF(H165&gt;$R$168,(H165-$R$168)*1.25%,0))*F165</f>
        <v>0</v>
      </c>
      <c r="O165" s="44">
        <f>(H165*3.75%)*F165</f>
        <v>0</v>
      </c>
      <c r="P165" s="24" t="str">
        <f>IF(W165&lt;&gt;0,"Error - review!",".")</f>
        <v>.</v>
      </c>
      <c r="Q165" s="111" t="s">
        <v>100</v>
      </c>
      <c r="R165" s="112"/>
      <c r="S165" s="48"/>
      <c r="T165" s="82"/>
      <c r="U165" s="86">
        <f>((MIN(H165,$R$168)*0.58%))*F165</f>
        <v>0</v>
      </c>
      <c r="V165" s="86">
        <f>(IF(H165&gt;$R$168,(H165-$R$168)*1.25%,0))*F165</f>
        <v>0</v>
      </c>
      <c r="W165" s="94">
        <f aca="true" t="shared" si="73" ref="W165:W176">(U165+V165)-N165</f>
        <v>0</v>
      </c>
    </row>
    <row r="166" spans="1:23" ht="15">
      <c r="A166" s="48"/>
      <c r="B166" s="305"/>
      <c r="C166" s="68">
        <v>2</v>
      </c>
      <c r="D166" s="170">
        <v>0</v>
      </c>
      <c r="E166" s="171">
        <v>0</v>
      </c>
      <c r="F166" s="172">
        <v>1</v>
      </c>
      <c r="G166" s="39">
        <f t="shared" si="69"/>
        <v>0</v>
      </c>
      <c r="H166" s="40">
        <f t="shared" si="70"/>
        <v>0</v>
      </c>
      <c r="I166" s="40"/>
      <c r="J166" s="36">
        <f t="shared" si="71"/>
        <v>0</v>
      </c>
      <c r="K166" s="36">
        <f>ROUND((IF(H166-$R$167&lt;0,0,(H166-$R$167))*3.5%)*F166,2)</f>
        <v>0</v>
      </c>
      <c r="L166" s="37">
        <f t="shared" si="72"/>
        <v>0</v>
      </c>
      <c r="M166" s="40"/>
      <c r="N166" s="44">
        <f>((MIN(H166,$R$168)*0.58%)+IF(H166&gt;$R$168,(H166-$R$168)*1.25%,0))*F166</f>
        <v>0</v>
      </c>
      <c r="O166" s="44">
        <f aca="true" t="shared" si="74" ref="O166:O176">(H166*3.75%)*F166</f>
        <v>0</v>
      </c>
      <c r="P166" s="24" t="str">
        <f aca="true" t="shared" si="75" ref="P166:P176">IF(W166&lt;&gt;0,"Error - review!",".")</f>
        <v>.</v>
      </c>
      <c r="Q166" s="113" t="s">
        <v>13</v>
      </c>
      <c r="R166" s="150">
        <v>243.3</v>
      </c>
      <c r="S166" s="48"/>
      <c r="T166" s="82"/>
      <c r="U166" s="86">
        <f>((MIN(H166,$R$168)*0.58%))*F166</f>
        <v>0</v>
      </c>
      <c r="V166" s="86">
        <f>(IF(H166&gt;$R$168,(H166-$R$168)*1.25%,0))*F166</f>
        <v>0</v>
      </c>
      <c r="W166" s="94">
        <f t="shared" si="73"/>
        <v>0</v>
      </c>
    </row>
    <row r="167" spans="1:23" ht="15">
      <c r="A167" s="48"/>
      <c r="B167" s="305"/>
      <c r="C167" s="207">
        <v>3</v>
      </c>
      <c r="D167" s="170">
        <v>0</v>
      </c>
      <c r="E167" s="171">
        <v>0</v>
      </c>
      <c r="F167" s="172">
        <v>1</v>
      </c>
      <c r="G167" s="39">
        <f t="shared" si="69"/>
        <v>0</v>
      </c>
      <c r="H167" s="40">
        <f t="shared" si="70"/>
        <v>0</v>
      </c>
      <c r="I167" s="40"/>
      <c r="J167" s="36">
        <f>ROUND((H167*3%)*F167,2)</f>
        <v>0</v>
      </c>
      <c r="K167" s="36">
        <f>ROUND((IF(H167-$R$172&lt;0,0,(H167-R172))*3.5%)*F167,2)</f>
        <v>0</v>
      </c>
      <c r="L167" s="37">
        <f t="shared" si="72"/>
        <v>0</v>
      </c>
      <c r="M167" s="40"/>
      <c r="N167" s="44">
        <f>((MIN(H167,$R$173)*0.58%)+IF(H167&gt;$R$173,(H167-$R$173)*1.25%,0))*F167</f>
        <v>0</v>
      </c>
      <c r="O167" s="44">
        <f t="shared" si="74"/>
        <v>0</v>
      </c>
      <c r="P167" s="24" t="str">
        <f t="shared" si="75"/>
        <v>.</v>
      </c>
      <c r="Q167" s="113" t="s">
        <v>63</v>
      </c>
      <c r="R167" s="150">
        <f>ROUND(($R$166*52.18*2)/12,2)</f>
        <v>2115.9</v>
      </c>
      <c r="S167" s="48"/>
      <c r="T167" s="82"/>
      <c r="U167" s="86">
        <f>((MIN(H167,$R$173)*0.58%))*F167</f>
        <v>0</v>
      </c>
      <c r="V167" s="86">
        <f>(IF(H167&gt;$R$173,(H167-$R$173)*1.25%,0))*F167</f>
        <v>0</v>
      </c>
      <c r="W167" s="94">
        <f t="shared" si="73"/>
        <v>0</v>
      </c>
    </row>
    <row r="168" spans="1:23" ht="15">
      <c r="A168" s="48"/>
      <c r="B168" s="305"/>
      <c r="C168" s="68">
        <v>4</v>
      </c>
      <c r="D168" s="170">
        <v>0</v>
      </c>
      <c r="E168" s="171">
        <v>0</v>
      </c>
      <c r="F168" s="172">
        <v>1</v>
      </c>
      <c r="G168" s="39">
        <f t="shared" si="69"/>
        <v>0</v>
      </c>
      <c r="H168" s="40">
        <f t="shared" si="70"/>
        <v>0</v>
      </c>
      <c r="I168" s="40"/>
      <c r="J168" s="36">
        <f t="shared" si="71"/>
        <v>0</v>
      </c>
      <c r="K168" s="36">
        <f>ROUND((IF(H168-$R$176&lt;0,0,(H168-$R$176))*3.5%)*F168,2)</f>
        <v>0</v>
      </c>
      <c r="L168" s="37">
        <f t="shared" si="72"/>
        <v>0</v>
      </c>
      <c r="M168" s="40"/>
      <c r="N168" s="44">
        <f>((MIN(H168,$R$177)*0.58%)+IF(H168&gt;$R$177,(H168-$R$177)*1.25%,0))*F168</f>
        <v>0</v>
      </c>
      <c r="O168" s="44">
        <f t="shared" si="74"/>
        <v>0</v>
      </c>
      <c r="P168" s="24" t="str">
        <f t="shared" si="75"/>
        <v>.</v>
      </c>
      <c r="Q168" s="113" t="s">
        <v>32</v>
      </c>
      <c r="R168" s="150">
        <f>ROUND(($R$166*52.18*3.74)/12,2)</f>
        <v>3956.73</v>
      </c>
      <c r="S168" s="48"/>
      <c r="T168" s="82"/>
      <c r="U168" s="86">
        <f aca="true" t="shared" si="76" ref="U168:U176">((MIN(H168,$R$177)*0.58%))*F168</f>
        <v>0</v>
      </c>
      <c r="V168" s="86">
        <f aca="true" t="shared" si="77" ref="V168:V176">(IF(H168&gt;$R$177,(H168-$R$177)*1.25%,0))*F168</f>
        <v>0</v>
      </c>
      <c r="W168" s="94">
        <f t="shared" si="73"/>
        <v>0</v>
      </c>
    </row>
    <row r="169" spans="1:23" ht="15">
      <c r="A169" s="48"/>
      <c r="B169" s="305"/>
      <c r="C169" s="68">
        <v>5</v>
      </c>
      <c r="D169" s="170">
        <v>0</v>
      </c>
      <c r="E169" s="171">
        <v>0</v>
      </c>
      <c r="F169" s="172">
        <v>1</v>
      </c>
      <c r="G169" s="39">
        <f t="shared" si="69"/>
        <v>0</v>
      </c>
      <c r="H169" s="40">
        <f t="shared" si="70"/>
        <v>0</v>
      </c>
      <c r="I169" s="40"/>
      <c r="J169" s="36">
        <f t="shared" si="71"/>
        <v>0</v>
      </c>
      <c r="K169" s="36">
        <f>ROUND((IF(H169-$R$176&lt;0,0,(H169-$R$176))*3.5%)*F169,2)</f>
        <v>0</v>
      </c>
      <c r="L169" s="37">
        <f t="shared" si="72"/>
        <v>0</v>
      </c>
      <c r="M169" s="40"/>
      <c r="N169" s="44">
        <f aca="true" t="shared" si="78" ref="N169:N176">((MIN(H169,$R$177)*0.58%)+IF(H169&gt;$R$177,(H169-$R$177)*1.25%,0))*F169</f>
        <v>0</v>
      </c>
      <c r="O169" s="44">
        <f t="shared" si="74"/>
        <v>0</v>
      </c>
      <c r="P169" s="24" t="str">
        <f t="shared" si="75"/>
        <v>.</v>
      </c>
      <c r="Q169" s="202">
        <v>43525</v>
      </c>
      <c r="R169" s="150"/>
      <c r="S169" s="48"/>
      <c r="T169" s="82"/>
      <c r="U169" s="86">
        <f t="shared" si="76"/>
        <v>0</v>
      </c>
      <c r="V169" s="86">
        <f t="shared" si="77"/>
        <v>0</v>
      </c>
      <c r="W169" s="94">
        <f t="shared" si="73"/>
        <v>0</v>
      </c>
    </row>
    <row r="170" spans="1:23" ht="15">
      <c r="A170" s="48"/>
      <c r="B170" s="305"/>
      <c r="C170" s="68">
        <v>6</v>
      </c>
      <c r="D170" s="170">
        <v>0</v>
      </c>
      <c r="E170" s="171">
        <v>0</v>
      </c>
      <c r="F170" s="172">
        <v>1</v>
      </c>
      <c r="G170" s="39">
        <f t="shared" si="69"/>
        <v>0</v>
      </c>
      <c r="H170" s="40">
        <f t="shared" si="70"/>
        <v>0</v>
      </c>
      <c r="I170" s="40"/>
      <c r="J170" s="36">
        <f t="shared" si="71"/>
        <v>0</v>
      </c>
      <c r="K170" s="36">
        <f aca="true" t="shared" si="79" ref="K170:K176">ROUND((IF(H170-$R$176&lt;0,0,(H170-$R$176))*3.5%)*F170,2)</f>
        <v>0</v>
      </c>
      <c r="L170" s="37">
        <f t="shared" si="72"/>
        <v>0</v>
      </c>
      <c r="M170" s="40"/>
      <c r="N170" s="44">
        <f t="shared" si="78"/>
        <v>0</v>
      </c>
      <c r="O170" s="44">
        <f t="shared" si="74"/>
        <v>0</v>
      </c>
      <c r="P170" s="24" t="str">
        <f t="shared" si="75"/>
        <v>.</v>
      </c>
      <c r="Q170" s="113" t="s">
        <v>103</v>
      </c>
      <c r="R170" s="150">
        <f>R166</f>
        <v>243.3</v>
      </c>
      <c r="S170" s="48"/>
      <c r="T170" s="82"/>
      <c r="U170" s="86">
        <f t="shared" si="76"/>
        <v>0</v>
      </c>
      <c r="V170" s="86">
        <f t="shared" si="77"/>
        <v>0</v>
      </c>
      <c r="W170" s="94">
        <f t="shared" si="73"/>
        <v>0</v>
      </c>
    </row>
    <row r="171" spans="1:23" ht="15">
      <c r="A171" s="48"/>
      <c r="B171" s="305"/>
      <c r="C171" s="68">
        <v>7</v>
      </c>
      <c r="D171" s="170">
        <v>0</v>
      </c>
      <c r="E171" s="171">
        <v>0</v>
      </c>
      <c r="F171" s="172">
        <v>1</v>
      </c>
      <c r="G171" s="39">
        <f t="shared" si="69"/>
        <v>0</v>
      </c>
      <c r="H171" s="40">
        <f t="shared" si="70"/>
        <v>0</v>
      </c>
      <c r="I171" s="40"/>
      <c r="J171" s="36">
        <f t="shared" si="71"/>
        <v>0</v>
      </c>
      <c r="K171" s="36">
        <f t="shared" si="79"/>
        <v>0</v>
      </c>
      <c r="L171" s="37">
        <f t="shared" si="72"/>
        <v>0</v>
      </c>
      <c r="M171" s="40"/>
      <c r="N171" s="44">
        <f t="shared" si="78"/>
        <v>0</v>
      </c>
      <c r="O171" s="44">
        <f t="shared" si="74"/>
        <v>0</v>
      </c>
      <c r="P171" s="24" t="str">
        <f t="shared" si="75"/>
        <v>.</v>
      </c>
      <c r="Q171" s="113" t="s">
        <v>104</v>
      </c>
      <c r="R171" s="150">
        <v>248.3</v>
      </c>
      <c r="S171" s="48"/>
      <c r="T171" s="82"/>
      <c r="U171" s="86">
        <f t="shared" si="76"/>
        <v>0</v>
      </c>
      <c r="V171" s="86">
        <f t="shared" si="77"/>
        <v>0</v>
      </c>
      <c r="W171" s="94">
        <f t="shared" si="73"/>
        <v>0</v>
      </c>
    </row>
    <row r="172" spans="1:23" ht="15">
      <c r="A172" s="48"/>
      <c r="B172" s="305"/>
      <c r="C172" s="68">
        <v>8</v>
      </c>
      <c r="D172" s="170">
        <v>0</v>
      </c>
      <c r="E172" s="171">
        <v>0</v>
      </c>
      <c r="F172" s="172">
        <v>1</v>
      </c>
      <c r="G172" s="39">
        <f t="shared" si="69"/>
        <v>0</v>
      </c>
      <c r="H172" s="40">
        <f t="shared" si="70"/>
        <v>0</v>
      </c>
      <c r="I172" s="40"/>
      <c r="J172" s="36">
        <f t="shared" si="71"/>
        <v>0</v>
      </c>
      <c r="K172" s="36">
        <f t="shared" si="79"/>
        <v>0</v>
      </c>
      <c r="L172" s="37">
        <f t="shared" si="72"/>
        <v>0</v>
      </c>
      <c r="M172" s="40"/>
      <c r="N172" s="44">
        <f t="shared" si="78"/>
        <v>0</v>
      </c>
      <c r="O172" s="44">
        <f t="shared" si="74"/>
        <v>0</v>
      </c>
      <c r="P172" s="24" t="str">
        <f t="shared" si="75"/>
        <v>.</v>
      </c>
      <c r="Q172" s="113" t="s">
        <v>37</v>
      </c>
      <c r="R172" s="150">
        <f>ROUND(((((($R$170*(24/31))+($R$171*(7/31)))*52.18)/12)*2),2)</f>
        <v>2125.72</v>
      </c>
      <c r="S172" s="48"/>
      <c r="T172" s="82"/>
      <c r="U172" s="86">
        <f t="shared" si="76"/>
        <v>0</v>
      </c>
      <c r="V172" s="86">
        <f t="shared" si="77"/>
        <v>0</v>
      </c>
      <c r="W172" s="94">
        <f t="shared" si="73"/>
        <v>0</v>
      </c>
    </row>
    <row r="173" spans="1:23" ht="15">
      <c r="A173" s="48"/>
      <c r="B173" s="305"/>
      <c r="C173" s="68">
        <v>9</v>
      </c>
      <c r="D173" s="170">
        <v>0</v>
      </c>
      <c r="E173" s="171">
        <v>0</v>
      </c>
      <c r="F173" s="172">
        <v>1</v>
      </c>
      <c r="G173" s="39">
        <f t="shared" si="69"/>
        <v>0</v>
      </c>
      <c r="H173" s="40">
        <f t="shared" si="70"/>
        <v>0</v>
      </c>
      <c r="I173" s="40"/>
      <c r="J173" s="36">
        <f t="shared" si="71"/>
        <v>0</v>
      </c>
      <c r="K173" s="36">
        <f t="shared" si="79"/>
        <v>0</v>
      </c>
      <c r="L173" s="37">
        <f t="shared" si="72"/>
        <v>0</v>
      </c>
      <c r="M173" s="40"/>
      <c r="N173" s="44">
        <f t="shared" si="78"/>
        <v>0</v>
      </c>
      <c r="O173" s="44">
        <f t="shared" si="74"/>
        <v>0</v>
      </c>
      <c r="P173" s="24" t="str">
        <f t="shared" si="75"/>
        <v>.</v>
      </c>
      <c r="Q173" s="113" t="s">
        <v>38</v>
      </c>
      <c r="R173" s="150">
        <f>ROUND(((((($R$170*(24/31))+($R$171*(7/31)))*52.18)/12)*3.74),2)</f>
        <v>3975.09</v>
      </c>
      <c r="S173" s="48"/>
      <c r="T173" s="82"/>
      <c r="U173" s="86">
        <f t="shared" si="76"/>
        <v>0</v>
      </c>
      <c r="V173" s="86">
        <f t="shared" si="77"/>
        <v>0</v>
      </c>
      <c r="W173" s="94">
        <f t="shared" si="73"/>
        <v>0</v>
      </c>
    </row>
    <row r="174" spans="1:23" ht="15">
      <c r="A174" s="48"/>
      <c r="B174" s="305"/>
      <c r="C174" s="68">
        <v>10</v>
      </c>
      <c r="D174" s="170">
        <v>0</v>
      </c>
      <c r="E174" s="171">
        <v>0</v>
      </c>
      <c r="F174" s="172">
        <v>1</v>
      </c>
      <c r="G174" s="39">
        <f t="shared" si="69"/>
        <v>0</v>
      </c>
      <c r="H174" s="40">
        <f t="shared" si="70"/>
        <v>0</v>
      </c>
      <c r="I174" s="40"/>
      <c r="J174" s="36">
        <f t="shared" si="71"/>
        <v>0</v>
      </c>
      <c r="K174" s="36">
        <f t="shared" si="79"/>
        <v>0</v>
      </c>
      <c r="L174" s="37">
        <f t="shared" si="72"/>
        <v>0</v>
      </c>
      <c r="M174" s="40"/>
      <c r="N174" s="44">
        <f t="shared" si="78"/>
        <v>0</v>
      </c>
      <c r="O174" s="44">
        <f t="shared" si="74"/>
        <v>0</v>
      </c>
      <c r="P174" s="24" t="str">
        <f t="shared" si="75"/>
        <v>.</v>
      </c>
      <c r="Q174" s="111" t="s">
        <v>106</v>
      </c>
      <c r="R174" s="150"/>
      <c r="S174" s="48"/>
      <c r="T174" s="82"/>
      <c r="U174" s="86">
        <f t="shared" si="76"/>
        <v>0</v>
      </c>
      <c r="V174" s="86">
        <f t="shared" si="77"/>
        <v>0</v>
      </c>
      <c r="W174" s="94">
        <f t="shared" si="73"/>
        <v>0</v>
      </c>
    </row>
    <row r="175" spans="1:23" ht="15">
      <c r="A175" s="48"/>
      <c r="B175" s="305"/>
      <c r="C175" s="68">
        <v>11</v>
      </c>
      <c r="D175" s="170">
        <v>0</v>
      </c>
      <c r="E175" s="171">
        <v>0</v>
      </c>
      <c r="F175" s="172">
        <v>1</v>
      </c>
      <c r="G175" s="39">
        <f t="shared" si="69"/>
        <v>0</v>
      </c>
      <c r="H175" s="40">
        <f t="shared" si="70"/>
        <v>0</v>
      </c>
      <c r="I175" s="40"/>
      <c r="J175" s="36">
        <f t="shared" si="71"/>
        <v>0</v>
      </c>
      <c r="K175" s="36">
        <f t="shared" si="79"/>
        <v>0</v>
      </c>
      <c r="L175" s="37">
        <f t="shared" si="72"/>
        <v>0</v>
      </c>
      <c r="M175" s="40"/>
      <c r="N175" s="44">
        <f t="shared" si="78"/>
        <v>0</v>
      </c>
      <c r="O175" s="44">
        <f t="shared" si="74"/>
        <v>0</v>
      </c>
      <c r="P175" s="24" t="str">
        <f t="shared" si="75"/>
        <v>.</v>
      </c>
      <c r="Q175" s="113" t="s">
        <v>75</v>
      </c>
      <c r="R175" s="150">
        <v>248.3</v>
      </c>
      <c r="S175" s="48"/>
      <c r="T175" s="82"/>
      <c r="U175" s="86">
        <f t="shared" si="76"/>
        <v>0</v>
      </c>
      <c r="V175" s="86">
        <f t="shared" si="77"/>
        <v>0</v>
      </c>
      <c r="W175" s="94">
        <f t="shared" si="73"/>
        <v>0</v>
      </c>
    </row>
    <row r="176" spans="1:23" ht="15">
      <c r="A176" s="48"/>
      <c r="B176" s="305"/>
      <c r="C176" s="69">
        <v>12</v>
      </c>
      <c r="D176" s="170">
        <v>0</v>
      </c>
      <c r="E176" s="171">
        <v>0</v>
      </c>
      <c r="F176" s="172">
        <v>1</v>
      </c>
      <c r="G176" s="39">
        <f t="shared" si="69"/>
        <v>0</v>
      </c>
      <c r="H176" s="40">
        <f t="shared" si="70"/>
        <v>0</v>
      </c>
      <c r="I176" s="40"/>
      <c r="J176" s="36">
        <f t="shared" si="71"/>
        <v>0</v>
      </c>
      <c r="K176" s="36">
        <f t="shared" si="79"/>
        <v>0</v>
      </c>
      <c r="L176" s="37">
        <f t="shared" si="72"/>
        <v>0</v>
      </c>
      <c r="M176" s="40"/>
      <c r="N176" s="44">
        <f t="shared" si="78"/>
        <v>0</v>
      </c>
      <c r="O176" s="44">
        <f t="shared" si="74"/>
        <v>0</v>
      </c>
      <c r="P176" s="24" t="str">
        <f t="shared" si="75"/>
        <v>.</v>
      </c>
      <c r="Q176" s="113" t="s">
        <v>64</v>
      </c>
      <c r="R176" s="150">
        <f>ROUND(($R$175*52.18*2)/12,2)</f>
        <v>2159.38</v>
      </c>
      <c r="S176" s="48"/>
      <c r="T176" s="82"/>
      <c r="U176" s="86">
        <f t="shared" si="76"/>
        <v>0</v>
      </c>
      <c r="V176" s="86">
        <f t="shared" si="77"/>
        <v>0</v>
      </c>
      <c r="W176" s="94">
        <f t="shared" si="73"/>
        <v>0</v>
      </c>
    </row>
    <row r="177" spans="1:23" ht="13.5" thickBot="1">
      <c r="A177" s="48"/>
      <c r="B177" s="305"/>
      <c r="C177" s="70"/>
      <c r="D177" s="41"/>
      <c r="E177" s="41"/>
      <c r="F177" s="189" t="s">
        <v>53</v>
      </c>
      <c r="G177" s="40">
        <f>SUM(G165:G176)</f>
        <v>0</v>
      </c>
      <c r="H177" s="40">
        <f>SUM(H165:H176)</f>
        <v>0</v>
      </c>
      <c r="I177" s="40"/>
      <c r="J177" s="36">
        <f>SUM(J165:J176)</f>
        <v>0</v>
      </c>
      <c r="K177" s="36">
        <f>SUM(K165:K176)</f>
        <v>0</v>
      </c>
      <c r="L177" s="37">
        <f>SUM(L165:L176)</f>
        <v>0</v>
      </c>
      <c r="M177" s="40"/>
      <c r="N177" s="38">
        <f>SUM(N165:N176)</f>
        <v>0</v>
      </c>
      <c r="O177" s="38">
        <f>SUM(O165:O176)</f>
        <v>0</v>
      </c>
      <c r="P177" s="24"/>
      <c r="Q177" s="114" t="s">
        <v>28</v>
      </c>
      <c r="R177" s="151">
        <f>ROUND(($R$175*52.18*3.74)/12,2)</f>
        <v>4038.04</v>
      </c>
      <c r="S177" s="48"/>
      <c r="T177" s="82"/>
      <c r="U177" s="88">
        <f>SUM(U165:U176)</f>
        <v>0</v>
      </c>
      <c r="V177" s="88">
        <f>SUM(V165:V176)</f>
        <v>0</v>
      </c>
      <c r="W177" s="140">
        <f>SUM(W165:W176)</f>
        <v>0</v>
      </c>
    </row>
    <row r="178" spans="1:23" ht="15">
      <c r="A178" s="48"/>
      <c r="B178" s="305"/>
      <c r="C178" s="71"/>
      <c r="D178" s="43"/>
      <c r="E178" s="43"/>
      <c r="F178" s="43"/>
      <c r="G178" s="43"/>
      <c r="H178" s="43"/>
      <c r="I178" s="43"/>
      <c r="J178" s="43"/>
      <c r="K178" s="43"/>
      <c r="L178" s="61"/>
      <c r="M178" s="43"/>
      <c r="N178" s="61"/>
      <c r="O178" s="61"/>
      <c r="P178" s="72"/>
      <c r="S178" s="43"/>
      <c r="T178" s="82"/>
      <c r="U178" s="86"/>
      <c r="V178" s="86"/>
      <c r="W178" s="94"/>
    </row>
    <row r="179" spans="1:23" ht="13.5" thickBot="1">
      <c r="A179" s="48"/>
      <c r="B179" s="305"/>
      <c r="C179" s="110"/>
      <c r="D179" s="75"/>
      <c r="E179" s="75"/>
      <c r="F179" s="75"/>
      <c r="G179" s="75"/>
      <c r="H179" s="75"/>
      <c r="I179" s="75"/>
      <c r="J179" s="75"/>
      <c r="K179" s="75"/>
      <c r="L179" s="76"/>
      <c r="M179" s="75"/>
      <c r="N179" s="76"/>
      <c r="O179" s="76"/>
      <c r="P179" s="141"/>
      <c r="Q179" s="108"/>
      <c r="R179" s="75"/>
      <c r="S179" s="75"/>
      <c r="T179" s="95"/>
      <c r="U179" s="97"/>
      <c r="V179" s="97"/>
      <c r="W179" s="98"/>
    </row>
    <row r="180" spans="1:23" ht="15" customHeight="1">
      <c r="A180" s="48"/>
      <c r="B180" s="305"/>
      <c r="C180" s="302" t="s">
        <v>112</v>
      </c>
      <c r="D180" s="303"/>
      <c r="E180" s="303"/>
      <c r="F180" s="303"/>
      <c r="G180" s="303"/>
      <c r="H180" s="303"/>
      <c r="I180" s="77"/>
      <c r="J180" s="77"/>
      <c r="K180" s="77"/>
      <c r="L180" s="78"/>
      <c r="M180" s="77"/>
      <c r="N180" s="78"/>
      <c r="O180" s="78"/>
      <c r="P180" s="142"/>
      <c r="Q180" s="107"/>
      <c r="R180" s="77"/>
      <c r="S180" s="77"/>
      <c r="T180" s="90"/>
      <c r="U180" s="99"/>
      <c r="V180" s="99"/>
      <c r="W180" s="100"/>
    </row>
    <row r="181" spans="1:23" ht="15">
      <c r="A181" s="48"/>
      <c r="B181" s="305"/>
      <c r="C181" s="71"/>
      <c r="D181" s="43"/>
      <c r="E181" s="43"/>
      <c r="F181" s="43"/>
      <c r="G181" s="43"/>
      <c r="H181" s="43"/>
      <c r="I181" s="43"/>
      <c r="J181" s="43"/>
      <c r="K181" s="43"/>
      <c r="L181" s="61"/>
      <c r="M181" s="43"/>
      <c r="N181" s="61"/>
      <c r="O181" s="61"/>
      <c r="P181" s="72"/>
      <c r="Q181" s="48"/>
      <c r="R181" s="43"/>
      <c r="S181" s="43"/>
      <c r="T181" s="82"/>
      <c r="U181" s="86"/>
      <c r="V181" s="86"/>
      <c r="W181" s="94"/>
    </row>
    <row r="182" spans="1:23" ht="15">
      <c r="A182" s="48"/>
      <c r="B182" s="305"/>
      <c r="C182" s="71"/>
      <c r="D182" s="43"/>
      <c r="E182" s="43"/>
      <c r="F182" s="43"/>
      <c r="G182" s="43"/>
      <c r="H182" s="43"/>
      <c r="I182" s="43"/>
      <c r="J182" s="43"/>
      <c r="K182" s="43"/>
      <c r="L182" s="61"/>
      <c r="M182" s="43"/>
      <c r="N182" s="61"/>
      <c r="O182" s="61"/>
      <c r="P182" s="72"/>
      <c r="Q182" s="48"/>
      <c r="R182" s="43"/>
      <c r="S182" s="43"/>
      <c r="T182" s="82"/>
      <c r="U182" s="86"/>
      <c r="V182" s="86"/>
      <c r="W182" s="94"/>
    </row>
    <row r="183" spans="1:23" ht="15">
      <c r="A183" s="48"/>
      <c r="B183" s="305"/>
      <c r="C183" s="143"/>
      <c r="D183" s="144"/>
      <c r="E183" s="144"/>
      <c r="F183" s="144"/>
      <c r="G183" s="144"/>
      <c r="H183" s="144"/>
      <c r="I183" s="144"/>
      <c r="J183" s="144"/>
      <c r="K183" s="144"/>
      <c r="L183" s="144"/>
      <c r="M183" s="144"/>
      <c r="N183" s="144"/>
      <c r="O183" s="144"/>
      <c r="P183" s="145"/>
      <c r="Q183" s="144"/>
      <c r="R183" s="144"/>
      <c r="S183" s="48"/>
      <c r="T183" s="82"/>
      <c r="U183" s="82"/>
      <c r="V183" s="82"/>
      <c r="W183" s="92"/>
    </row>
    <row r="184" spans="1:23" ht="15">
      <c r="A184" s="48"/>
      <c r="B184" s="305"/>
      <c r="C184" s="143"/>
      <c r="D184" s="144"/>
      <c r="E184" s="144"/>
      <c r="F184" s="144"/>
      <c r="G184" s="144"/>
      <c r="H184" s="144"/>
      <c r="I184" s="144"/>
      <c r="J184" s="144"/>
      <c r="K184" s="144"/>
      <c r="L184" s="144"/>
      <c r="M184" s="144"/>
      <c r="N184" s="144"/>
      <c r="O184" s="144"/>
      <c r="P184" s="145"/>
      <c r="Q184" s="144"/>
      <c r="R184" s="144"/>
      <c r="S184" s="48"/>
      <c r="T184" s="82"/>
      <c r="U184" s="82"/>
      <c r="V184" s="82"/>
      <c r="W184" s="92"/>
    </row>
    <row r="185" spans="1:23" ht="15">
      <c r="A185" s="48"/>
      <c r="B185" s="305"/>
      <c r="C185" s="143"/>
      <c r="D185" s="144"/>
      <c r="E185" s="144"/>
      <c r="F185" s="144"/>
      <c r="G185" s="144"/>
      <c r="H185" s="144"/>
      <c r="I185" s="144"/>
      <c r="J185" s="144"/>
      <c r="K185" s="144"/>
      <c r="L185" s="144"/>
      <c r="M185" s="144"/>
      <c r="N185" s="144"/>
      <c r="O185" s="144"/>
      <c r="P185" s="145"/>
      <c r="Q185" s="144"/>
      <c r="R185" s="144"/>
      <c r="S185" s="48"/>
      <c r="T185" s="82"/>
      <c r="U185" s="82"/>
      <c r="V185" s="82"/>
      <c r="W185" s="92"/>
    </row>
    <row r="186" spans="1:23" ht="15">
      <c r="A186" s="48"/>
      <c r="B186" s="305"/>
      <c r="C186" s="143"/>
      <c r="D186" s="144"/>
      <c r="E186" s="144"/>
      <c r="F186" s="144"/>
      <c r="G186" s="144"/>
      <c r="H186" s="144"/>
      <c r="I186" s="144"/>
      <c r="J186" s="144"/>
      <c r="K186" s="144"/>
      <c r="L186" s="144"/>
      <c r="M186" s="144"/>
      <c r="N186" s="144"/>
      <c r="O186" s="144"/>
      <c r="P186" s="145"/>
      <c r="Q186" s="144"/>
      <c r="R186" s="144"/>
      <c r="S186" s="48"/>
      <c r="T186" s="82"/>
      <c r="U186" s="82"/>
      <c r="V186" s="82"/>
      <c r="W186" s="92"/>
    </row>
    <row r="187" spans="1:23" ht="15">
      <c r="A187" s="48"/>
      <c r="B187" s="305"/>
      <c r="C187" s="143"/>
      <c r="D187" s="144"/>
      <c r="E187" s="144"/>
      <c r="F187" s="144"/>
      <c r="G187" s="144"/>
      <c r="H187" s="144"/>
      <c r="I187" s="144"/>
      <c r="J187" s="144"/>
      <c r="K187" s="144"/>
      <c r="L187" s="144"/>
      <c r="M187" s="144"/>
      <c r="N187" s="144"/>
      <c r="O187" s="144"/>
      <c r="P187" s="145"/>
      <c r="Q187" s="144"/>
      <c r="R187" s="144"/>
      <c r="S187" s="48"/>
      <c r="T187" s="82"/>
      <c r="U187" s="82"/>
      <c r="V187" s="82"/>
      <c r="W187" s="92"/>
    </row>
    <row r="188" spans="1:23" ht="13.5" thickBot="1">
      <c r="A188" s="48"/>
      <c r="B188" s="305"/>
      <c r="C188" s="143"/>
      <c r="D188" s="144"/>
      <c r="E188" s="144"/>
      <c r="F188" s="144"/>
      <c r="G188" s="144"/>
      <c r="H188" s="144"/>
      <c r="I188" s="144"/>
      <c r="J188" s="144"/>
      <c r="K188" s="144"/>
      <c r="L188" s="144"/>
      <c r="M188" s="144"/>
      <c r="N188" s="144"/>
      <c r="O188" s="144"/>
      <c r="P188" s="145"/>
      <c r="Q188" s="144"/>
      <c r="R188" s="144"/>
      <c r="S188" s="48"/>
      <c r="T188" s="82"/>
      <c r="U188" s="82"/>
      <c r="V188" s="82"/>
      <c r="W188" s="92"/>
    </row>
    <row r="189" spans="1:23" ht="39" thickBot="1">
      <c r="A189" s="48"/>
      <c r="B189" s="305"/>
      <c r="C189" s="143"/>
      <c r="D189" s="144"/>
      <c r="E189" s="144"/>
      <c r="F189" s="144"/>
      <c r="G189" s="144"/>
      <c r="H189" s="144"/>
      <c r="I189" s="144"/>
      <c r="J189" s="144"/>
      <c r="K189" s="298" t="s">
        <v>24</v>
      </c>
      <c r="L189" s="299"/>
      <c r="M189" s="33" t="s">
        <v>101</v>
      </c>
      <c r="N189" s="33" t="s">
        <v>102</v>
      </c>
      <c r="O189" s="34" t="s">
        <v>29</v>
      </c>
      <c r="P189" s="145"/>
      <c r="Q189" s="161" t="s">
        <v>109</v>
      </c>
      <c r="R189" s="144"/>
      <c r="S189" s="48"/>
      <c r="T189" s="82"/>
      <c r="U189" s="82"/>
      <c r="V189" s="82"/>
      <c r="W189" s="92"/>
    </row>
    <row r="190" spans="1:23" ht="15">
      <c r="A190" s="48"/>
      <c r="B190" s="305"/>
      <c r="C190" s="143"/>
      <c r="D190" s="144"/>
      <c r="E190" s="144"/>
      <c r="F190" s="144"/>
      <c r="G190" s="144"/>
      <c r="H190" s="144"/>
      <c r="I190" s="144"/>
      <c r="J190" s="144"/>
      <c r="K190" s="116" t="s">
        <v>25</v>
      </c>
      <c r="L190" s="117"/>
      <c r="M190" s="121">
        <f>$L$177</f>
        <v>0</v>
      </c>
      <c r="N190" s="121">
        <f>$L$22+$L$47+$L$71+$L$94+$L$117+$L$139</f>
        <v>0</v>
      </c>
      <c r="O190" s="134">
        <f>M190+N190</f>
        <v>0</v>
      </c>
      <c r="P190" s="145"/>
      <c r="Q190" s="144"/>
      <c r="R190" s="144"/>
      <c r="S190" s="48"/>
      <c r="T190" s="82"/>
      <c r="U190" s="82"/>
      <c r="V190" s="82"/>
      <c r="W190" s="92"/>
    </row>
    <row r="191" spans="1:23" ht="38.25">
      <c r="A191" s="48"/>
      <c r="B191" s="305"/>
      <c r="C191" s="143"/>
      <c r="D191" s="144"/>
      <c r="E191" s="144"/>
      <c r="F191" s="144"/>
      <c r="G191" s="144"/>
      <c r="H191" s="144"/>
      <c r="I191" s="144"/>
      <c r="J191" s="144"/>
      <c r="K191" s="118" t="s">
        <v>3</v>
      </c>
      <c r="L191" s="46"/>
      <c r="M191" s="18" t="s">
        <v>101</v>
      </c>
      <c r="N191" s="18" t="s">
        <v>102</v>
      </c>
      <c r="O191" s="35" t="s">
        <v>29</v>
      </c>
      <c r="P191" s="145"/>
      <c r="Q191" s="144"/>
      <c r="R191" s="144"/>
      <c r="S191" s="48"/>
      <c r="T191" s="82"/>
      <c r="U191" s="82"/>
      <c r="V191" s="82"/>
      <c r="W191" s="92"/>
    </row>
    <row r="192" spans="1:23" ht="15">
      <c r="A192" s="48"/>
      <c r="B192" s="305"/>
      <c r="C192" s="143"/>
      <c r="D192" s="144"/>
      <c r="E192" s="144"/>
      <c r="F192" s="144"/>
      <c r="G192" s="144"/>
      <c r="H192" s="144"/>
      <c r="I192" s="144"/>
      <c r="J192" s="144"/>
      <c r="K192" s="119" t="s">
        <v>27</v>
      </c>
      <c r="L192" s="120"/>
      <c r="M192" s="44">
        <f>$O$177</f>
        <v>0</v>
      </c>
      <c r="N192" s="44">
        <f>$O$29+$O$53+$O$76+$O$98+$O$120+$O$142</f>
        <v>0</v>
      </c>
      <c r="O192" s="135">
        <f>M192+N192</f>
        <v>0</v>
      </c>
      <c r="P192" s="145"/>
      <c r="Q192" s="144"/>
      <c r="R192" s="144"/>
      <c r="S192" s="48"/>
      <c r="T192" s="82"/>
      <c r="U192" s="82"/>
      <c r="V192" s="82"/>
      <c r="W192" s="92"/>
    </row>
    <row r="193" spans="1:23" ht="15.75" customHeight="1" thickBot="1">
      <c r="A193" s="48"/>
      <c r="B193" s="305"/>
      <c r="C193" s="143"/>
      <c r="D193" s="144"/>
      <c r="E193" s="144"/>
      <c r="F193" s="144"/>
      <c r="G193" s="144"/>
      <c r="H193" s="144"/>
      <c r="I193" s="144"/>
      <c r="J193" s="144"/>
      <c r="K193" s="279" t="s">
        <v>26</v>
      </c>
      <c r="L193" s="280"/>
      <c r="M193" s="45">
        <f>$N$177</f>
        <v>0</v>
      </c>
      <c r="N193" s="44">
        <f>$N$29+$N$53+$N$76+$N$98+$N$120+$N$142</f>
        <v>0</v>
      </c>
      <c r="O193" s="136">
        <f>M193+N193</f>
        <v>0</v>
      </c>
      <c r="P193" s="145"/>
      <c r="Q193" s="144"/>
      <c r="R193" s="144"/>
      <c r="S193" s="48"/>
      <c r="T193" s="82"/>
      <c r="U193" s="82"/>
      <c r="V193" s="82"/>
      <c r="W193" s="92"/>
    </row>
    <row r="194" spans="1:23" ht="15">
      <c r="A194" s="48"/>
      <c r="B194" s="305"/>
      <c r="C194" s="143"/>
      <c r="D194" s="144"/>
      <c r="E194" s="144"/>
      <c r="F194" s="144"/>
      <c r="G194" s="144"/>
      <c r="H194" s="144"/>
      <c r="I194" s="144"/>
      <c r="J194" s="144"/>
      <c r="K194" s="137"/>
      <c r="L194" s="137"/>
      <c r="M194" s="138"/>
      <c r="N194" s="138"/>
      <c r="O194" s="138"/>
      <c r="P194" s="145"/>
      <c r="Q194" s="144"/>
      <c r="R194" s="144"/>
      <c r="S194" s="48"/>
      <c r="T194" s="82"/>
      <c r="U194" s="82"/>
      <c r="V194" s="82"/>
      <c r="W194" s="92"/>
    </row>
    <row r="195" spans="1:23" ht="15">
      <c r="A195" s="48"/>
      <c r="B195" s="305"/>
      <c r="C195" s="143"/>
      <c r="D195" s="144"/>
      <c r="E195" s="144"/>
      <c r="F195" s="144"/>
      <c r="G195" s="144"/>
      <c r="H195" s="144"/>
      <c r="I195" s="144"/>
      <c r="J195" s="144"/>
      <c r="K195" s="137"/>
      <c r="L195" s="137"/>
      <c r="M195" s="138"/>
      <c r="N195" s="138"/>
      <c r="O195" s="138"/>
      <c r="P195" s="145"/>
      <c r="Q195" s="144"/>
      <c r="R195" s="144"/>
      <c r="S195" s="48"/>
      <c r="T195" s="82"/>
      <c r="U195" s="82"/>
      <c r="V195" s="82"/>
      <c r="W195" s="92"/>
    </row>
    <row r="196" spans="1:23" ht="15">
      <c r="A196" s="48"/>
      <c r="B196" s="305"/>
      <c r="C196" s="143"/>
      <c r="D196" s="144"/>
      <c r="E196" s="144"/>
      <c r="F196" s="144"/>
      <c r="G196" s="144"/>
      <c r="H196" s="144"/>
      <c r="I196" s="144"/>
      <c r="J196" s="144"/>
      <c r="K196" s="137"/>
      <c r="L196" s="137"/>
      <c r="M196" s="138"/>
      <c r="N196" s="138"/>
      <c r="O196" s="138"/>
      <c r="P196" s="145"/>
      <c r="Q196" s="144"/>
      <c r="R196" s="144"/>
      <c r="S196" s="48"/>
      <c r="T196" s="82"/>
      <c r="U196" s="82"/>
      <c r="V196" s="82"/>
      <c r="W196" s="92"/>
    </row>
    <row r="197" spans="1:23" ht="13.5" thickBot="1">
      <c r="A197" s="48"/>
      <c r="B197" s="305"/>
      <c r="C197" s="146"/>
      <c r="D197" s="147"/>
      <c r="E197" s="147"/>
      <c r="F197" s="147"/>
      <c r="G197" s="147"/>
      <c r="H197" s="147"/>
      <c r="I197" s="147"/>
      <c r="J197" s="147"/>
      <c r="K197" s="147"/>
      <c r="L197" s="147"/>
      <c r="M197" s="147"/>
      <c r="N197" s="147"/>
      <c r="O197" s="147"/>
      <c r="P197" s="148"/>
      <c r="Q197" s="147"/>
      <c r="R197" s="147"/>
      <c r="S197" s="108"/>
      <c r="T197" s="95"/>
      <c r="U197" s="95"/>
      <c r="V197" s="95"/>
      <c r="W197" s="96"/>
    </row>
  </sheetData>
  <mergeCells count="49">
    <mergeCell ref="D8:F8"/>
    <mergeCell ref="N8:O8"/>
    <mergeCell ref="U5:W5"/>
    <mergeCell ref="J33:L33"/>
    <mergeCell ref="J8:L8"/>
    <mergeCell ref="Q10:R10"/>
    <mergeCell ref="K24:L24"/>
    <mergeCell ref="K193:L193"/>
    <mergeCell ref="C180:H180"/>
    <mergeCell ref="Q82:R82"/>
    <mergeCell ref="A6:A160"/>
    <mergeCell ref="B6:B197"/>
    <mergeCell ref="D163:F163"/>
    <mergeCell ref="N163:O163"/>
    <mergeCell ref="J163:L163"/>
    <mergeCell ref="Q164:R164"/>
    <mergeCell ref="D80:F80"/>
    <mergeCell ref="D57:F57"/>
    <mergeCell ref="N57:O57"/>
    <mergeCell ref="J80:L80"/>
    <mergeCell ref="J57:L57"/>
    <mergeCell ref="N33:O33"/>
    <mergeCell ref="D33:F33"/>
    <mergeCell ref="K189:L189"/>
    <mergeCell ref="Q59:R59"/>
    <mergeCell ref="Q35:R35"/>
    <mergeCell ref="K49:L49"/>
    <mergeCell ref="K73:L73"/>
    <mergeCell ref="K96:L96"/>
    <mergeCell ref="N80:O80"/>
    <mergeCell ref="K141:L141"/>
    <mergeCell ref="D103:F103"/>
    <mergeCell ref="J103:L103"/>
    <mergeCell ref="N103:O103"/>
    <mergeCell ref="Q104:R104"/>
    <mergeCell ref="K119:L119"/>
    <mergeCell ref="C157:D157"/>
    <mergeCell ref="K157:L157"/>
    <mergeCell ref="C145:G145"/>
    <mergeCell ref="C153:D153"/>
    <mergeCell ref="K153:L153"/>
    <mergeCell ref="C154:D154"/>
    <mergeCell ref="C155:D155"/>
    <mergeCell ref="K155:L155"/>
    <mergeCell ref="D125:F125"/>
    <mergeCell ref="J125:L125"/>
    <mergeCell ref="N125:O125"/>
    <mergeCell ref="Q126:R126"/>
    <mergeCell ref="C156:D156"/>
  </mergeCells>
  <printOptions/>
  <pageMargins left="0.7" right="0.7" top="0.75" bottom="0.75" header="0.3" footer="0.3"/>
  <pageSetup fitToHeight="1" fitToWidth="1" horizontalDpi="600" verticalDpi="600" orientation="portrait" paperSize="9" scale="2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pageSetUpPr fitToPage="1"/>
  </sheetPr>
  <dimension ref="A1:W294"/>
  <sheetViews>
    <sheetView zoomScale="85" zoomScaleNormal="85" zoomScaleSheetLayoutView="70" workbookViewId="0" topLeftCell="A172">
      <selection activeCell="K189" sqref="K189"/>
    </sheetView>
  </sheetViews>
  <sheetFormatPr defaultColWidth="9.140625" defaultRowHeight="15"/>
  <cols>
    <col min="1" max="3" width="9.140625" style="1" customWidth="1"/>
    <col min="4" max="4" width="13.421875" style="1" customWidth="1"/>
    <col min="5" max="5" width="16.57421875" style="1" customWidth="1"/>
    <col min="6" max="6" width="16.8515625" style="1" customWidth="1"/>
    <col min="7" max="7" width="15.140625" style="1" customWidth="1"/>
    <col min="8" max="8" width="16.28125" style="1" customWidth="1"/>
    <col min="9" max="9" width="7.57421875" style="1" customWidth="1"/>
    <col min="10" max="10" width="15.57421875" style="1" customWidth="1"/>
    <col min="11" max="11" width="15.8515625" style="1" customWidth="1"/>
    <col min="12" max="12" width="16.57421875" style="1" customWidth="1"/>
    <col min="13" max="13" width="13.7109375" style="1" customWidth="1"/>
    <col min="14" max="14" width="15.57421875" style="1" customWidth="1"/>
    <col min="15" max="15" width="16.28125" style="1" customWidth="1"/>
    <col min="16" max="16" width="16.8515625" style="20" customWidth="1"/>
    <col min="17" max="17" width="44.421875" style="1" customWidth="1"/>
    <col min="18" max="18" width="11.28125" style="1" customWidth="1"/>
    <col min="19" max="19" width="10.140625" style="31" customWidth="1"/>
    <col min="20" max="20" width="4.28125" style="30" customWidth="1"/>
    <col min="21" max="21" width="14.8515625" style="30" customWidth="1"/>
    <col min="22" max="22" width="14.140625" style="30" customWidth="1"/>
    <col min="23" max="23" width="12.57421875" style="30" customWidth="1"/>
    <col min="24" max="16384" width="9.140625" style="1" customWidth="1"/>
  </cols>
  <sheetData>
    <row r="1" spans="1:23" s="167" customFormat="1" ht="24" customHeight="1">
      <c r="A1" s="192" t="s">
        <v>113</v>
      </c>
      <c r="P1" s="168"/>
      <c r="T1" s="169"/>
      <c r="U1" s="169"/>
      <c r="V1" s="169"/>
      <c r="W1" s="169"/>
    </row>
    <row r="2" spans="3:23" ht="27">
      <c r="C2" s="2" t="s">
        <v>0</v>
      </c>
      <c r="T2" s="1"/>
      <c r="U2" s="1"/>
      <c r="V2" s="1"/>
      <c r="W2" s="1"/>
    </row>
    <row r="3" spans="3:23" ht="19.5">
      <c r="C3" s="3" t="s">
        <v>42</v>
      </c>
      <c r="T3" s="1"/>
      <c r="U3" s="1"/>
      <c r="V3" s="1"/>
      <c r="W3" s="1"/>
    </row>
    <row r="4" spans="3:23" ht="19.5">
      <c r="C4" s="191" t="s">
        <v>55</v>
      </c>
      <c r="T4" s="1"/>
      <c r="U4" s="1"/>
      <c r="V4" s="1"/>
      <c r="W4" s="1"/>
    </row>
    <row r="5" spans="3:23" ht="60" customHeight="1" thickBot="1">
      <c r="C5" s="4"/>
      <c r="T5" s="79"/>
      <c r="U5" s="306" t="s">
        <v>21</v>
      </c>
      <c r="V5" s="306"/>
      <c r="W5" s="306"/>
    </row>
    <row r="6" spans="1:23" ht="15" customHeight="1" thickTop="1">
      <c r="A6" s="304"/>
      <c r="B6" s="305"/>
      <c r="C6" s="22">
        <v>2013</v>
      </c>
      <c r="D6" s="19"/>
      <c r="E6" s="19"/>
      <c r="F6" s="19"/>
      <c r="G6" s="19"/>
      <c r="H6" s="19"/>
      <c r="I6" s="19"/>
      <c r="J6" s="19"/>
      <c r="K6" s="19"/>
      <c r="L6" s="19"/>
      <c r="M6" s="19"/>
      <c r="N6" s="19"/>
      <c r="O6" s="19"/>
      <c r="P6" s="21"/>
      <c r="Q6" s="19"/>
      <c r="R6" s="19"/>
      <c r="S6" s="106"/>
      <c r="T6" s="80"/>
      <c r="U6" s="80"/>
      <c r="V6" s="80"/>
      <c r="W6" s="81"/>
    </row>
    <row r="7" spans="1:23" ht="13.5" thickBot="1">
      <c r="A7" s="304"/>
      <c r="B7" s="305"/>
      <c r="C7" s="23"/>
      <c r="D7" s="9"/>
      <c r="E7" s="9"/>
      <c r="F7" s="9"/>
      <c r="G7" s="9"/>
      <c r="H7" s="9"/>
      <c r="I7" s="9"/>
      <c r="J7" s="9"/>
      <c r="K7" s="9"/>
      <c r="L7" s="9"/>
      <c r="M7" s="9"/>
      <c r="N7" s="9"/>
      <c r="O7" s="9"/>
      <c r="P7" s="24"/>
      <c r="Q7" s="9"/>
      <c r="R7" s="9"/>
      <c r="S7" s="48"/>
      <c r="T7" s="82"/>
      <c r="U7" s="82"/>
      <c r="V7" s="82"/>
      <c r="W7" s="83"/>
    </row>
    <row r="8" spans="1:23" ht="15">
      <c r="A8" s="304"/>
      <c r="B8" s="305"/>
      <c r="C8" s="25"/>
      <c r="D8" s="289" t="s">
        <v>1</v>
      </c>
      <c r="E8" s="290"/>
      <c r="F8" s="291"/>
      <c r="G8" s="5"/>
      <c r="H8" s="6"/>
      <c r="I8" s="6"/>
      <c r="J8" s="292" t="s">
        <v>2</v>
      </c>
      <c r="K8" s="293"/>
      <c r="L8" s="307"/>
      <c r="M8" s="7"/>
      <c r="N8" s="274" t="s">
        <v>3</v>
      </c>
      <c r="O8" s="274"/>
      <c r="P8" s="24"/>
      <c r="Q8" s="9"/>
      <c r="R8" s="9"/>
      <c r="S8" s="48"/>
      <c r="T8" s="82"/>
      <c r="U8" s="82"/>
      <c r="V8" s="82"/>
      <c r="W8" s="83"/>
    </row>
    <row r="9" spans="1:23" ht="77.25" thickBot="1">
      <c r="A9" s="304"/>
      <c r="B9" s="305"/>
      <c r="C9" s="26" t="s">
        <v>4</v>
      </c>
      <c r="D9" s="173" t="s">
        <v>68</v>
      </c>
      <c r="E9" s="174" t="s">
        <v>69</v>
      </c>
      <c r="F9" s="166" t="s">
        <v>30</v>
      </c>
      <c r="G9" s="14" t="s">
        <v>70</v>
      </c>
      <c r="H9" s="15" t="s">
        <v>71</v>
      </c>
      <c r="I9" s="15"/>
      <c r="J9" s="16" t="s">
        <v>45</v>
      </c>
      <c r="K9" s="16" t="s">
        <v>46</v>
      </c>
      <c r="L9" s="17" t="s">
        <v>7</v>
      </c>
      <c r="M9" s="15"/>
      <c r="N9" s="18" t="s">
        <v>8</v>
      </c>
      <c r="O9" s="18" t="s">
        <v>9</v>
      </c>
      <c r="P9" s="24"/>
      <c r="Q9" s="9"/>
      <c r="R9" s="9"/>
      <c r="S9" s="48"/>
      <c r="T9" s="82"/>
      <c r="U9" s="84" t="s">
        <v>10</v>
      </c>
      <c r="V9" s="84" t="s">
        <v>11</v>
      </c>
      <c r="W9" s="85" t="s">
        <v>20</v>
      </c>
    </row>
    <row r="10" spans="1:23" ht="15">
      <c r="A10" s="304"/>
      <c r="B10" s="305"/>
      <c r="C10" s="27">
        <v>2</v>
      </c>
      <c r="D10" s="170">
        <v>0</v>
      </c>
      <c r="E10" s="171">
        <v>0</v>
      </c>
      <c r="F10" s="172">
        <v>1</v>
      </c>
      <c r="G10" s="39">
        <f>D10+E10</f>
        <v>0</v>
      </c>
      <c r="H10" s="40">
        <f>ROUND((G10/F10),2)</f>
        <v>0</v>
      </c>
      <c r="I10" s="6"/>
      <c r="J10" s="36">
        <f>ROUND((H10*3%)*F10,2)</f>
        <v>0</v>
      </c>
      <c r="K10" s="36">
        <f>ROUND((IF(H10-$R$12&lt;0,0,(H10-$R$12))*3.5%)*F10,2)</f>
        <v>0</v>
      </c>
      <c r="L10" s="37">
        <f aca="true" t="shared" si="0" ref="L10:L35">J10+K10</f>
        <v>0</v>
      </c>
      <c r="M10" s="8"/>
      <c r="N10" s="44">
        <f>((MIN(H10,$R$13)*0.58%)+IF(H10&gt;$R$13,(H10-$R$13)*1.25%,0))*F10</f>
        <v>0</v>
      </c>
      <c r="O10" s="44">
        <f>(H10*3.75%)*F10</f>
        <v>0</v>
      </c>
      <c r="P10" s="24" t="str">
        <f>IF(W10&lt;&gt;0,"Error - review!",".")</f>
        <v>.</v>
      </c>
      <c r="Q10" s="300" t="s">
        <v>12</v>
      </c>
      <c r="R10" s="301"/>
      <c r="S10" s="48"/>
      <c r="T10" s="82"/>
      <c r="U10" s="86">
        <f aca="true" t="shared" si="1" ref="U10:U35">((MIN(H10,$R$13)*0.58%))*F10</f>
        <v>0</v>
      </c>
      <c r="V10" s="86">
        <f aca="true" t="shared" si="2" ref="V10:V35">(IF(H10&gt;$R$13,(H10-$R$13)*1.25%,0))*F10</f>
        <v>0</v>
      </c>
      <c r="W10" s="87">
        <f aca="true" t="shared" si="3" ref="W10:W35">(U10+V10)-N10</f>
        <v>0</v>
      </c>
    </row>
    <row r="11" spans="1:23" ht="15">
      <c r="A11" s="304"/>
      <c r="B11" s="305"/>
      <c r="C11" s="27">
        <v>4</v>
      </c>
      <c r="D11" s="170">
        <v>0</v>
      </c>
      <c r="E11" s="171">
        <v>0</v>
      </c>
      <c r="F11" s="172">
        <v>1</v>
      </c>
      <c r="G11" s="39">
        <f aca="true" t="shared" si="4" ref="G11:G35">D11+E11</f>
        <v>0</v>
      </c>
      <c r="H11" s="40">
        <f aca="true" t="shared" si="5" ref="H11:H35">ROUND((G11/F11),2)</f>
        <v>0</v>
      </c>
      <c r="I11" s="6"/>
      <c r="J11" s="36">
        <f aca="true" t="shared" si="6" ref="J11:J35">ROUND((H11*3%)*F11,2)</f>
        <v>0</v>
      </c>
      <c r="K11" s="36">
        <f aca="true" t="shared" si="7" ref="K11:K35">ROUND((IF(H11-$R$12&lt;0,0,(H11-$R$12))*3.5%)*F11,2)</f>
        <v>0</v>
      </c>
      <c r="L11" s="37">
        <f t="shared" si="0"/>
        <v>0</v>
      </c>
      <c r="M11" s="8"/>
      <c r="N11" s="44">
        <f aca="true" t="shared" si="8" ref="N11:N35">((MIN(H11,$R$13)*0.58%)+IF(H11&gt;$R$13,(H11-$R$13)*1.25%,0))*F11</f>
        <v>0</v>
      </c>
      <c r="O11" s="44">
        <f aca="true" t="shared" si="9" ref="O11:O35">(H11*3.75%)*F11</f>
        <v>0</v>
      </c>
      <c r="P11" s="24" t="str">
        <f aca="true" t="shared" si="10" ref="P11:P36">IF(W11&lt;&gt;0,"Error - review!",".")</f>
        <v>.</v>
      </c>
      <c r="Q11" s="113" t="s">
        <v>13</v>
      </c>
      <c r="R11" s="150">
        <v>230.3</v>
      </c>
      <c r="S11" s="43"/>
      <c r="T11" s="82"/>
      <c r="U11" s="86">
        <f t="shared" si="1"/>
        <v>0</v>
      </c>
      <c r="V11" s="86">
        <f t="shared" si="2"/>
        <v>0</v>
      </c>
      <c r="W11" s="87">
        <f t="shared" si="3"/>
        <v>0</v>
      </c>
    </row>
    <row r="12" spans="1:23" ht="15">
      <c r="A12" s="304"/>
      <c r="B12" s="305"/>
      <c r="C12" s="27">
        <v>6</v>
      </c>
      <c r="D12" s="170">
        <v>0</v>
      </c>
      <c r="E12" s="171">
        <v>0</v>
      </c>
      <c r="F12" s="172">
        <v>1</v>
      </c>
      <c r="G12" s="39">
        <f t="shared" si="4"/>
        <v>0</v>
      </c>
      <c r="H12" s="40">
        <f t="shared" si="5"/>
        <v>0</v>
      </c>
      <c r="I12" s="6"/>
      <c r="J12" s="36">
        <f t="shared" si="6"/>
        <v>0</v>
      </c>
      <c r="K12" s="36">
        <f t="shared" si="7"/>
        <v>0</v>
      </c>
      <c r="L12" s="37">
        <f t="shared" si="0"/>
        <v>0</v>
      </c>
      <c r="M12" s="8"/>
      <c r="N12" s="44">
        <f t="shared" si="8"/>
        <v>0</v>
      </c>
      <c r="O12" s="44">
        <f t="shared" si="9"/>
        <v>0</v>
      </c>
      <c r="P12" s="24" t="str">
        <f t="shared" si="10"/>
        <v>.</v>
      </c>
      <c r="Q12" s="113" t="s">
        <v>39</v>
      </c>
      <c r="R12" s="150">
        <f>ROUND(($R$11*52.18*2)/26.09,2)</f>
        <v>921.2</v>
      </c>
      <c r="S12" s="43"/>
      <c r="T12" s="82"/>
      <c r="U12" s="86">
        <f t="shared" si="1"/>
        <v>0</v>
      </c>
      <c r="V12" s="86">
        <f t="shared" si="2"/>
        <v>0</v>
      </c>
      <c r="W12" s="87">
        <f t="shared" si="3"/>
        <v>0</v>
      </c>
    </row>
    <row r="13" spans="1:23" ht="13.5" thickBot="1">
      <c r="A13" s="304"/>
      <c r="B13" s="305"/>
      <c r="C13" s="27">
        <v>8</v>
      </c>
      <c r="D13" s="170">
        <v>0</v>
      </c>
      <c r="E13" s="171">
        <v>0</v>
      </c>
      <c r="F13" s="172">
        <v>1</v>
      </c>
      <c r="G13" s="39">
        <f t="shared" si="4"/>
        <v>0</v>
      </c>
      <c r="H13" s="40">
        <f t="shared" si="5"/>
        <v>0</v>
      </c>
      <c r="I13" s="6"/>
      <c r="J13" s="36">
        <f t="shared" si="6"/>
        <v>0</v>
      </c>
      <c r="K13" s="36">
        <f t="shared" si="7"/>
        <v>0</v>
      </c>
      <c r="L13" s="37">
        <f t="shared" si="0"/>
        <v>0</v>
      </c>
      <c r="M13" s="8"/>
      <c r="N13" s="44">
        <f t="shared" si="8"/>
        <v>0</v>
      </c>
      <c r="O13" s="44">
        <f t="shared" si="9"/>
        <v>0</v>
      </c>
      <c r="P13" s="24" t="str">
        <f t="shared" si="10"/>
        <v>.</v>
      </c>
      <c r="Q13" s="114" t="s">
        <v>14</v>
      </c>
      <c r="R13" s="151">
        <f>ROUND(($R$11*52.18*3.74)/26.09,2)</f>
        <v>1722.64</v>
      </c>
      <c r="S13" s="43"/>
      <c r="T13" s="82"/>
      <c r="U13" s="86">
        <f t="shared" si="1"/>
        <v>0</v>
      </c>
      <c r="V13" s="86">
        <f t="shared" si="2"/>
        <v>0</v>
      </c>
      <c r="W13" s="87">
        <f t="shared" si="3"/>
        <v>0</v>
      </c>
    </row>
    <row r="14" spans="1:23" ht="15">
      <c r="A14" s="304"/>
      <c r="B14" s="305"/>
      <c r="C14" s="27">
        <v>10</v>
      </c>
      <c r="D14" s="170">
        <v>0</v>
      </c>
      <c r="E14" s="171">
        <v>0</v>
      </c>
      <c r="F14" s="172">
        <v>1</v>
      </c>
      <c r="G14" s="39">
        <f t="shared" si="4"/>
        <v>0</v>
      </c>
      <c r="H14" s="40">
        <f t="shared" si="5"/>
        <v>0</v>
      </c>
      <c r="I14" s="6"/>
      <c r="J14" s="36">
        <f t="shared" si="6"/>
        <v>0</v>
      </c>
      <c r="K14" s="36">
        <f t="shared" si="7"/>
        <v>0</v>
      </c>
      <c r="L14" s="37">
        <f t="shared" si="0"/>
        <v>0</v>
      </c>
      <c r="M14" s="8"/>
      <c r="N14" s="44">
        <f t="shared" si="8"/>
        <v>0</v>
      </c>
      <c r="O14" s="44">
        <f t="shared" si="9"/>
        <v>0</v>
      </c>
      <c r="P14" s="24" t="str">
        <f t="shared" si="10"/>
        <v>.</v>
      </c>
      <c r="Q14" s="9"/>
      <c r="R14" s="9"/>
      <c r="S14" s="48"/>
      <c r="T14" s="82"/>
      <c r="U14" s="86">
        <f t="shared" si="1"/>
        <v>0</v>
      </c>
      <c r="V14" s="86">
        <f t="shared" si="2"/>
        <v>0</v>
      </c>
      <c r="W14" s="87">
        <f t="shared" si="3"/>
        <v>0</v>
      </c>
    </row>
    <row r="15" spans="1:23" ht="15">
      <c r="A15" s="304"/>
      <c r="B15" s="305"/>
      <c r="C15" s="27">
        <v>12</v>
      </c>
      <c r="D15" s="170">
        <v>0</v>
      </c>
      <c r="E15" s="171">
        <v>0</v>
      </c>
      <c r="F15" s="172">
        <v>1</v>
      </c>
      <c r="G15" s="39">
        <f aca="true" t="shared" si="11" ref="G15:G28">D15+E15</f>
        <v>0</v>
      </c>
      <c r="H15" s="40">
        <f aca="true" t="shared" si="12" ref="H15:H28">ROUND((G15/F15),2)</f>
        <v>0</v>
      </c>
      <c r="I15" s="6"/>
      <c r="J15" s="36">
        <f aca="true" t="shared" si="13" ref="J15:J28">ROUND((H15*3%)*F15,2)</f>
        <v>0</v>
      </c>
      <c r="K15" s="36">
        <f aca="true" t="shared" si="14" ref="K15:K28">ROUND((IF(H15-$R$12&lt;0,0,(H15-$R$12))*3.5%)*F15,2)</f>
        <v>0</v>
      </c>
      <c r="L15" s="37">
        <f aca="true" t="shared" si="15" ref="L15:L28">J15+K15</f>
        <v>0</v>
      </c>
      <c r="M15" s="8"/>
      <c r="N15" s="44">
        <f t="shared" si="8"/>
        <v>0</v>
      </c>
      <c r="O15" s="44">
        <f aca="true" t="shared" si="16" ref="O15:O28">(H15*3.75%)*F15</f>
        <v>0</v>
      </c>
      <c r="P15" s="24" t="str">
        <f aca="true" t="shared" si="17" ref="P15:P28">IF(W15&lt;&gt;0,"Error - review!",".")</f>
        <v>.</v>
      </c>
      <c r="Q15" s="9"/>
      <c r="R15" s="9"/>
      <c r="S15" s="48"/>
      <c r="T15" s="82"/>
      <c r="U15" s="86">
        <f aca="true" t="shared" si="18" ref="U15:U28">((MIN(H15,$R$13)*0.58%))*F15</f>
        <v>0</v>
      </c>
      <c r="V15" s="86">
        <f aca="true" t="shared" si="19" ref="V15:V28">(IF(H15&gt;$R$13,(H15-$R$13)*1.25%,0))*F15</f>
        <v>0</v>
      </c>
      <c r="W15" s="87">
        <f aca="true" t="shared" si="20" ref="W15:W28">(U15+V15)-N15</f>
        <v>0</v>
      </c>
    </row>
    <row r="16" spans="1:23" ht="15">
      <c r="A16" s="304"/>
      <c r="B16" s="305"/>
      <c r="C16" s="27">
        <v>14</v>
      </c>
      <c r="D16" s="170">
        <v>0</v>
      </c>
      <c r="E16" s="171">
        <v>0</v>
      </c>
      <c r="F16" s="172">
        <v>1</v>
      </c>
      <c r="G16" s="39">
        <f t="shared" si="11"/>
        <v>0</v>
      </c>
      <c r="H16" s="40">
        <f t="shared" si="12"/>
        <v>0</v>
      </c>
      <c r="I16" s="6"/>
      <c r="J16" s="36">
        <f t="shared" si="13"/>
        <v>0</v>
      </c>
      <c r="K16" s="36">
        <f t="shared" si="14"/>
        <v>0</v>
      </c>
      <c r="L16" s="37">
        <f t="shared" si="15"/>
        <v>0</v>
      </c>
      <c r="M16" s="8"/>
      <c r="N16" s="44">
        <f t="shared" si="8"/>
        <v>0</v>
      </c>
      <c r="O16" s="44">
        <f t="shared" si="16"/>
        <v>0</v>
      </c>
      <c r="P16" s="24" t="str">
        <f t="shared" si="17"/>
        <v>.</v>
      </c>
      <c r="Q16" s="9"/>
      <c r="R16" s="9"/>
      <c r="S16" s="48"/>
      <c r="T16" s="82"/>
      <c r="U16" s="86">
        <f t="shared" si="18"/>
        <v>0</v>
      </c>
      <c r="V16" s="86">
        <f t="shared" si="19"/>
        <v>0</v>
      </c>
      <c r="W16" s="87">
        <f t="shared" si="20"/>
        <v>0</v>
      </c>
    </row>
    <row r="17" spans="1:23" ht="15">
      <c r="A17" s="304"/>
      <c r="B17" s="305"/>
      <c r="C17" s="27">
        <v>16</v>
      </c>
      <c r="D17" s="170">
        <v>0</v>
      </c>
      <c r="E17" s="171">
        <v>0</v>
      </c>
      <c r="F17" s="172">
        <v>1</v>
      </c>
      <c r="G17" s="39">
        <f t="shared" si="11"/>
        <v>0</v>
      </c>
      <c r="H17" s="40">
        <f t="shared" si="12"/>
        <v>0</v>
      </c>
      <c r="I17" s="6"/>
      <c r="J17" s="36">
        <f t="shared" si="13"/>
        <v>0</v>
      </c>
      <c r="K17" s="36">
        <f t="shared" si="14"/>
        <v>0</v>
      </c>
      <c r="L17" s="37">
        <f t="shared" si="15"/>
        <v>0</v>
      </c>
      <c r="M17" s="8"/>
      <c r="N17" s="44">
        <f t="shared" si="8"/>
        <v>0</v>
      </c>
      <c r="O17" s="44">
        <f t="shared" si="16"/>
        <v>0</v>
      </c>
      <c r="P17" s="24" t="str">
        <f t="shared" si="17"/>
        <v>.</v>
      </c>
      <c r="Q17" s="9"/>
      <c r="R17" s="9"/>
      <c r="S17" s="48"/>
      <c r="T17" s="82"/>
      <c r="U17" s="86">
        <f t="shared" si="18"/>
        <v>0</v>
      </c>
      <c r="V17" s="86">
        <f t="shared" si="19"/>
        <v>0</v>
      </c>
      <c r="W17" s="87">
        <f t="shared" si="20"/>
        <v>0</v>
      </c>
    </row>
    <row r="18" spans="1:23" ht="15">
      <c r="A18" s="304"/>
      <c r="B18" s="305"/>
      <c r="C18" s="27">
        <v>18</v>
      </c>
      <c r="D18" s="170">
        <v>0</v>
      </c>
      <c r="E18" s="171">
        <v>0</v>
      </c>
      <c r="F18" s="172">
        <v>1</v>
      </c>
      <c r="G18" s="39">
        <f t="shared" si="11"/>
        <v>0</v>
      </c>
      <c r="H18" s="40">
        <f t="shared" si="12"/>
        <v>0</v>
      </c>
      <c r="I18" s="6"/>
      <c r="J18" s="36">
        <f t="shared" si="13"/>
        <v>0</v>
      </c>
      <c r="K18" s="36">
        <f t="shared" si="14"/>
        <v>0</v>
      </c>
      <c r="L18" s="37">
        <f t="shared" si="15"/>
        <v>0</v>
      </c>
      <c r="M18" s="8"/>
      <c r="N18" s="44">
        <f t="shared" si="8"/>
        <v>0</v>
      </c>
      <c r="O18" s="44">
        <f t="shared" si="16"/>
        <v>0</v>
      </c>
      <c r="P18" s="24" t="str">
        <f t="shared" si="17"/>
        <v>.</v>
      </c>
      <c r="Q18" s="9"/>
      <c r="R18" s="9"/>
      <c r="S18" s="48"/>
      <c r="T18" s="82"/>
      <c r="U18" s="86">
        <f t="shared" si="18"/>
        <v>0</v>
      </c>
      <c r="V18" s="86">
        <f t="shared" si="19"/>
        <v>0</v>
      </c>
      <c r="W18" s="87">
        <f t="shared" si="20"/>
        <v>0</v>
      </c>
    </row>
    <row r="19" spans="1:23" ht="15">
      <c r="A19" s="304"/>
      <c r="B19" s="305"/>
      <c r="C19" s="27">
        <v>20</v>
      </c>
      <c r="D19" s="170">
        <v>0</v>
      </c>
      <c r="E19" s="171">
        <v>0</v>
      </c>
      <c r="F19" s="172">
        <v>1</v>
      </c>
      <c r="G19" s="39">
        <f t="shared" si="11"/>
        <v>0</v>
      </c>
      <c r="H19" s="40">
        <f t="shared" si="12"/>
        <v>0</v>
      </c>
      <c r="I19" s="6"/>
      <c r="J19" s="36">
        <f t="shared" si="13"/>
        <v>0</v>
      </c>
      <c r="K19" s="36">
        <f t="shared" si="14"/>
        <v>0</v>
      </c>
      <c r="L19" s="37">
        <f t="shared" si="15"/>
        <v>0</v>
      </c>
      <c r="M19" s="8"/>
      <c r="N19" s="44">
        <f t="shared" si="8"/>
        <v>0</v>
      </c>
      <c r="O19" s="44">
        <f t="shared" si="16"/>
        <v>0</v>
      </c>
      <c r="P19" s="24" t="str">
        <f t="shared" si="17"/>
        <v>.</v>
      </c>
      <c r="Q19" s="9"/>
      <c r="R19" s="9"/>
      <c r="S19" s="48"/>
      <c r="T19" s="82"/>
      <c r="U19" s="86">
        <f t="shared" si="18"/>
        <v>0</v>
      </c>
      <c r="V19" s="86">
        <f t="shared" si="19"/>
        <v>0</v>
      </c>
      <c r="W19" s="87">
        <f t="shared" si="20"/>
        <v>0</v>
      </c>
    </row>
    <row r="20" spans="1:23" ht="15">
      <c r="A20" s="304"/>
      <c r="B20" s="305"/>
      <c r="C20" s="27">
        <v>22</v>
      </c>
      <c r="D20" s="170">
        <v>0</v>
      </c>
      <c r="E20" s="171">
        <v>0</v>
      </c>
      <c r="F20" s="172">
        <v>1</v>
      </c>
      <c r="G20" s="39">
        <f t="shared" si="11"/>
        <v>0</v>
      </c>
      <c r="H20" s="40">
        <f t="shared" si="12"/>
        <v>0</v>
      </c>
      <c r="I20" s="6"/>
      <c r="J20" s="36">
        <f t="shared" si="13"/>
        <v>0</v>
      </c>
      <c r="K20" s="36">
        <f t="shared" si="14"/>
        <v>0</v>
      </c>
      <c r="L20" s="37">
        <f t="shared" si="15"/>
        <v>0</v>
      </c>
      <c r="M20" s="8"/>
      <c r="N20" s="44">
        <f t="shared" si="8"/>
        <v>0</v>
      </c>
      <c r="O20" s="44">
        <f t="shared" si="16"/>
        <v>0</v>
      </c>
      <c r="P20" s="24" t="str">
        <f t="shared" si="17"/>
        <v>.</v>
      </c>
      <c r="Q20" s="9"/>
      <c r="R20" s="9"/>
      <c r="S20" s="48"/>
      <c r="T20" s="82"/>
      <c r="U20" s="86">
        <f t="shared" si="18"/>
        <v>0</v>
      </c>
      <c r="V20" s="86">
        <f t="shared" si="19"/>
        <v>0</v>
      </c>
      <c r="W20" s="87">
        <f t="shared" si="20"/>
        <v>0</v>
      </c>
    </row>
    <row r="21" spans="1:23" ht="15">
      <c r="A21" s="304"/>
      <c r="B21" s="305"/>
      <c r="C21" s="27">
        <v>24</v>
      </c>
      <c r="D21" s="170">
        <v>0</v>
      </c>
      <c r="E21" s="171">
        <v>0</v>
      </c>
      <c r="F21" s="172">
        <v>1</v>
      </c>
      <c r="G21" s="39">
        <f t="shared" si="11"/>
        <v>0</v>
      </c>
      <c r="H21" s="40">
        <f t="shared" si="12"/>
        <v>0</v>
      </c>
      <c r="I21" s="6"/>
      <c r="J21" s="36">
        <f t="shared" si="13"/>
        <v>0</v>
      </c>
      <c r="K21" s="36">
        <f t="shared" si="14"/>
        <v>0</v>
      </c>
      <c r="L21" s="37">
        <f t="shared" si="15"/>
        <v>0</v>
      </c>
      <c r="M21" s="8"/>
      <c r="N21" s="44">
        <f t="shared" si="8"/>
        <v>0</v>
      </c>
      <c r="O21" s="44">
        <f t="shared" si="16"/>
        <v>0</v>
      </c>
      <c r="P21" s="24" t="str">
        <f t="shared" si="17"/>
        <v>.</v>
      </c>
      <c r="Q21" s="9"/>
      <c r="R21" s="9"/>
      <c r="S21" s="48"/>
      <c r="T21" s="82"/>
      <c r="U21" s="86">
        <f t="shared" si="18"/>
        <v>0</v>
      </c>
      <c r="V21" s="86">
        <f t="shared" si="19"/>
        <v>0</v>
      </c>
      <c r="W21" s="87">
        <f t="shared" si="20"/>
        <v>0</v>
      </c>
    </row>
    <row r="22" spans="1:23" ht="15">
      <c r="A22" s="304"/>
      <c r="B22" s="305"/>
      <c r="C22" s="27">
        <v>26</v>
      </c>
      <c r="D22" s="170">
        <v>0</v>
      </c>
      <c r="E22" s="171">
        <v>0</v>
      </c>
      <c r="F22" s="172">
        <v>1</v>
      </c>
      <c r="G22" s="39">
        <f t="shared" si="11"/>
        <v>0</v>
      </c>
      <c r="H22" s="40">
        <f t="shared" si="12"/>
        <v>0</v>
      </c>
      <c r="I22" s="6"/>
      <c r="J22" s="36">
        <f t="shared" si="13"/>
        <v>0</v>
      </c>
      <c r="K22" s="36">
        <f t="shared" si="14"/>
        <v>0</v>
      </c>
      <c r="L22" s="37">
        <f t="shared" si="15"/>
        <v>0</v>
      </c>
      <c r="M22" s="8"/>
      <c r="N22" s="44">
        <f t="shared" si="8"/>
        <v>0</v>
      </c>
      <c r="O22" s="44">
        <f t="shared" si="16"/>
        <v>0</v>
      </c>
      <c r="P22" s="24" t="str">
        <f t="shared" si="17"/>
        <v>.</v>
      </c>
      <c r="Q22" s="9"/>
      <c r="R22" s="9"/>
      <c r="S22" s="48"/>
      <c r="T22" s="82"/>
      <c r="U22" s="86">
        <f t="shared" si="18"/>
        <v>0</v>
      </c>
      <c r="V22" s="86">
        <f t="shared" si="19"/>
        <v>0</v>
      </c>
      <c r="W22" s="87">
        <f t="shared" si="20"/>
        <v>0</v>
      </c>
    </row>
    <row r="23" spans="1:23" ht="15">
      <c r="A23" s="304"/>
      <c r="B23" s="305"/>
      <c r="C23" s="27">
        <v>28</v>
      </c>
      <c r="D23" s="170">
        <v>0</v>
      </c>
      <c r="E23" s="171">
        <v>0</v>
      </c>
      <c r="F23" s="172">
        <v>1</v>
      </c>
      <c r="G23" s="39">
        <f t="shared" si="11"/>
        <v>0</v>
      </c>
      <c r="H23" s="40">
        <f t="shared" si="12"/>
        <v>0</v>
      </c>
      <c r="I23" s="6"/>
      <c r="J23" s="36">
        <f t="shared" si="13"/>
        <v>0</v>
      </c>
      <c r="K23" s="36">
        <f t="shared" si="14"/>
        <v>0</v>
      </c>
      <c r="L23" s="37">
        <f t="shared" si="15"/>
        <v>0</v>
      </c>
      <c r="M23" s="8"/>
      <c r="N23" s="44">
        <f t="shared" si="8"/>
        <v>0</v>
      </c>
      <c r="O23" s="44">
        <f t="shared" si="16"/>
        <v>0</v>
      </c>
      <c r="P23" s="24" t="str">
        <f t="shared" si="17"/>
        <v>.</v>
      </c>
      <c r="Q23" s="9"/>
      <c r="R23" s="9"/>
      <c r="S23" s="48"/>
      <c r="T23" s="82"/>
      <c r="U23" s="86">
        <f t="shared" si="18"/>
        <v>0</v>
      </c>
      <c r="V23" s="86">
        <f t="shared" si="19"/>
        <v>0</v>
      </c>
      <c r="W23" s="87">
        <f t="shared" si="20"/>
        <v>0</v>
      </c>
    </row>
    <row r="24" spans="1:23" ht="15">
      <c r="A24" s="304"/>
      <c r="B24" s="305"/>
      <c r="C24" s="27">
        <v>30</v>
      </c>
      <c r="D24" s="170">
        <v>0</v>
      </c>
      <c r="E24" s="171">
        <v>0</v>
      </c>
      <c r="F24" s="172">
        <v>1</v>
      </c>
      <c r="G24" s="39">
        <f t="shared" si="11"/>
        <v>0</v>
      </c>
      <c r="H24" s="40">
        <f t="shared" si="12"/>
        <v>0</v>
      </c>
      <c r="I24" s="6"/>
      <c r="J24" s="36">
        <f t="shared" si="13"/>
        <v>0</v>
      </c>
      <c r="K24" s="36">
        <f t="shared" si="14"/>
        <v>0</v>
      </c>
      <c r="L24" s="37">
        <f t="shared" si="15"/>
        <v>0</v>
      </c>
      <c r="M24" s="8"/>
      <c r="N24" s="44">
        <f t="shared" si="8"/>
        <v>0</v>
      </c>
      <c r="O24" s="44">
        <f t="shared" si="16"/>
        <v>0</v>
      </c>
      <c r="P24" s="24" t="str">
        <f t="shared" si="17"/>
        <v>.</v>
      </c>
      <c r="Q24" s="9"/>
      <c r="R24" s="9"/>
      <c r="S24" s="48"/>
      <c r="T24" s="82"/>
      <c r="U24" s="86">
        <f t="shared" si="18"/>
        <v>0</v>
      </c>
      <c r="V24" s="86">
        <f t="shared" si="19"/>
        <v>0</v>
      </c>
      <c r="W24" s="87">
        <f t="shared" si="20"/>
        <v>0</v>
      </c>
    </row>
    <row r="25" spans="1:23" ht="15">
      <c r="A25" s="304"/>
      <c r="B25" s="305"/>
      <c r="C25" s="27">
        <v>32</v>
      </c>
      <c r="D25" s="170">
        <v>0</v>
      </c>
      <c r="E25" s="171">
        <v>0</v>
      </c>
      <c r="F25" s="172">
        <v>1</v>
      </c>
      <c r="G25" s="39">
        <f t="shared" si="11"/>
        <v>0</v>
      </c>
      <c r="H25" s="40">
        <f t="shared" si="12"/>
        <v>0</v>
      </c>
      <c r="I25" s="6"/>
      <c r="J25" s="36">
        <f t="shared" si="13"/>
        <v>0</v>
      </c>
      <c r="K25" s="36">
        <f t="shared" si="14"/>
        <v>0</v>
      </c>
      <c r="L25" s="37">
        <f t="shared" si="15"/>
        <v>0</v>
      </c>
      <c r="M25" s="8"/>
      <c r="N25" s="44">
        <f t="shared" si="8"/>
        <v>0</v>
      </c>
      <c r="O25" s="44">
        <f t="shared" si="16"/>
        <v>0</v>
      </c>
      <c r="P25" s="24" t="str">
        <f t="shared" si="17"/>
        <v>.</v>
      </c>
      <c r="Q25" s="9"/>
      <c r="R25" s="9"/>
      <c r="S25" s="48"/>
      <c r="T25" s="82"/>
      <c r="U25" s="86">
        <f t="shared" si="18"/>
        <v>0</v>
      </c>
      <c r="V25" s="86">
        <f t="shared" si="19"/>
        <v>0</v>
      </c>
      <c r="W25" s="87">
        <f t="shared" si="20"/>
        <v>0</v>
      </c>
    </row>
    <row r="26" spans="1:23" ht="15">
      <c r="A26" s="304"/>
      <c r="B26" s="305"/>
      <c r="C26" s="27">
        <v>34</v>
      </c>
      <c r="D26" s="170">
        <v>0</v>
      </c>
      <c r="E26" s="171">
        <v>0</v>
      </c>
      <c r="F26" s="172">
        <v>1</v>
      </c>
      <c r="G26" s="39">
        <f t="shared" si="11"/>
        <v>0</v>
      </c>
      <c r="H26" s="40">
        <f t="shared" si="12"/>
        <v>0</v>
      </c>
      <c r="I26" s="6"/>
      <c r="J26" s="36">
        <f t="shared" si="13"/>
        <v>0</v>
      </c>
      <c r="K26" s="36">
        <f t="shared" si="14"/>
        <v>0</v>
      </c>
      <c r="L26" s="37">
        <f t="shared" si="15"/>
        <v>0</v>
      </c>
      <c r="M26" s="8"/>
      <c r="N26" s="44">
        <f t="shared" si="8"/>
        <v>0</v>
      </c>
      <c r="O26" s="44">
        <f t="shared" si="16"/>
        <v>0</v>
      </c>
      <c r="P26" s="24" t="str">
        <f t="shared" si="17"/>
        <v>.</v>
      </c>
      <c r="Q26" s="9"/>
      <c r="R26" s="9"/>
      <c r="S26" s="48"/>
      <c r="T26" s="82"/>
      <c r="U26" s="86">
        <f t="shared" si="18"/>
        <v>0</v>
      </c>
      <c r="V26" s="86">
        <f t="shared" si="19"/>
        <v>0</v>
      </c>
      <c r="W26" s="87">
        <f t="shared" si="20"/>
        <v>0</v>
      </c>
    </row>
    <row r="27" spans="1:23" ht="15">
      <c r="A27" s="304"/>
      <c r="B27" s="305"/>
      <c r="C27" s="27">
        <v>36</v>
      </c>
      <c r="D27" s="170">
        <v>0</v>
      </c>
      <c r="E27" s="171">
        <v>0</v>
      </c>
      <c r="F27" s="172">
        <v>1</v>
      </c>
      <c r="G27" s="39">
        <f t="shared" si="11"/>
        <v>0</v>
      </c>
      <c r="H27" s="40">
        <f t="shared" si="12"/>
        <v>0</v>
      </c>
      <c r="I27" s="6"/>
      <c r="J27" s="36">
        <f t="shared" si="13"/>
        <v>0</v>
      </c>
      <c r="K27" s="36">
        <f t="shared" si="14"/>
        <v>0</v>
      </c>
      <c r="L27" s="37">
        <f t="shared" si="15"/>
        <v>0</v>
      </c>
      <c r="M27" s="8"/>
      <c r="N27" s="44">
        <f t="shared" si="8"/>
        <v>0</v>
      </c>
      <c r="O27" s="44">
        <f t="shared" si="16"/>
        <v>0</v>
      </c>
      <c r="P27" s="24" t="str">
        <f t="shared" si="17"/>
        <v>.</v>
      </c>
      <c r="Q27" s="9"/>
      <c r="R27" s="9"/>
      <c r="S27" s="48"/>
      <c r="T27" s="82"/>
      <c r="U27" s="86">
        <f t="shared" si="18"/>
        <v>0</v>
      </c>
      <c r="V27" s="86">
        <f t="shared" si="19"/>
        <v>0</v>
      </c>
      <c r="W27" s="87">
        <f t="shared" si="20"/>
        <v>0</v>
      </c>
    </row>
    <row r="28" spans="1:23" ht="15">
      <c r="A28" s="304"/>
      <c r="B28" s="305"/>
      <c r="C28" s="27">
        <v>38</v>
      </c>
      <c r="D28" s="170">
        <v>0</v>
      </c>
      <c r="E28" s="171">
        <v>0</v>
      </c>
      <c r="F28" s="172">
        <v>1</v>
      </c>
      <c r="G28" s="39">
        <f t="shared" si="11"/>
        <v>0</v>
      </c>
      <c r="H28" s="40">
        <f t="shared" si="12"/>
        <v>0</v>
      </c>
      <c r="I28" s="6"/>
      <c r="J28" s="36">
        <f t="shared" si="13"/>
        <v>0</v>
      </c>
      <c r="K28" s="36">
        <f t="shared" si="14"/>
        <v>0</v>
      </c>
      <c r="L28" s="37">
        <f t="shared" si="15"/>
        <v>0</v>
      </c>
      <c r="M28" s="8"/>
      <c r="N28" s="44">
        <f t="shared" si="8"/>
        <v>0</v>
      </c>
      <c r="O28" s="44">
        <f t="shared" si="16"/>
        <v>0</v>
      </c>
      <c r="P28" s="24" t="str">
        <f t="shared" si="17"/>
        <v>.</v>
      </c>
      <c r="Q28" s="9"/>
      <c r="R28" s="9"/>
      <c r="S28" s="48"/>
      <c r="T28" s="82"/>
      <c r="U28" s="86">
        <f t="shared" si="18"/>
        <v>0</v>
      </c>
      <c r="V28" s="86">
        <f t="shared" si="19"/>
        <v>0</v>
      </c>
      <c r="W28" s="87">
        <f t="shared" si="20"/>
        <v>0</v>
      </c>
    </row>
    <row r="29" spans="1:23" ht="15">
      <c r="A29" s="304"/>
      <c r="B29" s="305"/>
      <c r="C29" s="27">
        <v>40</v>
      </c>
      <c r="D29" s="170">
        <v>0</v>
      </c>
      <c r="E29" s="171">
        <v>0</v>
      </c>
      <c r="F29" s="172">
        <v>1</v>
      </c>
      <c r="G29" s="39">
        <f t="shared" si="4"/>
        <v>0</v>
      </c>
      <c r="H29" s="40">
        <f t="shared" si="5"/>
        <v>0</v>
      </c>
      <c r="I29" s="6"/>
      <c r="J29" s="36">
        <f t="shared" si="6"/>
        <v>0</v>
      </c>
      <c r="K29" s="36">
        <f t="shared" si="7"/>
        <v>0</v>
      </c>
      <c r="L29" s="37">
        <f t="shared" si="0"/>
        <v>0</v>
      </c>
      <c r="M29" s="8"/>
      <c r="N29" s="44">
        <f t="shared" si="8"/>
        <v>0</v>
      </c>
      <c r="O29" s="44">
        <f t="shared" si="9"/>
        <v>0</v>
      </c>
      <c r="P29" s="24" t="str">
        <f t="shared" si="10"/>
        <v>.</v>
      </c>
      <c r="Q29" s="9"/>
      <c r="R29" s="9"/>
      <c r="S29" s="48"/>
      <c r="T29" s="82"/>
      <c r="U29" s="86">
        <f t="shared" si="1"/>
        <v>0</v>
      </c>
      <c r="V29" s="86">
        <f t="shared" si="2"/>
        <v>0</v>
      </c>
      <c r="W29" s="87">
        <f t="shared" si="3"/>
        <v>0</v>
      </c>
    </row>
    <row r="30" spans="1:23" ht="15">
      <c r="A30" s="304"/>
      <c r="B30" s="305"/>
      <c r="C30" s="27">
        <v>42</v>
      </c>
      <c r="D30" s="170">
        <v>0</v>
      </c>
      <c r="E30" s="171">
        <v>0</v>
      </c>
      <c r="F30" s="172">
        <v>1</v>
      </c>
      <c r="G30" s="39">
        <f t="shared" si="4"/>
        <v>0</v>
      </c>
      <c r="H30" s="40">
        <f t="shared" si="5"/>
        <v>0</v>
      </c>
      <c r="I30" s="6"/>
      <c r="J30" s="36">
        <f t="shared" si="6"/>
        <v>0</v>
      </c>
      <c r="K30" s="36">
        <f t="shared" si="7"/>
        <v>0</v>
      </c>
      <c r="L30" s="37">
        <f t="shared" si="0"/>
        <v>0</v>
      </c>
      <c r="M30" s="8"/>
      <c r="N30" s="44">
        <f t="shared" si="8"/>
        <v>0</v>
      </c>
      <c r="O30" s="44">
        <f t="shared" si="9"/>
        <v>0</v>
      </c>
      <c r="P30" s="24" t="str">
        <f t="shared" si="10"/>
        <v>.</v>
      </c>
      <c r="Q30" s="9"/>
      <c r="R30" s="9"/>
      <c r="S30" s="48"/>
      <c r="T30" s="82"/>
      <c r="U30" s="86">
        <f t="shared" si="1"/>
        <v>0</v>
      </c>
      <c r="V30" s="86">
        <f t="shared" si="2"/>
        <v>0</v>
      </c>
      <c r="W30" s="87">
        <f t="shared" si="3"/>
        <v>0</v>
      </c>
    </row>
    <row r="31" spans="1:23" ht="15">
      <c r="A31" s="304"/>
      <c r="B31" s="305"/>
      <c r="C31" s="27">
        <v>44</v>
      </c>
      <c r="D31" s="170">
        <v>0</v>
      </c>
      <c r="E31" s="171">
        <v>0</v>
      </c>
      <c r="F31" s="172">
        <v>1</v>
      </c>
      <c r="G31" s="39">
        <f t="shared" si="4"/>
        <v>0</v>
      </c>
      <c r="H31" s="40">
        <f t="shared" si="5"/>
        <v>0</v>
      </c>
      <c r="I31" s="6"/>
      <c r="J31" s="36">
        <f t="shared" si="6"/>
        <v>0</v>
      </c>
      <c r="K31" s="36">
        <f t="shared" si="7"/>
        <v>0</v>
      </c>
      <c r="L31" s="37">
        <f t="shared" si="0"/>
        <v>0</v>
      </c>
      <c r="M31" s="8"/>
      <c r="N31" s="44">
        <f t="shared" si="8"/>
        <v>0</v>
      </c>
      <c r="O31" s="44">
        <f t="shared" si="9"/>
        <v>0</v>
      </c>
      <c r="P31" s="24" t="str">
        <f t="shared" si="10"/>
        <v>.</v>
      </c>
      <c r="Q31" s="9"/>
      <c r="R31" s="9"/>
      <c r="S31" s="48"/>
      <c r="T31" s="82"/>
      <c r="U31" s="86">
        <f t="shared" si="1"/>
        <v>0</v>
      </c>
      <c r="V31" s="86">
        <f t="shared" si="2"/>
        <v>0</v>
      </c>
      <c r="W31" s="87">
        <f t="shared" si="3"/>
        <v>0</v>
      </c>
    </row>
    <row r="32" spans="1:23" ht="15">
      <c r="A32" s="304"/>
      <c r="B32" s="305"/>
      <c r="C32" s="27">
        <v>46</v>
      </c>
      <c r="D32" s="170">
        <v>0</v>
      </c>
      <c r="E32" s="171">
        <v>0</v>
      </c>
      <c r="F32" s="172">
        <v>1</v>
      </c>
      <c r="G32" s="39">
        <f t="shared" si="4"/>
        <v>0</v>
      </c>
      <c r="H32" s="40">
        <f t="shared" si="5"/>
        <v>0</v>
      </c>
      <c r="I32" s="6"/>
      <c r="J32" s="36">
        <f t="shared" si="6"/>
        <v>0</v>
      </c>
      <c r="K32" s="36">
        <f t="shared" si="7"/>
        <v>0</v>
      </c>
      <c r="L32" s="37">
        <f t="shared" si="0"/>
        <v>0</v>
      </c>
      <c r="M32" s="8"/>
      <c r="N32" s="44">
        <f t="shared" si="8"/>
        <v>0</v>
      </c>
      <c r="O32" s="44">
        <f t="shared" si="9"/>
        <v>0</v>
      </c>
      <c r="P32" s="24" t="str">
        <f t="shared" si="10"/>
        <v>.</v>
      </c>
      <c r="Q32" s="9"/>
      <c r="R32" s="9"/>
      <c r="S32" s="48"/>
      <c r="T32" s="82"/>
      <c r="U32" s="86">
        <f t="shared" si="1"/>
        <v>0</v>
      </c>
      <c r="V32" s="86">
        <f t="shared" si="2"/>
        <v>0</v>
      </c>
      <c r="W32" s="87">
        <f t="shared" si="3"/>
        <v>0</v>
      </c>
    </row>
    <row r="33" spans="1:23" ht="15">
      <c r="A33" s="304"/>
      <c r="B33" s="305"/>
      <c r="C33" s="27">
        <v>48</v>
      </c>
      <c r="D33" s="170">
        <v>0</v>
      </c>
      <c r="E33" s="171">
        <v>0</v>
      </c>
      <c r="F33" s="172">
        <v>1</v>
      </c>
      <c r="G33" s="39">
        <f t="shared" si="4"/>
        <v>0</v>
      </c>
      <c r="H33" s="40">
        <f t="shared" si="5"/>
        <v>0</v>
      </c>
      <c r="I33" s="6"/>
      <c r="J33" s="36">
        <f t="shared" si="6"/>
        <v>0</v>
      </c>
      <c r="K33" s="36">
        <f t="shared" si="7"/>
        <v>0</v>
      </c>
      <c r="L33" s="37">
        <f t="shared" si="0"/>
        <v>0</v>
      </c>
      <c r="M33" s="8"/>
      <c r="N33" s="44">
        <f t="shared" si="8"/>
        <v>0</v>
      </c>
      <c r="O33" s="44">
        <f t="shared" si="9"/>
        <v>0</v>
      </c>
      <c r="P33" s="24" t="str">
        <f t="shared" si="10"/>
        <v>.</v>
      </c>
      <c r="Q33" s="9"/>
      <c r="R33" s="9"/>
      <c r="S33" s="48"/>
      <c r="T33" s="82"/>
      <c r="U33" s="86">
        <f t="shared" si="1"/>
        <v>0</v>
      </c>
      <c r="V33" s="86">
        <f t="shared" si="2"/>
        <v>0</v>
      </c>
      <c r="W33" s="87">
        <f t="shared" si="3"/>
        <v>0</v>
      </c>
    </row>
    <row r="34" spans="1:23" ht="15">
      <c r="A34" s="304"/>
      <c r="B34" s="305"/>
      <c r="C34" s="27">
        <v>50</v>
      </c>
      <c r="D34" s="170">
        <v>0</v>
      </c>
      <c r="E34" s="171">
        <v>0</v>
      </c>
      <c r="F34" s="172">
        <v>1</v>
      </c>
      <c r="G34" s="39">
        <f t="shared" si="4"/>
        <v>0</v>
      </c>
      <c r="H34" s="40">
        <f t="shared" si="5"/>
        <v>0</v>
      </c>
      <c r="I34" s="6"/>
      <c r="J34" s="36">
        <f t="shared" si="6"/>
        <v>0</v>
      </c>
      <c r="K34" s="36">
        <f t="shared" si="7"/>
        <v>0</v>
      </c>
      <c r="L34" s="37">
        <f t="shared" si="0"/>
        <v>0</v>
      </c>
      <c r="M34" s="8"/>
      <c r="N34" s="44">
        <f t="shared" si="8"/>
        <v>0</v>
      </c>
      <c r="O34" s="44">
        <f t="shared" si="9"/>
        <v>0</v>
      </c>
      <c r="P34" s="24" t="str">
        <f t="shared" si="10"/>
        <v>.</v>
      </c>
      <c r="Q34" s="9"/>
      <c r="R34" s="9"/>
      <c r="S34" s="48"/>
      <c r="T34" s="82"/>
      <c r="U34" s="86">
        <f t="shared" si="1"/>
        <v>0</v>
      </c>
      <c r="V34" s="86">
        <f t="shared" si="2"/>
        <v>0</v>
      </c>
      <c r="W34" s="87">
        <f t="shared" si="3"/>
        <v>0</v>
      </c>
    </row>
    <row r="35" spans="1:23" ht="15">
      <c r="A35" s="304"/>
      <c r="B35" s="305"/>
      <c r="C35" s="27">
        <v>52</v>
      </c>
      <c r="D35" s="170">
        <v>0</v>
      </c>
      <c r="E35" s="171">
        <v>0</v>
      </c>
      <c r="F35" s="172">
        <v>1</v>
      </c>
      <c r="G35" s="39">
        <f t="shared" si="4"/>
        <v>0</v>
      </c>
      <c r="H35" s="40">
        <f t="shared" si="5"/>
        <v>0</v>
      </c>
      <c r="I35" s="6"/>
      <c r="J35" s="36">
        <f t="shared" si="6"/>
        <v>0</v>
      </c>
      <c r="K35" s="36">
        <f t="shared" si="7"/>
        <v>0</v>
      </c>
      <c r="L35" s="37">
        <f t="shared" si="0"/>
        <v>0</v>
      </c>
      <c r="M35" s="8"/>
      <c r="N35" s="44">
        <f t="shared" si="8"/>
        <v>0</v>
      </c>
      <c r="O35" s="44">
        <f t="shared" si="9"/>
        <v>0</v>
      </c>
      <c r="P35" s="24" t="str">
        <f t="shared" si="10"/>
        <v>.</v>
      </c>
      <c r="Q35" s="9"/>
      <c r="R35" s="9"/>
      <c r="S35" s="48"/>
      <c r="T35" s="82"/>
      <c r="U35" s="86">
        <f t="shared" si="1"/>
        <v>0</v>
      </c>
      <c r="V35" s="86">
        <f t="shared" si="2"/>
        <v>0</v>
      </c>
      <c r="W35" s="87">
        <f t="shared" si="3"/>
        <v>0</v>
      </c>
    </row>
    <row r="36" spans="1:23" ht="15">
      <c r="A36" s="304"/>
      <c r="B36" s="305"/>
      <c r="C36" s="29"/>
      <c r="D36" s="41"/>
      <c r="E36" s="41"/>
      <c r="F36" s="189" t="s">
        <v>53</v>
      </c>
      <c r="G36" s="40">
        <f>SUM(G10:G35)</f>
        <v>0</v>
      </c>
      <c r="H36" s="40">
        <f>SUM(H10:H35)</f>
        <v>0</v>
      </c>
      <c r="I36" s="6"/>
      <c r="J36" s="36">
        <f>SUM(J10:J35)</f>
        <v>0</v>
      </c>
      <c r="K36" s="36">
        <f>SUM(K10:K35)</f>
        <v>0</v>
      </c>
      <c r="L36" s="37">
        <f>SUM(L10:L35)</f>
        <v>0</v>
      </c>
      <c r="M36" s="8"/>
      <c r="N36" s="38">
        <f>SUM(N10:N35)</f>
        <v>0</v>
      </c>
      <c r="O36" s="38">
        <f>SUM(O10:O35)</f>
        <v>0</v>
      </c>
      <c r="P36" s="24" t="str">
        <f t="shared" si="10"/>
        <v>.</v>
      </c>
      <c r="Q36" s="9"/>
      <c r="R36" s="9"/>
      <c r="S36" s="48"/>
      <c r="T36" s="82"/>
      <c r="U36" s="88">
        <f>SUM(U10:U35)</f>
        <v>0</v>
      </c>
      <c r="V36" s="88">
        <f>SUM(V10:V35)</f>
        <v>0</v>
      </c>
      <c r="W36" s="89">
        <f>SUM(W10:W35)</f>
        <v>0</v>
      </c>
    </row>
    <row r="37" spans="1:23" ht="13.5" thickBot="1">
      <c r="A37" s="304"/>
      <c r="B37" s="305"/>
      <c r="C37" s="23"/>
      <c r="D37" s="9"/>
      <c r="E37" s="9"/>
      <c r="F37" s="9"/>
      <c r="G37" s="9"/>
      <c r="H37" s="9"/>
      <c r="I37" s="9"/>
      <c r="J37" s="9"/>
      <c r="K37" s="9"/>
      <c r="L37" s="9"/>
      <c r="M37" s="9"/>
      <c r="N37" s="9"/>
      <c r="O37" s="9"/>
      <c r="P37" s="24"/>
      <c r="Q37" s="9"/>
      <c r="R37" s="9"/>
      <c r="S37" s="48"/>
      <c r="T37" s="82"/>
      <c r="U37" s="82"/>
      <c r="V37" s="82"/>
      <c r="W37" s="83"/>
    </row>
    <row r="38" spans="1:23" ht="57" customHeight="1">
      <c r="A38" s="304"/>
      <c r="B38" s="305"/>
      <c r="C38" s="23"/>
      <c r="D38" s="9"/>
      <c r="E38" s="9"/>
      <c r="F38" s="9"/>
      <c r="G38" s="9"/>
      <c r="H38" s="9"/>
      <c r="I38" s="9"/>
      <c r="K38" s="296" t="s">
        <v>119</v>
      </c>
      <c r="L38" s="297"/>
      <c r="M38" s="11" t="s">
        <v>18</v>
      </c>
      <c r="N38" s="12" t="s">
        <v>8</v>
      </c>
      <c r="O38" s="13" t="s">
        <v>9</v>
      </c>
      <c r="P38" s="24"/>
      <c r="Q38" s="9"/>
      <c r="R38" s="9"/>
      <c r="S38" s="48"/>
      <c r="T38" s="82"/>
      <c r="U38" s="82"/>
      <c r="V38" s="82"/>
      <c r="W38" s="83"/>
    </row>
    <row r="39" spans="1:23" ht="15">
      <c r="A39" s="304"/>
      <c r="B39" s="305"/>
      <c r="C39" s="23"/>
      <c r="D39" s="9"/>
      <c r="E39" s="9"/>
      <c r="F39" s="9"/>
      <c r="G39" s="9"/>
      <c r="H39" s="9"/>
      <c r="I39" s="9"/>
      <c r="K39" s="152" t="s">
        <v>15</v>
      </c>
      <c r="L39" s="60"/>
      <c r="M39" s="53">
        <v>0</v>
      </c>
      <c r="N39" s="40">
        <f>ROUND(N36*(1+M39),2)</f>
        <v>0</v>
      </c>
      <c r="O39" s="153">
        <f>ROUND(O36*(1+M39),2)</f>
        <v>0</v>
      </c>
      <c r="P39" s="24"/>
      <c r="Q39" s="9"/>
      <c r="R39" s="9"/>
      <c r="S39" s="48"/>
      <c r="T39" s="82"/>
      <c r="U39" s="82"/>
      <c r="V39" s="82"/>
      <c r="W39" s="83"/>
    </row>
    <row r="40" spans="1:23" ht="15">
      <c r="A40" s="304"/>
      <c r="B40" s="305"/>
      <c r="C40" s="23"/>
      <c r="D40" s="9"/>
      <c r="E40" s="9"/>
      <c r="F40" s="9"/>
      <c r="G40" s="9"/>
      <c r="H40" s="9"/>
      <c r="I40" s="9"/>
      <c r="K40" s="152" t="s">
        <v>16</v>
      </c>
      <c r="L40" s="60"/>
      <c r="M40" s="53">
        <v>0.001</v>
      </c>
      <c r="N40" s="40">
        <f>ROUND(N39*(1+M40),2)</f>
        <v>0</v>
      </c>
      <c r="O40" s="153">
        <f>ROUND(O39*(1+M40),2)</f>
        <v>0</v>
      </c>
      <c r="P40" s="24"/>
      <c r="Q40" s="9"/>
      <c r="R40" s="9"/>
      <c r="S40" s="48"/>
      <c r="T40" s="82"/>
      <c r="U40" s="82"/>
      <c r="V40" s="82"/>
      <c r="W40" s="83"/>
    </row>
    <row r="41" spans="1:23" ht="15">
      <c r="A41" s="304"/>
      <c r="B41" s="305"/>
      <c r="C41" s="23"/>
      <c r="D41" s="9"/>
      <c r="E41" s="9"/>
      <c r="F41" s="9"/>
      <c r="G41" s="9"/>
      <c r="H41" s="9"/>
      <c r="I41" s="9"/>
      <c r="K41" s="152" t="s">
        <v>17</v>
      </c>
      <c r="L41" s="60"/>
      <c r="M41" s="53">
        <v>0</v>
      </c>
      <c r="N41" s="40">
        <f>ROUND(N40*(1+M41),2)</f>
        <v>0</v>
      </c>
      <c r="O41" s="153">
        <f>ROUND(O40*(1+M41),2)</f>
        <v>0</v>
      </c>
      <c r="P41" s="24"/>
      <c r="Q41" s="9"/>
      <c r="R41" s="9"/>
      <c r="S41" s="48"/>
      <c r="T41" s="82"/>
      <c r="U41" s="82"/>
      <c r="V41" s="82"/>
      <c r="W41" s="83"/>
    </row>
    <row r="42" spans="1:23" ht="15">
      <c r="A42" s="304"/>
      <c r="B42" s="305"/>
      <c r="C42" s="23"/>
      <c r="D42" s="9"/>
      <c r="E42" s="9"/>
      <c r="F42" s="9"/>
      <c r="G42" s="9"/>
      <c r="H42" s="9"/>
      <c r="I42" s="9"/>
      <c r="K42" s="152" t="s">
        <v>79</v>
      </c>
      <c r="L42" s="60"/>
      <c r="M42" s="53">
        <v>0.004</v>
      </c>
      <c r="N42" s="40">
        <f>ROUND(N41*(1+M42),2)</f>
        <v>0</v>
      </c>
      <c r="O42" s="153">
        <f>ROUND(O41*(1+M42),2)</f>
        <v>0</v>
      </c>
      <c r="P42" s="24"/>
      <c r="Q42" s="9"/>
      <c r="R42" s="9"/>
      <c r="S42" s="48"/>
      <c r="T42" s="82"/>
      <c r="U42" s="82"/>
      <c r="V42" s="82"/>
      <c r="W42" s="83"/>
    </row>
    <row r="43" spans="1:23" ht="13.5" thickBot="1">
      <c r="A43" s="304"/>
      <c r="B43" s="305"/>
      <c r="C43" s="23"/>
      <c r="D43" s="9"/>
      <c r="E43" s="9"/>
      <c r="F43" s="9"/>
      <c r="G43" s="9"/>
      <c r="H43" s="9"/>
      <c r="I43" s="9"/>
      <c r="K43" s="242" t="s">
        <v>105</v>
      </c>
      <c r="L43" s="243"/>
      <c r="M43" s="244">
        <v>0.007</v>
      </c>
      <c r="N43" s="245">
        <f>ROUND(N42*(1+M43),2)</f>
        <v>0</v>
      </c>
      <c r="O43" s="246">
        <f>ROUND(O42*(1+M43),2)</f>
        <v>0</v>
      </c>
      <c r="P43" s="24"/>
      <c r="Q43" s="9"/>
      <c r="R43" s="9"/>
      <c r="S43" s="48"/>
      <c r="T43" s="82"/>
      <c r="U43" s="82"/>
      <c r="V43" s="82"/>
      <c r="W43" s="83"/>
    </row>
    <row r="44" spans="1:23" ht="13.5" thickBot="1">
      <c r="A44" s="304"/>
      <c r="B44" s="305"/>
      <c r="C44" s="23"/>
      <c r="D44" s="9"/>
      <c r="E44" s="9"/>
      <c r="F44" s="9"/>
      <c r="G44" s="9"/>
      <c r="H44" s="9"/>
      <c r="I44" s="9"/>
      <c r="J44" s="9"/>
      <c r="K44" s="9"/>
      <c r="L44" s="9"/>
      <c r="M44" s="9"/>
      <c r="N44" s="9"/>
      <c r="O44" s="9"/>
      <c r="P44" s="24"/>
      <c r="Q44" s="9"/>
      <c r="R44" s="9"/>
      <c r="S44" s="48"/>
      <c r="T44" s="82"/>
      <c r="U44" s="82"/>
      <c r="V44" s="82"/>
      <c r="W44" s="83"/>
    </row>
    <row r="45" spans="1:23" ht="14.25">
      <c r="A45" s="304"/>
      <c r="B45" s="305"/>
      <c r="C45" s="149">
        <v>2014</v>
      </c>
      <c r="D45" s="63"/>
      <c r="E45" s="63"/>
      <c r="F45" s="63"/>
      <c r="G45" s="63"/>
      <c r="H45" s="63"/>
      <c r="I45" s="63"/>
      <c r="J45" s="63"/>
      <c r="K45" s="63"/>
      <c r="L45" s="63"/>
      <c r="M45" s="63"/>
      <c r="N45" s="63"/>
      <c r="O45" s="63"/>
      <c r="P45" s="64"/>
      <c r="Q45" s="63"/>
      <c r="R45" s="63"/>
      <c r="S45" s="107"/>
      <c r="T45" s="90"/>
      <c r="U45" s="90"/>
      <c r="V45" s="90"/>
      <c r="W45" s="91"/>
    </row>
    <row r="46" spans="1:23" ht="13.5" thickBot="1">
      <c r="A46" s="304"/>
      <c r="B46" s="305"/>
      <c r="C46" s="65"/>
      <c r="D46" s="9"/>
      <c r="E46" s="9"/>
      <c r="F46" s="9"/>
      <c r="G46" s="9"/>
      <c r="H46" s="9"/>
      <c r="I46" s="9"/>
      <c r="J46" s="9"/>
      <c r="K46" s="9"/>
      <c r="L46" s="9"/>
      <c r="M46" s="9"/>
      <c r="N46" s="9"/>
      <c r="O46" s="9"/>
      <c r="P46" s="24"/>
      <c r="Q46" s="9"/>
      <c r="R46" s="9"/>
      <c r="S46" s="48"/>
      <c r="T46" s="82"/>
      <c r="U46" s="82"/>
      <c r="V46" s="82"/>
      <c r="W46" s="92"/>
    </row>
    <row r="47" spans="1:23" ht="15">
      <c r="A47" s="304"/>
      <c r="B47" s="305"/>
      <c r="C47" s="66"/>
      <c r="D47" s="289" t="s">
        <v>1</v>
      </c>
      <c r="E47" s="290"/>
      <c r="F47" s="291"/>
      <c r="G47" s="5"/>
      <c r="H47" s="6"/>
      <c r="I47" s="6"/>
      <c r="J47" s="292" t="s">
        <v>2</v>
      </c>
      <c r="K47" s="293"/>
      <c r="L47" s="307"/>
      <c r="M47" s="7"/>
      <c r="N47" s="274" t="s">
        <v>3</v>
      </c>
      <c r="O47" s="274"/>
      <c r="P47" s="24"/>
      <c r="Q47" s="9"/>
      <c r="R47" s="9"/>
      <c r="S47" s="48"/>
      <c r="T47" s="82"/>
      <c r="U47" s="82"/>
      <c r="V47" s="82"/>
      <c r="W47" s="92"/>
    </row>
    <row r="48" spans="1:23" ht="64.5" thickBot="1">
      <c r="A48" s="304"/>
      <c r="B48" s="305"/>
      <c r="C48" s="67" t="s">
        <v>4</v>
      </c>
      <c r="D48" s="173" t="s">
        <v>68</v>
      </c>
      <c r="E48" s="174" t="s">
        <v>69</v>
      </c>
      <c r="F48" s="166" t="s">
        <v>30</v>
      </c>
      <c r="G48" s="14" t="s">
        <v>70</v>
      </c>
      <c r="H48" s="15" t="s">
        <v>71</v>
      </c>
      <c r="I48" s="15"/>
      <c r="J48" s="16" t="s">
        <v>45</v>
      </c>
      <c r="K48" s="16" t="s">
        <v>46</v>
      </c>
      <c r="L48" s="17" t="s">
        <v>7</v>
      </c>
      <c r="M48" s="15"/>
      <c r="N48" s="18" t="s">
        <v>8</v>
      </c>
      <c r="O48" s="18" t="s">
        <v>9</v>
      </c>
      <c r="P48" s="24"/>
      <c r="Q48" s="9"/>
      <c r="R48" s="9"/>
      <c r="S48" s="48"/>
      <c r="T48" s="82"/>
      <c r="U48" s="93" t="s">
        <v>10</v>
      </c>
      <c r="V48" s="93" t="s">
        <v>11</v>
      </c>
      <c r="W48" s="92"/>
    </row>
    <row r="49" spans="1:23" ht="15">
      <c r="A49" s="304"/>
      <c r="B49" s="305"/>
      <c r="C49" s="27">
        <v>2</v>
      </c>
      <c r="D49" s="170">
        <v>0</v>
      </c>
      <c r="E49" s="171">
        <v>0</v>
      </c>
      <c r="F49" s="172">
        <v>1</v>
      </c>
      <c r="G49" s="39">
        <f>D49+E49</f>
        <v>0</v>
      </c>
      <c r="H49" s="40">
        <f>ROUND((G49/F49),2)</f>
        <v>0</v>
      </c>
      <c r="I49" s="40"/>
      <c r="J49" s="36">
        <f>ROUND((H49*3%)*F49,2)</f>
        <v>0</v>
      </c>
      <c r="K49" s="36">
        <f>ROUND((IF(H49-$R$51&lt;0,0,(H49-$R$51))*3.5%)*F49,2)</f>
        <v>0</v>
      </c>
      <c r="L49" s="37">
        <f>J49+K49</f>
        <v>0</v>
      </c>
      <c r="M49" s="40"/>
      <c r="N49" s="44">
        <f>((MIN(H49,$R$52)*0.58%)+IF(H49&gt;$R$52,(H49-$R$52)*1.25%,0))*F49</f>
        <v>0</v>
      </c>
      <c r="O49" s="44">
        <f>(H49*3.75%)*F49</f>
        <v>0</v>
      </c>
      <c r="P49" s="24" t="str">
        <f>IF(W49&lt;&gt;0,"Error - review!",".")</f>
        <v>.</v>
      </c>
      <c r="Q49" s="300" t="s">
        <v>19</v>
      </c>
      <c r="R49" s="301"/>
      <c r="S49" s="48"/>
      <c r="T49" s="82"/>
      <c r="U49" s="86">
        <f aca="true" t="shared" si="21" ref="U49:U74">((MIN(H49,$R$52)*0.58%))*F49</f>
        <v>0</v>
      </c>
      <c r="V49" s="86">
        <f aca="true" t="shared" si="22" ref="V49:V74">(IF(H49&gt;$R$52,(H49-$R$52)*1.25%,0))*F49</f>
        <v>0</v>
      </c>
      <c r="W49" s="94">
        <f aca="true" t="shared" si="23" ref="W49:W74">(U49+V49)-N49</f>
        <v>0</v>
      </c>
    </row>
    <row r="50" spans="1:23" s="31" customFormat="1" ht="15">
      <c r="A50" s="304"/>
      <c r="B50" s="305"/>
      <c r="C50" s="27">
        <v>4</v>
      </c>
      <c r="D50" s="170">
        <v>0</v>
      </c>
      <c r="E50" s="171">
        <v>0</v>
      </c>
      <c r="F50" s="172">
        <v>1</v>
      </c>
      <c r="G50" s="39">
        <f aca="true" t="shared" si="24" ref="G50:G74">D50+E50</f>
        <v>0</v>
      </c>
      <c r="H50" s="40">
        <f aca="true" t="shared" si="25" ref="H50:H74">ROUND((G50/F50),2)</f>
        <v>0</v>
      </c>
      <c r="I50" s="40"/>
      <c r="J50" s="36">
        <f aca="true" t="shared" si="26" ref="J50:J74">ROUND((H50*3%)*F50,2)</f>
        <v>0</v>
      </c>
      <c r="K50" s="36">
        <f aca="true" t="shared" si="27" ref="K50:K74">ROUND((IF(H50-$R$51&lt;0,0,(H50-$R$51))*3.5%)*F50,2)</f>
        <v>0</v>
      </c>
      <c r="L50" s="37">
        <f aca="true" t="shared" si="28" ref="L50:L74">J50+K50</f>
        <v>0</v>
      </c>
      <c r="M50" s="40"/>
      <c r="N50" s="44">
        <f aca="true" t="shared" si="29" ref="N50:N74">((MIN(H50,$R$52)*0.58%)+IF(H50&gt;$R$52,(H50-$R$52)*1.25%,0))*F50</f>
        <v>0</v>
      </c>
      <c r="O50" s="44">
        <f aca="true" t="shared" si="30" ref="O50:O74">(H50*3.75%)*F50</f>
        <v>0</v>
      </c>
      <c r="P50" s="24" t="str">
        <f aca="true" t="shared" si="31" ref="P50:P74">IF(W50&lt;&gt;0,"Error - review!",".")</f>
        <v>.</v>
      </c>
      <c r="Q50" s="113" t="s">
        <v>13</v>
      </c>
      <c r="R50" s="150">
        <v>230.3</v>
      </c>
      <c r="S50" s="43"/>
      <c r="T50" s="82"/>
      <c r="U50" s="86">
        <f t="shared" si="21"/>
        <v>0</v>
      </c>
      <c r="V50" s="86">
        <f t="shared" si="22"/>
        <v>0</v>
      </c>
      <c r="W50" s="94">
        <f t="shared" si="23"/>
        <v>0</v>
      </c>
    </row>
    <row r="51" spans="1:23" ht="15">
      <c r="A51" s="304"/>
      <c r="B51" s="305"/>
      <c r="C51" s="27">
        <v>6</v>
      </c>
      <c r="D51" s="170">
        <v>0</v>
      </c>
      <c r="E51" s="171">
        <v>0</v>
      </c>
      <c r="F51" s="172">
        <v>1</v>
      </c>
      <c r="G51" s="39">
        <f t="shared" si="24"/>
        <v>0</v>
      </c>
      <c r="H51" s="40">
        <f t="shared" si="25"/>
        <v>0</v>
      </c>
      <c r="I51" s="40"/>
      <c r="J51" s="36">
        <f t="shared" si="26"/>
        <v>0</v>
      </c>
      <c r="K51" s="36">
        <f t="shared" si="27"/>
        <v>0</v>
      </c>
      <c r="L51" s="37">
        <f t="shared" si="28"/>
        <v>0</v>
      </c>
      <c r="M51" s="40"/>
      <c r="N51" s="44">
        <f t="shared" si="29"/>
        <v>0</v>
      </c>
      <c r="O51" s="44">
        <f t="shared" si="30"/>
        <v>0</v>
      </c>
      <c r="P51" s="24" t="str">
        <f t="shared" si="31"/>
        <v>.</v>
      </c>
      <c r="Q51" s="113" t="s">
        <v>39</v>
      </c>
      <c r="R51" s="150">
        <f>ROUND(($R$50*52.18*2)/26.09,2)</f>
        <v>921.2</v>
      </c>
      <c r="S51" s="43"/>
      <c r="T51" s="82"/>
      <c r="U51" s="86">
        <f t="shared" si="21"/>
        <v>0</v>
      </c>
      <c r="V51" s="86">
        <f t="shared" si="22"/>
        <v>0</v>
      </c>
      <c r="W51" s="94">
        <f t="shared" si="23"/>
        <v>0</v>
      </c>
    </row>
    <row r="52" spans="1:23" ht="13.5" thickBot="1">
      <c r="A52" s="304"/>
      <c r="B52" s="305"/>
      <c r="C52" s="27">
        <v>8</v>
      </c>
      <c r="D52" s="170">
        <v>0</v>
      </c>
      <c r="E52" s="171">
        <v>0</v>
      </c>
      <c r="F52" s="172">
        <v>1</v>
      </c>
      <c r="G52" s="39">
        <f t="shared" si="24"/>
        <v>0</v>
      </c>
      <c r="H52" s="40">
        <f t="shared" si="25"/>
        <v>0</v>
      </c>
      <c r="I52" s="40"/>
      <c r="J52" s="36">
        <f t="shared" si="26"/>
        <v>0</v>
      </c>
      <c r="K52" s="36">
        <f t="shared" si="27"/>
        <v>0</v>
      </c>
      <c r="L52" s="37">
        <f t="shared" si="28"/>
        <v>0</v>
      </c>
      <c r="M52" s="40"/>
      <c r="N52" s="44">
        <f t="shared" si="29"/>
        <v>0</v>
      </c>
      <c r="O52" s="44">
        <f t="shared" si="30"/>
        <v>0</v>
      </c>
      <c r="P52" s="24" t="str">
        <f t="shared" si="31"/>
        <v>.</v>
      </c>
      <c r="Q52" s="114" t="s">
        <v>14</v>
      </c>
      <c r="R52" s="151">
        <f>ROUND(($R$50*52.18*3.74)/26.09,2)</f>
        <v>1722.64</v>
      </c>
      <c r="S52" s="43"/>
      <c r="T52" s="82"/>
      <c r="U52" s="86">
        <f t="shared" si="21"/>
        <v>0</v>
      </c>
      <c r="V52" s="86">
        <f t="shared" si="22"/>
        <v>0</v>
      </c>
      <c r="W52" s="94">
        <f t="shared" si="23"/>
        <v>0</v>
      </c>
    </row>
    <row r="53" spans="1:23" ht="15">
      <c r="A53" s="304"/>
      <c r="B53" s="305"/>
      <c r="C53" s="27">
        <v>10</v>
      </c>
      <c r="D53" s="170">
        <v>0</v>
      </c>
      <c r="E53" s="171">
        <v>0</v>
      </c>
      <c r="F53" s="172">
        <v>1</v>
      </c>
      <c r="G53" s="39">
        <f t="shared" si="24"/>
        <v>0</v>
      </c>
      <c r="H53" s="40">
        <f t="shared" si="25"/>
        <v>0</v>
      </c>
      <c r="I53" s="40"/>
      <c r="J53" s="36">
        <f t="shared" si="26"/>
        <v>0</v>
      </c>
      <c r="K53" s="36">
        <f t="shared" si="27"/>
        <v>0</v>
      </c>
      <c r="L53" s="37">
        <f t="shared" si="28"/>
        <v>0</v>
      </c>
      <c r="M53" s="40"/>
      <c r="N53" s="44">
        <f t="shared" si="29"/>
        <v>0</v>
      </c>
      <c r="O53" s="44">
        <f t="shared" si="30"/>
        <v>0</v>
      </c>
      <c r="P53" s="24" t="str">
        <f t="shared" si="31"/>
        <v>.</v>
      </c>
      <c r="Q53" s="9"/>
      <c r="R53" s="9"/>
      <c r="S53" s="48"/>
      <c r="T53" s="82"/>
      <c r="U53" s="86">
        <f t="shared" si="21"/>
        <v>0</v>
      </c>
      <c r="V53" s="86">
        <f t="shared" si="22"/>
        <v>0</v>
      </c>
      <c r="W53" s="94">
        <f t="shared" si="23"/>
        <v>0</v>
      </c>
    </row>
    <row r="54" spans="1:23" ht="15">
      <c r="A54" s="304"/>
      <c r="B54" s="305"/>
      <c r="C54" s="27">
        <v>12</v>
      </c>
      <c r="D54" s="170">
        <v>0</v>
      </c>
      <c r="E54" s="171">
        <v>0</v>
      </c>
      <c r="F54" s="172">
        <v>1</v>
      </c>
      <c r="G54" s="39">
        <f aca="true" t="shared" si="32" ref="G54:G67">D54+E54</f>
        <v>0</v>
      </c>
      <c r="H54" s="40">
        <f aca="true" t="shared" si="33" ref="H54:H67">ROUND((G54/F54),2)</f>
        <v>0</v>
      </c>
      <c r="I54" s="40"/>
      <c r="J54" s="36">
        <f aca="true" t="shared" si="34" ref="J54:J67">ROUND((H54*3%)*F54,2)</f>
        <v>0</v>
      </c>
      <c r="K54" s="36">
        <f aca="true" t="shared" si="35" ref="K54:K67">ROUND((IF(H54-$R$51&lt;0,0,(H54-$R$51))*3.5%)*F54,2)</f>
        <v>0</v>
      </c>
      <c r="L54" s="37">
        <f aca="true" t="shared" si="36" ref="L54:L67">J54+K54</f>
        <v>0</v>
      </c>
      <c r="M54" s="40"/>
      <c r="N54" s="44">
        <f t="shared" si="29"/>
        <v>0</v>
      </c>
      <c r="O54" s="44">
        <f aca="true" t="shared" si="37" ref="O54:O67">(H54*3.75%)*F54</f>
        <v>0</v>
      </c>
      <c r="P54" s="24" t="str">
        <f aca="true" t="shared" si="38" ref="P54:P67">IF(W54&lt;&gt;0,"Error - review!",".")</f>
        <v>.</v>
      </c>
      <c r="Q54" s="9"/>
      <c r="R54" s="9"/>
      <c r="S54" s="48"/>
      <c r="T54" s="82"/>
      <c r="U54" s="86">
        <f aca="true" t="shared" si="39" ref="U54:U67">((MIN(H54,$R$52)*0.58%))*F54</f>
        <v>0</v>
      </c>
      <c r="V54" s="86">
        <f aca="true" t="shared" si="40" ref="V54:V67">(IF(H54&gt;$R$52,(H54-$R$52)*1.25%,0))*F54</f>
        <v>0</v>
      </c>
      <c r="W54" s="94">
        <f aca="true" t="shared" si="41" ref="W54:W67">(U54+V54)-N54</f>
        <v>0</v>
      </c>
    </row>
    <row r="55" spans="1:23" ht="15">
      <c r="A55" s="304"/>
      <c r="B55" s="305"/>
      <c r="C55" s="27">
        <v>14</v>
      </c>
      <c r="D55" s="170">
        <v>0</v>
      </c>
      <c r="E55" s="171">
        <v>0</v>
      </c>
      <c r="F55" s="172">
        <v>1</v>
      </c>
      <c r="G55" s="39">
        <f t="shared" si="32"/>
        <v>0</v>
      </c>
      <c r="H55" s="40">
        <f t="shared" si="33"/>
        <v>0</v>
      </c>
      <c r="I55" s="40"/>
      <c r="J55" s="36">
        <f t="shared" si="34"/>
        <v>0</v>
      </c>
      <c r="K55" s="36">
        <f t="shared" si="35"/>
        <v>0</v>
      </c>
      <c r="L55" s="37">
        <f t="shared" si="36"/>
        <v>0</v>
      </c>
      <c r="M55" s="40"/>
      <c r="N55" s="44">
        <f t="shared" si="29"/>
        <v>0</v>
      </c>
      <c r="O55" s="44">
        <f t="shared" si="37"/>
        <v>0</v>
      </c>
      <c r="P55" s="24" t="str">
        <f t="shared" si="38"/>
        <v>.</v>
      </c>
      <c r="Q55" s="9"/>
      <c r="R55" s="9"/>
      <c r="S55" s="48"/>
      <c r="T55" s="82"/>
      <c r="U55" s="86">
        <f t="shared" si="39"/>
        <v>0</v>
      </c>
      <c r="V55" s="86">
        <f t="shared" si="40"/>
        <v>0</v>
      </c>
      <c r="W55" s="94">
        <f t="shared" si="41"/>
        <v>0</v>
      </c>
    </row>
    <row r="56" spans="1:23" ht="15">
      <c r="A56" s="304"/>
      <c r="B56" s="305"/>
      <c r="C56" s="27">
        <v>16</v>
      </c>
      <c r="D56" s="170">
        <v>0</v>
      </c>
      <c r="E56" s="171">
        <v>0</v>
      </c>
      <c r="F56" s="172">
        <v>1</v>
      </c>
      <c r="G56" s="39">
        <f t="shared" si="32"/>
        <v>0</v>
      </c>
      <c r="H56" s="40">
        <f t="shared" si="33"/>
        <v>0</v>
      </c>
      <c r="I56" s="40"/>
      <c r="J56" s="36">
        <f t="shared" si="34"/>
        <v>0</v>
      </c>
      <c r="K56" s="36">
        <f t="shared" si="35"/>
        <v>0</v>
      </c>
      <c r="L56" s="37">
        <f t="shared" si="36"/>
        <v>0</v>
      </c>
      <c r="M56" s="40"/>
      <c r="N56" s="44">
        <f t="shared" si="29"/>
        <v>0</v>
      </c>
      <c r="O56" s="44">
        <f t="shared" si="37"/>
        <v>0</v>
      </c>
      <c r="P56" s="24" t="str">
        <f t="shared" si="38"/>
        <v>.</v>
      </c>
      <c r="Q56" s="9"/>
      <c r="R56" s="9"/>
      <c r="S56" s="48"/>
      <c r="T56" s="82"/>
      <c r="U56" s="86">
        <f t="shared" si="39"/>
        <v>0</v>
      </c>
      <c r="V56" s="86">
        <f t="shared" si="40"/>
        <v>0</v>
      </c>
      <c r="W56" s="94">
        <f t="shared" si="41"/>
        <v>0</v>
      </c>
    </row>
    <row r="57" spans="1:23" ht="15">
      <c r="A57" s="304"/>
      <c r="B57" s="305"/>
      <c r="C57" s="27">
        <v>18</v>
      </c>
      <c r="D57" s="170">
        <v>0</v>
      </c>
      <c r="E57" s="171">
        <v>0</v>
      </c>
      <c r="F57" s="172">
        <v>1</v>
      </c>
      <c r="G57" s="39">
        <f t="shared" si="32"/>
        <v>0</v>
      </c>
      <c r="H57" s="40">
        <f t="shared" si="33"/>
        <v>0</v>
      </c>
      <c r="I57" s="40"/>
      <c r="J57" s="36">
        <f t="shared" si="34"/>
        <v>0</v>
      </c>
      <c r="K57" s="36">
        <f t="shared" si="35"/>
        <v>0</v>
      </c>
      <c r="L57" s="37">
        <f t="shared" si="36"/>
        <v>0</v>
      </c>
      <c r="M57" s="40"/>
      <c r="N57" s="44">
        <f t="shared" si="29"/>
        <v>0</v>
      </c>
      <c r="O57" s="44">
        <f t="shared" si="37"/>
        <v>0</v>
      </c>
      <c r="P57" s="24" t="str">
        <f t="shared" si="38"/>
        <v>.</v>
      </c>
      <c r="Q57" s="9"/>
      <c r="R57" s="9"/>
      <c r="S57" s="48"/>
      <c r="T57" s="82"/>
      <c r="U57" s="86">
        <f t="shared" si="39"/>
        <v>0</v>
      </c>
      <c r="V57" s="86">
        <f t="shared" si="40"/>
        <v>0</v>
      </c>
      <c r="W57" s="94">
        <f t="shared" si="41"/>
        <v>0</v>
      </c>
    </row>
    <row r="58" spans="1:23" ht="15">
      <c r="A58" s="304"/>
      <c r="B58" s="305"/>
      <c r="C58" s="27">
        <v>20</v>
      </c>
      <c r="D58" s="170">
        <v>0</v>
      </c>
      <c r="E58" s="171">
        <v>0</v>
      </c>
      <c r="F58" s="172">
        <v>1</v>
      </c>
      <c r="G58" s="39">
        <f t="shared" si="32"/>
        <v>0</v>
      </c>
      <c r="H58" s="40">
        <f t="shared" si="33"/>
        <v>0</v>
      </c>
      <c r="I58" s="40"/>
      <c r="J58" s="36">
        <f t="shared" si="34"/>
        <v>0</v>
      </c>
      <c r="K58" s="36">
        <f t="shared" si="35"/>
        <v>0</v>
      </c>
      <c r="L58" s="37">
        <f t="shared" si="36"/>
        <v>0</v>
      </c>
      <c r="M58" s="40"/>
      <c r="N58" s="44">
        <f t="shared" si="29"/>
        <v>0</v>
      </c>
      <c r="O58" s="44">
        <f t="shared" si="37"/>
        <v>0</v>
      </c>
      <c r="P58" s="24" t="str">
        <f t="shared" si="38"/>
        <v>.</v>
      </c>
      <c r="Q58" s="9"/>
      <c r="R58" s="9"/>
      <c r="S58" s="48"/>
      <c r="T58" s="82"/>
      <c r="U58" s="86">
        <f t="shared" si="39"/>
        <v>0</v>
      </c>
      <c r="V58" s="86">
        <f t="shared" si="40"/>
        <v>0</v>
      </c>
      <c r="W58" s="94">
        <f t="shared" si="41"/>
        <v>0</v>
      </c>
    </row>
    <row r="59" spans="1:23" ht="15">
      <c r="A59" s="304"/>
      <c r="B59" s="305"/>
      <c r="C59" s="27">
        <v>22</v>
      </c>
      <c r="D59" s="170">
        <v>0</v>
      </c>
      <c r="E59" s="171">
        <v>0</v>
      </c>
      <c r="F59" s="172">
        <v>1</v>
      </c>
      <c r="G59" s="39">
        <f t="shared" si="32"/>
        <v>0</v>
      </c>
      <c r="H59" s="40">
        <f t="shared" si="33"/>
        <v>0</v>
      </c>
      <c r="I59" s="40"/>
      <c r="J59" s="36">
        <f t="shared" si="34"/>
        <v>0</v>
      </c>
      <c r="K59" s="36">
        <f t="shared" si="35"/>
        <v>0</v>
      </c>
      <c r="L59" s="37">
        <f t="shared" si="36"/>
        <v>0</v>
      </c>
      <c r="M59" s="40"/>
      <c r="N59" s="44">
        <f t="shared" si="29"/>
        <v>0</v>
      </c>
      <c r="O59" s="44">
        <f t="shared" si="37"/>
        <v>0</v>
      </c>
      <c r="P59" s="24" t="str">
        <f t="shared" si="38"/>
        <v>.</v>
      </c>
      <c r="Q59" s="9"/>
      <c r="R59" s="9"/>
      <c r="S59" s="48"/>
      <c r="T59" s="82"/>
      <c r="U59" s="86">
        <f t="shared" si="39"/>
        <v>0</v>
      </c>
      <c r="V59" s="86">
        <f t="shared" si="40"/>
        <v>0</v>
      </c>
      <c r="W59" s="94">
        <f t="shared" si="41"/>
        <v>0</v>
      </c>
    </row>
    <row r="60" spans="1:23" ht="15">
      <c r="A60" s="304"/>
      <c r="B60" s="305"/>
      <c r="C60" s="27">
        <v>24</v>
      </c>
      <c r="D60" s="170">
        <v>0</v>
      </c>
      <c r="E60" s="171">
        <v>0</v>
      </c>
      <c r="F60" s="172">
        <v>1</v>
      </c>
      <c r="G60" s="39">
        <f t="shared" si="32"/>
        <v>0</v>
      </c>
      <c r="H60" s="40">
        <f t="shared" si="33"/>
        <v>0</v>
      </c>
      <c r="I60" s="40"/>
      <c r="J60" s="36">
        <f t="shared" si="34"/>
        <v>0</v>
      </c>
      <c r="K60" s="36">
        <f t="shared" si="35"/>
        <v>0</v>
      </c>
      <c r="L60" s="37">
        <f t="shared" si="36"/>
        <v>0</v>
      </c>
      <c r="M60" s="40"/>
      <c r="N60" s="44">
        <f t="shared" si="29"/>
        <v>0</v>
      </c>
      <c r="O60" s="44">
        <f t="shared" si="37"/>
        <v>0</v>
      </c>
      <c r="P60" s="24" t="str">
        <f t="shared" si="38"/>
        <v>.</v>
      </c>
      <c r="Q60" s="9"/>
      <c r="R60" s="9"/>
      <c r="S60" s="48"/>
      <c r="T60" s="82"/>
      <c r="U60" s="86">
        <f t="shared" si="39"/>
        <v>0</v>
      </c>
      <c r="V60" s="86">
        <f t="shared" si="40"/>
        <v>0</v>
      </c>
      <c r="W60" s="94">
        <f t="shared" si="41"/>
        <v>0</v>
      </c>
    </row>
    <row r="61" spans="1:23" ht="15">
      <c r="A61" s="304"/>
      <c r="B61" s="305"/>
      <c r="C61" s="27">
        <v>26</v>
      </c>
      <c r="D61" s="170">
        <v>0</v>
      </c>
      <c r="E61" s="171">
        <v>0</v>
      </c>
      <c r="F61" s="172">
        <v>1</v>
      </c>
      <c r="G61" s="39">
        <f t="shared" si="32"/>
        <v>0</v>
      </c>
      <c r="H61" s="40">
        <f t="shared" si="33"/>
        <v>0</v>
      </c>
      <c r="I61" s="40"/>
      <c r="J61" s="36">
        <f t="shared" si="34"/>
        <v>0</v>
      </c>
      <c r="K61" s="36">
        <f t="shared" si="35"/>
        <v>0</v>
      </c>
      <c r="L61" s="37">
        <f t="shared" si="36"/>
        <v>0</v>
      </c>
      <c r="M61" s="40"/>
      <c r="N61" s="44">
        <f t="shared" si="29"/>
        <v>0</v>
      </c>
      <c r="O61" s="44">
        <f t="shared" si="37"/>
        <v>0</v>
      </c>
      <c r="P61" s="24" t="str">
        <f t="shared" si="38"/>
        <v>.</v>
      </c>
      <c r="Q61" s="9"/>
      <c r="R61" s="9"/>
      <c r="S61" s="48"/>
      <c r="T61" s="82"/>
      <c r="U61" s="86">
        <f t="shared" si="39"/>
        <v>0</v>
      </c>
      <c r="V61" s="86">
        <f t="shared" si="40"/>
        <v>0</v>
      </c>
      <c r="W61" s="94">
        <f t="shared" si="41"/>
        <v>0</v>
      </c>
    </row>
    <row r="62" spans="1:23" ht="15">
      <c r="A62" s="304"/>
      <c r="B62" s="305"/>
      <c r="C62" s="27">
        <v>28</v>
      </c>
      <c r="D62" s="170">
        <v>0</v>
      </c>
      <c r="E62" s="171">
        <v>0</v>
      </c>
      <c r="F62" s="172">
        <v>1</v>
      </c>
      <c r="G62" s="39">
        <f t="shared" si="32"/>
        <v>0</v>
      </c>
      <c r="H62" s="40">
        <f t="shared" si="33"/>
        <v>0</v>
      </c>
      <c r="I62" s="40"/>
      <c r="J62" s="36">
        <f t="shared" si="34"/>
        <v>0</v>
      </c>
      <c r="K62" s="36">
        <f t="shared" si="35"/>
        <v>0</v>
      </c>
      <c r="L62" s="37">
        <f t="shared" si="36"/>
        <v>0</v>
      </c>
      <c r="M62" s="40"/>
      <c r="N62" s="44">
        <f>((MIN(H62,$R$52)*0.58%)+IF(H62&gt;$R$52,(H62-$R$52)*1.25%,0))*F62</f>
        <v>0</v>
      </c>
      <c r="O62" s="44">
        <f t="shared" si="37"/>
        <v>0</v>
      </c>
      <c r="P62" s="24" t="str">
        <f t="shared" si="38"/>
        <v>.</v>
      </c>
      <c r="Q62" s="9"/>
      <c r="R62" s="9"/>
      <c r="S62" s="48"/>
      <c r="T62" s="82"/>
      <c r="U62" s="86">
        <f t="shared" si="39"/>
        <v>0</v>
      </c>
      <c r="V62" s="86">
        <f t="shared" si="40"/>
        <v>0</v>
      </c>
      <c r="W62" s="94">
        <f t="shared" si="41"/>
        <v>0</v>
      </c>
    </row>
    <row r="63" spans="1:23" ht="15">
      <c r="A63" s="304"/>
      <c r="B63" s="305"/>
      <c r="C63" s="27">
        <v>30</v>
      </c>
      <c r="D63" s="170">
        <v>0</v>
      </c>
      <c r="E63" s="171">
        <v>0</v>
      </c>
      <c r="F63" s="172">
        <v>1</v>
      </c>
      <c r="G63" s="39">
        <f t="shared" si="32"/>
        <v>0</v>
      </c>
      <c r="H63" s="40">
        <f t="shared" si="33"/>
        <v>0</v>
      </c>
      <c r="I63" s="40"/>
      <c r="J63" s="36">
        <f t="shared" si="34"/>
        <v>0</v>
      </c>
      <c r="K63" s="36">
        <f t="shared" si="35"/>
        <v>0</v>
      </c>
      <c r="L63" s="37">
        <f t="shared" si="36"/>
        <v>0</v>
      </c>
      <c r="M63" s="40"/>
      <c r="N63" s="44">
        <f t="shared" si="29"/>
        <v>0</v>
      </c>
      <c r="O63" s="44">
        <f t="shared" si="37"/>
        <v>0</v>
      </c>
      <c r="P63" s="24" t="str">
        <f t="shared" si="38"/>
        <v>.</v>
      </c>
      <c r="Q63" s="9"/>
      <c r="R63" s="9"/>
      <c r="S63" s="48"/>
      <c r="T63" s="82"/>
      <c r="U63" s="86">
        <f t="shared" si="39"/>
        <v>0</v>
      </c>
      <c r="V63" s="86">
        <f t="shared" si="40"/>
        <v>0</v>
      </c>
      <c r="W63" s="94">
        <f t="shared" si="41"/>
        <v>0</v>
      </c>
    </row>
    <row r="64" spans="1:23" ht="15">
      <c r="A64" s="304"/>
      <c r="B64" s="305"/>
      <c r="C64" s="27">
        <v>32</v>
      </c>
      <c r="D64" s="170">
        <v>0</v>
      </c>
      <c r="E64" s="171">
        <v>0</v>
      </c>
      <c r="F64" s="172">
        <v>1</v>
      </c>
      <c r="G64" s="39">
        <f t="shared" si="32"/>
        <v>0</v>
      </c>
      <c r="H64" s="40">
        <f t="shared" si="33"/>
        <v>0</v>
      </c>
      <c r="I64" s="40"/>
      <c r="J64" s="36">
        <f t="shared" si="34"/>
        <v>0</v>
      </c>
      <c r="K64" s="36">
        <f t="shared" si="35"/>
        <v>0</v>
      </c>
      <c r="L64" s="37">
        <f t="shared" si="36"/>
        <v>0</v>
      </c>
      <c r="M64" s="40"/>
      <c r="N64" s="44">
        <f t="shared" si="29"/>
        <v>0</v>
      </c>
      <c r="O64" s="44">
        <f t="shared" si="37"/>
        <v>0</v>
      </c>
      <c r="P64" s="24" t="str">
        <f t="shared" si="38"/>
        <v>.</v>
      </c>
      <c r="Q64" s="9"/>
      <c r="R64" s="9"/>
      <c r="S64" s="48"/>
      <c r="T64" s="82"/>
      <c r="U64" s="86">
        <f t="shared" si="39"/>
        <v>0</v>
      </c>
      <c r="V64" s="86">
        <f t="shared" si="40"/>
        <v>0</v>
      </c>
      <c r="W64" s="94">
        <f t="shared" si="41"/>
        <v>0</v>
      </c>
    </row>
    <row r="65" spans="1:23" ht="15">
      <c r="A65" s="304"/>
      <c r="B65" s="305"/>
      <c r="C65" s="27">
        <v>34</v>
      </c>
      <c r="D65" s="170">
        <v>0</v>
      </c>
      <c r="E65" s="171">
        <v>0</v>
      </c>
      <c r="F65" s="172">
        <v>1</v>
      </c>
      <c r="G65" s="39">
        <f t="shared" si="32"/>
        <v>0</v>
      </c>
      <c r="H65" s="40">
        <f t="shared" si="33"/>
        <v>0</v>
      </c>
      <c r="I65" s="40"/>
      <c r="J65" s="36">
        <f t="shared" si="34"/>
        <v>0</v>
      </c>
      <c r="K65" s="36">
        <f t="shared" si="35"/>
        <v>0</v>
      </c>
      <c r="L65" s="37">
        <f t="shared" si="36"/>
        <v>0</v>
      </c>
      <c r="M65" s="40"/>
      <c r="N65" s="44">
        <f t="shared" si="29"/>
        <v>0</v>
      </c>
      <c r="O65" s="44">
        <f t="shared" si="37"/>
        <v>0</v>
      </c>
      <c r="P65" s="24" t="str">
        <f t="shared" si="38"/>
        <v>.</v>
      </c>
      <c r="Q65" s="9"/>
      <c r="R65" s="9"/>
      <c r="S65" s="48"/>
      <c r="T65" s="82"/>
      <c r="U65" s="86">
        <f t="shared" si="39"/>
        <v>0</v>
      </c>
      <c r="V65" s="86">
        <f t="shared" si="40"/>
        <v>0</v>
      </c>
      <c r="W65" s="94">
        <f t="shared" si="41"/>
        <v>0</v>
      </c>
    </row>
    <row r="66" spans="1:23" ht="15">
      <c r="A66" s="304"/>
      <c r="B66" s="305"/>
      <c r="C66" s="27">
        <v>36</v>
      </c>
      <c r="D66" s="170">
        <v>0</v>
      </c>
      <c r="E66" s="171">
        <v>0</v>
      </c>
      <c r="F66" s="172">
        <v>1</v>
      </c>
      <c r="G66" s="39">
        <f t="shared" si="32"/>
        <v>0</v>
      </c>
      <c r="H66" s="40">
        <f t="shared" si="33"/>
        <v>0</v>
      </c>
      <c r="I66" s="40"/>
      <c r="J66" s="36">
        <f t="shared" si="34"/>
        <v>0</v>
      </c>
      <c r="K66" s="36">
        <f t="shared" si="35"/>
        <v>0</v>
      </c>
      <c r="L66" s="37">
        <f t="shared" si="36"/>
        <v>0</v>
      </c>
      <c r="M66" s="40"/>
      <c r="N66" s="44">
        <f t="shared" si="29"/>
        <v>0</v>
      </c>
      <c r="O66" s="44">
        <f t="shared" si="37"/>
        <v>0</v>
      </c>
      <c r="P66" s="24" t="str">
        <f t="shared" si="38"/>
        <v>.</v>
      </c>
      <c r="Q66" s="9"/>
      <c r="R66" s="9"/>
      <c r="S66" s="48"/>
      <c r="T66" s="82"/>
      <c r="U66" s="86">
        <f t="shared" si="39"/>
        <v>0</v>
      </c>
      <c r="V66" s="86">
        <f t="shared" si="40"/>
        <v>0</v>
      </c>
      <c r="W66" s="94">
        <f t="shared" si="41"/>
        <v>0</v>
      </c>
    </row>
    <row r="67" spans="1:23" ht="15">
      <c r="A67" s="304"/>
      <c r="B67" s="305"/>
      <c r="C67" s="27">
        <v>38</v>
      </c>
      <c r="D67" s="170">
        <v>0</v>
      </c>
      <c r="E67" s="171">
        <v>0</v>
      </c>
      <c r="F67" s="172">
        <v>1</v>
      </c>
      <c r="G67" s="39">
        <f t="shared" si="32"/>
        <v>0</v>
      </c>
      <c r="H67" s="40">
        <f t="shared" si="33"/>
        <v>0</v>
      </c>
      <c r="I67" s="40"/>
      <c r="J67" s="36">
        <f t="shared" si="34"/>
        <v>0</v>
      </c>
      <c r="K67" s="36">
        <f t="shared" si="35"/>
        <v>0</v>
      </c>
      <c r="L67" s="37">
        <f t="shared" si="36"/>
        <v>0</v>
      </c>
      <c r="M67" s="40"/>
      <c r="N67" s="44">
        <f t="shared" si="29"/>
        <v>0</v>
      </c>
      <c r="O67" s="44">
        <f t="shared" si="37"/>
        <v>0</v>
      </c>
      <c r="P67" s="24" t="str">
        <f t="shared" si="38"/>
        <v>.</v>
      </c>
      <c r="Q67" s="9"/>
      <c r="R67" s="9"/>
      <c r="S67" s="48"/>
      <c r="T67" s="82"/>
      <c r="U67" s="86">
        <f t="shared" si="39"/>
        <v>0</v>
      </c>
      <c r="V67" s="86">
        <f t="shared" si="40"/>
        <v>0</v>
      </c>
      <c r="W67" s="94">
        <f t="shared" si="41"/>
        <v>0</v>
      </c>
    </row>
    <row r="68" spans="1:23" ht="15">
      <c r="A68" s="304"/>
      <c r="B68" s="305"/>
      <c r="C68" s="27">
        <v>40</v>
      </c>
      <c r="D68" s="170">
        <v>0</v>
      </c>
      <c r="E68" s="171">
        <v>0</v>
      </c>
      <c r="F68" s="172">
        <v>1</v>
      </c>
      <c r="G68" s="39">
        <f t="shared" si="24"/>
        <v>0</v>
      </c>
      <c r="H68" s="40">
        <f t="shared" si="25"/>
        <v>0</v>
      </c>
      <c r="I68" s="40"/>
      <c r="J68" s="36">
        <f t="shared" si="26"/>
        <v>0</v>
      </c>
      <c r="K68" s="36">
        <f t="shared" si="27"/>
        <v>0</v>
      </c>
      <c r="L68" s="37">
        <f t="shared" si="28"/>
        <v>0</v>
      </c>
      <c r="M68" s="40"/>
      <c r="N68" s="44">
        <f t="shared" si="29"/>
        <v>0</v>
      </c>
      <c r="O68" s="44">
        <f t="shared" si="30"/>
        <v>0</v>
      </c>
      <c r="P68" s="24" t="str">
        <f t="shared" si="31"/>
        <v>.</v>
      </c>
      <c r="Q68" s="9"/>
      <c r="R68" s="9"/>
      <c r="S68" s="48"/>
      <c r="T68" s="82"/>
      <c r="U68" s="86">
        <f t="shared" si="21"/>
        <v>0</v>
      </c>
      <c r="V68" s="86">
        <f t="shared" si="22"/>
        <v>0</v>
      </c>
      <c r="W68" s="94">
        <f t="shared" si="23"/>
        <v>0</v>
      </c>
    </row>
    <row r="69" spans="1:23" ht="15">
      <c r="A69" s="304"/>
      <c r="B69" s="305"/>
      <c r="C69" s="27">
        <v>42</v>
      </c>
      <c r="D69" s="170">
        <v>0</v>
      </c>
      <c r="E69" s="171">
        <v>0</v>
      </c>
      <c r="F69" s="172">
        <v>1</v>
      </c>
      <c r="G69" s="39">
        <f t="shared" si="24"/>
        <v>0</v>
      </c>
      <c r="H69" s="40">
        <f t="shared" si="25"/>
        <v>0</v>
      </c>
      <c r="I69" s="40"/>
      <c r="J69" s="36">
        <f t="shared" si="26"/>
        <v>0</v>
      </c>
      <c r="K69" s="36">
        <f t="shared" si="27"/>
        <v>0</v>
      </c>
      <c r="L69" s="37">
        <f t="shared" si="28"/>
        <v>0</v>
      </c>
      <c r="M69" s="40"/>
      <c r="N69" s="44">
        <f t="shared" si="29"/>
        <v>0</v>
      </c>
      <c r="O69" s="44">
        <f t="shared" si="30"/>
        <v>0</v>
      </c>
      <c r="P69" s="24" t="str">
        <f t="shared" si="31"/>
        <v>.</v>
      </c>
      <c r="Q69" s="9"/>
      <c r="R69" s="9"/>
      <c r="S69" s="48"/>
      <c r="T69" s="82"/>
      <c r="U69" s="86">
        <f t="shared" si="21"/>
        <v>0</v>
      </c>
      <c r="V69" s="86">
        <f t="shared" si="22"/>
        <v>0</v>
      </c>
      <c r="W69" s="94">
        <f t="shared" si="23"/>
        <v>0</v>
      </c>
    </row>
    <row r="70" spans="1:23" ht="15">
      <c r="A70" s="304"/>
      <c r="B70" s="305"/>
      <c r="C70" s="27">
        <v>44</v>
      </c>
      <c r="D70" s="170">
        <v>0</v>
      </c>
      <c r="E70" s="171">
        <v>0</v>
      </c>
      <c r="F70" s="172">
        <v>1</v>
      </c>
      <c r="G70" s="39">
        <f t="shared" si="24"/>
        <v>0</v>
      </c>
      <c r="H70" s="40">
        <f t="shared" si="25"/>
        <v>0</v>
      </c>
      <c r="I70" s="40"/>
      <c r="J70" s="36">
        <f t="shared" si="26"/>
        <v>0</v>
      </c>
      <c r="K70" s="36">
        <f t="shared" si="27"/>
        <v>0</v>
      </c>
      <c r="L70" s="37">
        <f t="shared" si="28"/>
        <v>0</v>
      </c>
      <c r="M70" s="40"/>
      <c r="N70" s="44">
        <f t="shared" si="29"/>
        <v>0</v>
      </c>
      <c r="O70" s="44">
        <f t="shared" si="30"/>
        <v>0</v>
      </c>
      <c r="P70" s="24" t="str">
        <f t="shared" si="31"/>
        <v>.</v>
      </c>
      <c r="Q70" s="9"/>
      <c r="R70" s="9"/>
      <c r="S70" s="48"/>
      <c r="T70" s="82"/>
      <c r="U70" s="86">
        <f t="shared" si="21"/>
        <v>0</v>
      </c>
      <c r="V70" s="86">
        <f t="shared" si="22"/>
        <v>0</v>
      </c>
      <c r="W70" s="94">
        <f t="shared" si="23"/>
        <v>0</v>
      </c>
    </row>
    <row r="71" spans="1:23" ht="15">
      <c r="A71" s="304"/>
      <c r="B71" s="305"/>
      <c r="C71" s="27">
        <v>46</v>
      </c>
      <c r="D71" s="170">
        <v>0</v>
      </c>
      <c r="E71" s="171">
        <v>0</v>
      </c>
      <c r="F71" s="172">
        <v>1</v>
      </c>
      <c r="G71" s="39">
        <f t="shared" si="24"/>
        <v>0</v>
      </c>
      <c r="H71" s="40">
        <f t="shared" si="25"/>
        <v>0</v>
      </c>
      <c r="I71" s="40"/>
      <c r="J71" s="36">
        <f t="shared" si="26"/>
        <v>0</v>
      </c>
      <c r="K71" s="36">
        <f t="shared" si="27"/>
        <v>0</v>
      </c>
      <c r="L71" s="37">
        <f t="shared" si="28"/>
        <v>0</v>
      </c>
      <c r="M71" s="40"/>
      <c r="N71" s="44">
        <f t="shared" si="29"/>
        <v>0</v>
      </c>
      <c r="O71" s="44">
        <f t="shared" si="30"/>
        <v>0</v>
      </c>
      <c r="P71" s="24" t="str">
        <f t="shared" si="31"/>
        <v>.</v>
      </c>
      <c r="Q71" s="9"/>
      <c r="R71" s="9"/>
      <c r="S71" s="48"/>
      <c r="T71" s="82"/>
      <c r="U71" s="86">
        <f t="shared" si="21"/>
        <v>0</v>
      </c>
      <c r="V71" s="86">
        <f t="shared" si="22"/>
        <v>0</v>
      </c>
      <c r="W71" s="94">
        <f t="shared" si="23"/>
        <v>0</v>
      </c>
    </row>
    <row r="72" spans="1:23" ht="15">
      <c r="A72" s="304"/>
      <c r="B72" s="305"/>
      <c r="C72" s="27">
        <v>48</v>
      </c>
      <c r="D72" s="170">
        <v>0</v>
      </c>
      <c r="E72" s="171">
        <v>0</v>
      </c>
      <c r="F72" s="172">
        <v>1</v>
      </c>
      <c r="G72" s="39">
        <f t="shared" si="24"/>
        <v>0</v>
      </c>
      <c r="H72" s="40">
        <f t="shared" si="25"/>
        <v>0</v>
      </c>
      <c r="I72" s="40"/>
      <c r="J72" s="36">
        <f t="shared" si="26"/>
        <v>0</v>
      </c>
      <c r="K72" s="36">
        <f t="shared" si="27"/>
        <v>0</v>
      </c>
      <c r="L72" s="37">
        <f t="shared" si="28"/>
        <v>0</v>
      </c>
      <c r="M72" s="40"/>
      <c r="N72" s="44">
        <f t="shared" si="29"/>
        <v>0</v>
      </c>
      <c r="O72" s="44">
        <f t="shared" si="30"/>
        <v>0</v>
      </c>
      <c r="P72" s="24" t="str">
        <f t="shared" si="31"/>
        <v>.</v>
      </c>
      <c r="Q72" s="9"/>
      <c r="R72" s="9"/>
      <c r="S72" s="48"/>
      <c r="T72" s="82"/>
      <c r="U72" s="86">
        <f t="shared" si="21"/>
        <v>0</v>
      </c>
      <c r="V72" s="86">
        <f t="shared" si="22"/>
        <v>0</v>
      </c>
      <c r="W72" s="94">
        <f t="shared" si="23"/>
        <v>0</v>
      </c>
    </row>
    <row r="73" spans="1:23" ht="15">
      <c r="A73" s="304"/>
      <c r="B73" s="305"/>
      <c r="C73" s="27">
        <v>50</v>
      </c>
      <c r="D73" s="170">
        <v>0</v>
      </c>
      <c r="E73" s="171">
        <v>0</v>
      </c>
      <c r="F73" s="172">
        <v>1</v>
      </c>
      <c r="G73" s="39">
        <f t="shared" si="24"/>
        <v>0</v>
      </c>
      <c r="H73" s="40">
        <f t="shared" si="25"/>
        <v>0</v>
      </c>
      <c r="I73" s="40"/>
      <c r="J73" s="36">
        <f t="shared" si="26"/>
        <v>0</v>
      </c>
      <c r="K73" s="36">
        <f t="shared" si="27"/>
        <v>0</v>
      </c>
      <c r="L73" s="37">
        <f t="shared" si="28"/>
        <v>0</v>
      </c>
      <c r="M73" s="40"/>
      <c r="N73" s="44">
        <f t="shared" si="29"/>
        <v>0</v>
      </c>
      <c r="O73" s="44">
        <f t="shared" si="30"/>
        <v>0</v>
      </c>
      <c r="P73" s="24" t="str">
        <f t="shared" si="31"/>
        <v>.</v>
      </c>
      <c r="Q73" s="9"/>
      <c r="R73" s="9"/>
      <c r="S73" s="48"/>
      <c r="T73" s="82"/>
      <c r="U73" s="86">
        <f t="shared" si="21"/>
        <v>0</v>
      </c>
      <c r="V73" s="86">
        <f t="shared" si="22"/>
        <v>0</v>
      </c>
      <c r="W73" s="94">
        <f t="shared" si="23"/>
        <v>0</v>
      </c>
    </row>
    <row r="74" spans="1:23" ht="15">
      <c r="A74" s="304"/>
      <c r="B74" s="305"/>
      <c r="C74" s="27">
        <v>52</v>
      </c>
      <c r="D74" s="170">
        <v>0</v>
      </c>
      <c r="E74" s="171">
        <v>0</v>
      </c>
      <c r="F74" s="172">
        <v>1</v>
      </c>
      <c r="G74" s="39">
        <f t="shared" si="24"/>
        <v>0</v>
      </c>
      <c r="H74" s="40">
        <f t="shared" si="25"/>
        <v>0</v>
      </c>
      <c r="I74" s="40"/>
      <c r="J74" s="36">
        <f t="shared" si="26"/>
        <v>0</v>
      </c>
      <c r="K74" s="36">
        <f t="shared" si="27"/>
        <v>0</v>
      </c>
      <c r="L74" s="37">
        <f t="shared" si="28"/>
        <v>0</v>
      </c>
      <c r="M74" s="40"/>
      <c r="N74" s="44">
        <f t="shared" si="29"/>
        <v>0</v>
      </c>
      <c r="O74" s="44">
        <f t="shared" si="30"/>
        <v>0</v>
      </c>
      <c r="P74" s="24" t="str">
        <f t="shared" si="31"/>
        <v>.</v>
      </c>
      <c r="Q74" s="9"/>
      <c r="R74" s="9"/>
      <c r="S74" s="48"/>
      <c r="T74" s="82"/>
      <c r="U74" s="86">
        <f t="shared" si="21"/>
        <v>0</v>
      </c>
      <c r="V74" s="86">
        <f t="shared" si="22"/>
        <v>0</v>
      </c>
      <c r="W74" s="94">
        <f t="shared" si="23"/>
        <v>0</v>
      </c>
    </row>
    <row r="75" spans="1:23" ht="15">
      <c r="A75" s="304"/>
      <c r="B75" s="305"/>
      <c r="C75" s="70"/>
      <c r="D75" s="41"/>
      <c r="E75" s="41"/>
      <c r="F75" s="189" t="s">
        <v>53</v>
      </c>
      <c r="G75" s="40">
        <f>SUM(G49:G74)</f>
        <v>0</v>
      </c>
      <c r="H75" s="40">
        <f>SUM(H49:H74)</f>
        <v>0</v>
      </c>
      <c r="I75" s="40"/>
      <c r="J75" s="36">
        <f>SUM(J49:J74)</f>
        <v>0</v>
      </c>
      <c r="K75" s="36">
        <f>SUM(K49:K74)</f>
        <v>0</v>
      </c>
      <c r="L75" s="37">
        <f>SUM(L49:L74)</f>
        <v>0</v>
      </c>
      <c r="M75" s="40"/>
      <c r="N75" s="38">
        <f>SUM(N49:N74)</f>
        <v>0</v>
      </c>
      <c r="O75" s="38">
        <f>SUM(O49:O74)</f>
        <v>0</v>
      </c>
      <c r="P75" s="24"/>
      <c r="Q75" s="9"/>
      <c r="R75" s="9"/>
      <c r="S75" s="48"/>
      <c r="T75" s="82"/>
      <c r="U75" s="88">
        <f>SUM(U49:U74)</f>
        <v>0</v>
      </c>
      <c r="V75" s="88">
        <f>SUM(V49:V74)</f>
        <v>0</v>
      </c>
      <c r="W75" s="89">
        <f>SUM(W49:W74)</f>
        <v>0</v>
      </c>
    </row>
    <row r="76" spans="1:23" ht="13.5" thickBot="1">
      <c r="A76" s="304"/>
      <c r="B76" s="305"/>
      <c r="C76" s="65"/>
      <c r="D76" s="9"/>
      <c r="E76" s="9"/>
      <c r="F76" s="9"/>
      <c r="G76" s="9"/>
      <c r="H76" s="9"/>
      <c r="I76" s="9"/>
      <c r="J76" s="9"/>
      <c r="K76" s="9"/>
      <c r="L76" s="9"/>
      <c r="M76" s="9"/>
      <c r="N76" s="9"/>
      <c r="O76" s="9"/>
      <c r="P76" s="24"/>
      <c r="Q76" s="9"/>
      <c r="R76" s="9"/>
      <c r="S76" s="48"/>
      <c r="T76" s="82"/>
      <c r="U76" s="82"/>
      <c r="V76" s="82"/>
      <c r="W76" s="92"/>
    </row>
    <row r="77" spans="1:23" ht="59.25" customHeight="1">
      <c r="A77" s="304"/>
      <c r="B77" s="305"/>
      <c r="C77" s="65"/>
      <c r="D77" s="9"/>
      <c r="E77" s="9"/>
      <c r="F77" s="9"/>
      <c r="G77" s="9"/>
      <c r="H77" s="9"/>
      <c r="I77" s="9"/>
      <c r="J77" s="9"/>
      <c r="K77" s="296" t="s">
        <v>119</v>
      </c>
      <c r="L77" s="297"/>
      <c r="M77" s="11" t="s">
        <v>18</v>
      </c>
      <c r="N77" s="12" t="s">
        <v>8</v>
      </c>
      <c r="O77" s="13" t="s">
        <v>9</v>
      </c>
      <c r="P77" s="24"/>
      <c r="Q77" s="9"/>
      <c r="R77" s="9"/>
      <c r="S77" s="48"/>
      <c r="T77" s="82"/>
      <c r="U77" s="82"/>
      <c r="V77" s="82"/>
      <c r="W77" s="92"/>
    </row>
    <row r="78" spans="1:23" ht="15">
      <c r="A78" s="304"/>
      <c r="B78" s="305"/>
      <c r="C78" s="71"/>
      <c r="D78" s="48"/>
      <c r="E78" s="48"/>
      <c r="F78" s="48"/>
      <c r="G78" s="48"/>
      <c r="H78" s="48"/>
      <c r="I78" s="48"/>
      <c r="J78" s="48"/>
      <c r="K78" s="54" t="s">
        <v>16</v>
      </c>
      <c r="L78" s="50"/>
      <c r="M78" s="51">
        <v>0.001</v>
      </c>
      <c r="N78" s="52">
        <f>ROUND(N75*(1+M78),2)</f>
        <v>0</v>
      </c>
      <c r="O78" s="55">
        <f>ROUND(O75*(1+M78),2)</f>
        <v>0</v>
      </c>
      <c r="P78" s="72"/>
      <c r="Q78" s="48"/>
      <c r="R78" s="48"/>
      <c r="S78" s="48"/>
      <c r="T78" s="82"/>
      <c r="U78" s="82"/>
      <c r="V78" s="82"/>
      <c r="W78" s="92"/>
    </row>
    <row r="79" spans="1:23" ht="15">
      <c r="A79" s="304"/>
      <c r="B79" s="305"/>
      <c r="C79" s="65"/>
      <c r="D79" s="9"/>
      <c r="E79" s="9"/>
      <c r="F79" s="9"/>
      <c r="G79" s="9"/>
      <c r="H79" s="9"/>
      <c r="I79" s="9"/>
      <c r="J79" s="9"/>
      <c r="K79" s="203" t="s">
        <v>17</v>
      </c>
      <c r="L79" s="6"/>
      <c r="M79" s="53">
        <v>0</v>
      </c>
      <c r="N79" s="40">
        <f>ROUND(N78*(1+M79),2)</f>
        <v>0</v>
      </c>
      <c r="O79" s="153">
        <f>ROUND(O78*(1+M79),2)</f>
        <v>0</v>
      </c>
      <c r="P79" s="24"/>
      <c r="Q79" s="9"/>
      <c r="R79" s="9"/>
      <c r="S79" s="48"/>
      <c r="T79" s="82"/>
      <c r="U79" s="82"/>
      <c r="V79" s="82"/>
      <c r="W79" s="92"/>
    </row>
    <row r="80" spans="1:23" ht="15">
      <c r="A80" s="304"/>
      <c r="B80" s="305"/>
      <c r="C80" s="65"/>
      <c r="D80" s="9"/>
      <c r="E80" s="9"/>
      <c r="F80" s="9"/>
      <c r="G80" s="9"/>
      <c r="H80" s="9"/>
      <c r="I80" s="9"/>
      <c r="J80" s="9"/>
      <c r="K80" s="203" t="s">
        <v>79</v>
      </c>
      <c r="L80" s="6"/>
      <c r="M80" s="53">
        <v>0.004</v>
      </c>
      <c r="N80" s="40">
        <f>ROUND(N79*(1+M80),2)</f>
        <v>0</v>
      </c>
      <c r="O80" s="153">
        <f>ROUND(O79*(1+M80),2)</f>
        <v>0</v>
      </c>
      <c r="P80" s="24"/>
      <c r="Q80" s="9"/>
      <c r="R80" s="9"/>
      <c r="S80" s="48"/>
      <c r="T80" s="82"/>
      <c r="U80" s="82"/>
      <c r="V80" s="82"/>
      <c r="W80" s="92"/>
    </row>
    <row r="81" spans="1:23" ht="13.5" thickBot="1">
      <c r="A81" s="304"/>
      <c r="B81" s="305"/>
      <c r="C81" s="65"/>
      <c r="D81" s="9"/>
      <c r="E81" s="9"/>
      <c r="F81" s="9"/>
      <c r="G81" s="9"/>
      <c r="H81" s="9"/>
      <c r="I81" s="9"/>
      <c r="J81" s="9"/>
      <c r="K81" s="242" t="s">
        <v>105</v>
      </c>
      <c r="L81" s="243"/>
      <c r="M81" s="244">
        <v>0.007</v>
      </c>
      <c r="N81" s="245">
        <f>ROUND(N80*(1+M81),2)</f>
        <v>0</v>
      </c>
      <c r="O81" s="246">
        <f>ROUND(O80*(1+M81),2)</f>
        <v>0</v>
      </c>
      <c r="P81" s="24"/>
      <c r="Q81" s="9"/>
      <c r="R81" s="9"/>
      <c r="S81" s="48"/>
      <c r="T81" s="82"/>
      <c r="U81" s="82"/>
      <c r="V81" s="82"/>
      <c r="W81" s="92"/>
    </row>
    <row r="82" spans="1:23" ht="13.5" thickBot="1">
      <c r="A82" s="304"/>
      <c r="B82" s="305"/>
      <c r="C82" s="73"/>
      <c r="D82" s="49"/>
      <c r="E82" s="49"/>
      <c r="F82" s="49"/>
      <c r="G82" s="49"/>
      <c r="H82" s="49"/>
      <c r="I82" s="49"/>
      <c r="J82" s="49"/>
      <c r="K82" s="49"/>
      <c r="L82" s="49"/>
      <c r="M82" s="49"/>
      <c r="N82" s="49"/>
      <c r="O82" s="49"/>
      <c r="P82" s="74"/>
      <c r="Q82" s="49"/>
      <c r="R82" s="49"/>
      <c r="S82" s="108"/>
      <c r="T82" s="95"/>
      <c r="U82" s="95"/>
      <c r="V82" s="95"/>
      <c r="W82" s="96"/>
    </row>
    <row r="83" spans="1:23" ht="14.25">
      <c r="A83" s="304"/>
      <c r="B83" s="305"/>
      <c r="C83" s="149">
        <v>2015</v>
      </c>
      <c r="D83" s="63"/>
      <c r="E83" s="63"/>
      <c r="F83" s="63"/>
      <c r="G83" s="63"/>
      <c r="H83" s="63"/>
      <c r="I83" s="63"/>
      <c r="J83" s="63"/>
      <c r="K83" s="63"/>
      <c r="L83" s="63"/>
      <c r="M83" s="63"/>
      <c r="N83" s="63"/>
      <c r="O83" s="63"/>
      <c r="P83" s="64"/>
      <c r="Q83" s="63"/>
      <c r="R83" s="63"/>
      <c r="S83" s="107"/>
      <c r="T83" s="90"/>
      <c r="U83" s="90"/>
      <c r="V83" s="90"/>
      <c r="W83" s="91"/>
    </row>
    <row r="84" spans="1:23" ht="13.5" thickBot="1">
      <c r="A84" s="304"/>
      <c r="B84" s="305"/>
      <c r="C84" s="65"/>
      <c r="D84" s="9"/>
      <c r="E84" s="9"/>
      <c r="F84" s="9"/>
      <c r="G84" s="9"/>
      <c r="H84" s="9"/>
      <c r="I84" s="9"/>
      <c r="J84" s="9"/>
      <c r="K84" s="9"/>
      <c r="L84" s="9"/>
      <c r="M84" s="9"/>
      <c r="N84" s="9"/>
      <c r="O84" s="9"/>
      <c r="P84" s="24"/>
      <c r="Q84" s="9"/>
      <c r="R84" s="9"/>
      <c r="S84" s="48"/>
      <c r="T84" s="82"/>
      <c r="U84" s="82"/>
      <c r="V84" s="82"/>
      <c r="W84" s="92"/>
    </row>
    <row r="85" spans="1:23" ht="15">
      <c r="A85" s="304"/>
      <c r="B85" s="305"/>
      <c r="C85" s="66"/>
      <c r="D85" s="289" t="s">
        <v>1</v>
      </c>
      <c r="E85" s="290"/>
      <c r="F85" s="291"/>
      <c r="G85" s="5"/>
      <c r="H85" s="6"/>
      <c r="I85" s="6"/>
      <c r="J85" s="292" t="s">
        <v>2</v>
      </c>
      <c r="K85" s="293"/>
      <c r="L85" s="293"/>
      <c r="M85" s="7"/>
      <c r="N85" s="274" t="s">
        <v>3</v>
      </c>
      <c r="O85" s="274"/>
      <c r="P85" s="24"/>
      <c r="Q85" s="9"/>
      <c r="R85" s="9"/>
      <c r="S85" s="48"/>
      <c r="T85" s="82"/>
      <c r="U85" s="82"/>
      <c r="V85" s="82"/>
      <c r="W85" s="92"/>
    </row>
    <row r="86" spans="1:23" ht="64.5" thickBot="1">
      <c r="A86" s="304"/>
      <c r="B86" s="305"/>
      <c r="C86" s="67" t="s">
        <v>4</v>
      </c>
      <c r="D86" s="173" t="s">
        <v>68</v>
      </c>
      <c r="E86" s="174" t="s">
        <v>69</v>
      </c>
      <c r="F86" s="166" t="s">
        <v>30</v>
      </c>
      <c r="G86" s="14" t="s">
        <v>70</v>
      </c>
      <c r="H86" s="15" t="s">
        <v>71</v>
      </c>
      <c r="I86" s="15"/>
      <c r="J86" s="16" t="s">
        <v>45</v>
      </c>
      <c r="K86" s="16" t="s">
        <v>46</v>
      </c>
      <c r="L86" s="17" t="s">
        <v>7</v>
      </c>
      <c r="M86" s="15"/>
      <c r="N86" s="18" t="s">
        <v>8</v>
      </c>
      <c r="O86" s="18" t="s">
        <v>9</v>
      </c>
      <c r="P86" s="24"/>
      <c r="Q86" s="9"/>
      <c r="R86" s="9"/>
      <c r="S86" s="48"/>
      <c r="T86" s="82"/>
      <c r="U86" s="93" t="s">
        <v>10</v>
      </c>
      <c r="V86" s="93" t="s">
        <v>11</v>
      </c>
      <c r="W86" s="92"/>
    </row>
    <row r="87" spans="1:23" ht="15">
      <c r="A87" s="304"/>
      <c r="B87" s="305"/>
      <c r="C87" s="27">
        <v>2</v>
      </c>
      <c r="D87" s="170">
        <v>0</v>
      </c>
      <c r="E87" s="171">
        <v>0</v>
      </c>
      <c r="F87" s="172">
        <v>1</v>
      </c>
      <c r="G87" s="39">
        <f>D87+E87</f>
        <v>0</v>
      </c>
      <c r="H87" s="40">
        <f>ROUND((G87/F87),2)</f>
        <v>0</v>
      </c>
      <c r="I87" s="40"/>
      <c r="J87" s="36">
        <f>ROUND((H87*3%)*F87,2)</f>
        <v>0</v>
      </c>
      <c r="K87" s="36">
        <f>ROUND((IF(H87-$R$89&lt;0,0,(H87-$R$89))*3.5%)*F87,2)</f>
        <v>0</v>
      </c>
      <c r="L87" s="37">
        <f>J87+K87</f>
        <v>0</v>
      </c>
      <c r="M87" s="40"/>
      <c r="N87" s="44">
        <f>((MIN(H87,$R$90)*0.58%)+IF(H87&gt;$R$90,(H87-$R$90)*1.25%,0))*F87</f>
        <v>0</v>
      </c>
      <c r="O87" s="44">
        <f aca="true" t="shared" si="42" ref="O87:O112">(H87*3.75%)*F87</f>
        <v>0</v>
      </c>
      <c r="P87" s="24" t="str">
        <f>IF(W87&lt;&gt;0,"Error - review!",".")</f>
        <v>.</v>
      </c>
      <c r="Q87" s="300" t="s">
        <v>22</v>
      </c>
      <c r="R87" s="301"/>
      <c r="S87" s="48"/>
      <c r="T87" s="82"/>
      <c r="U87" s="86">
        <f aca="true" t="shared" si="43" ref="U87:U112">((MIN(H87,$R$90)*0.58%))*F87</f>
        <v>0</v>
      </c>
      <c r="V87" s="86">
        <f aca="true" t="shared" si="44" ref="V87:V112">(IF(H87&gt;$R$90,(H87-$R$90)*1.25%,0))*F87</f>
        <v>0</v>
      </c>
      <c r="W87" s="94">
        <f aca="true" t="shared" si="45" ref="W87:W112">(U87+V87)-N87</f>
        <v>0</v>
      </c>
    </row>
    <row r="88" spans="1:23" ht="15">
      <c r="A88" s="304"/>
      <c r="B88" s="305"/>
      <c r="C88" s="27">
        <v>4</v>
      </c>
      <c r="D88" s="170">
        <v>0</v>
      </c>
      <c r="E88" s="171">
        <v>0</v>
      </c>
      <c r="F88" s="172">
        <v>1</v>
      </c>
      <c r="G88" s="39">
        <f aca="true" t="shared" si="46" ref="G88:G112">D88+E88</f>
        <v>0</v>
      </c>
      <c r="H88" s="40">
        <f aca="true" t="shared" si="47" ref="H88:H112">ROUND((G88/F88),2)</f>
        <v>0</v>
      </c>
      <c r="I88" s="40"/>
      <c r="J88" s="36">
        <f aca="true" t="shared" si="48" ref="J88:J112">ROUND((H88*3%)*F88,2)</f>
        <v>0</v>
      </c>
      <c r="K88" s="36">
        <f aca="true" t="shared" si="49" ref="K88:K112">ROUND((IF(H88-$R$89&lt;0,0,(H88-$R$89))*3.5%)*F88,2)</f>
        <v>0</v>
      </c>
      <c r="L88" s="37">
        <f aca="true" t="shared" si="50" ref="L88:L112">J88+K88</f>
        <v>0</v>
      </c>
      <c r="M88" s="40"/>
      <c r="N88" s="44">
        <f aca="true" t="shared" si="51" ref="N88:N112">((MIN(H88,$R$90)*0.58%)+IF(H88&gt;$R$90,(H88-$R$90)*1.25%,0))*F88</f>
        <v>0</v>
      </c>
      <c r="O88" s="44">
        <f t="shared" si="42"/>
        <v>0</v>
      </c>
      <c r="P88" s="24" t="str">
        <f aca="true" t="shared" si="52" ref="P88:P112">IF(W88&lt;&gt;0,"Error - review!",".")</f>
        <v>.</v>
      </c>
      <c r="Q88" s="113" t="s">
        <v>13</v>
      </c>
      <c r="R88" s="150">
        <v>230.3</v>
      </c>
      <c r="S88" s="43"/>
      <c r="T88" s="82"/>
      <c r="U88" s="86">
        <f t="shared" si="43"/>
        <v>0</v>
      </c>
      <c r="V88" s="86">
        <f t="shared" si="44"/>
        <v>0</v>
      </c>
      <c r="W88" s="94">
        <f t="shared" si="45"/>
        <v>0</v>
      </c>
    </row>
    <row r="89" spans="1:23" ht="15">
      <c r="A89" s="304"/>
      <c r="B89" s="305"/>
      <c r="C89" s="27">
        <v>6</v>
      </c>
      <c r="D89" s="170">
        <v>0</v>
      </c>
      <c r="E89" s="171">
        <v>0</v>
      </c>
      <c r="F89" s="172">
        <v>1</v>
      </c>
      <c r="G89" s="39">
        <f t="shared" si="46"/>
        <v>0</v>
      </c>
      <c r="H89" s="40">
        <f t="shared" si="47"/>
        <v>0</v>
      </c>
      <c r="I89" s="40"/>
      <c r="J89" s="36">
        <f t="shared" si="48"/>
        <v>0</v>
      </c>
      <c r="K89" s="36">
        <f t="shared" si="49"/>
        <v>0</v>
      </c>
      <c r="L89" s="37">
        <f t="shared" si="50"/>
        <v>0</v>
      </c>
      <c r="M89" s="40"/>
      <c r="N89" s="44">
        <f t="shared" si="51"/>
        <v>0</v>
      </c>
      <c r="O89" s="44">
        <f t="shared" si="42"/>
        <v>0</v>
      </c>
      <c r="P89" s="24" t="str">
        <f t="shared" si="52"/>
        <v>.</v>
      </c>
      <c r="Q89" s="113" t="s">
        <v>39</v>
      </c>
      <c r="R89" s="150">
        <f>ROUND(($R$88*52.18*2)/26.09,2)</f>
        <v>921.2</v>
      </c>
      <c r="S89" s="43"/>
      <c r="T89" s="82"/>
      <c r="U89" s="86">
        <f t="shared" si="43"/>
        <v>0</v>
      </c>
      <c r="V89" s="86">
        <f t="shared" si="44"/>
        <v>0</v>
      </c>
      <c r="W89" s="94">
        <f t="shared" si="45"/>
        <v>0</v>
      </c>
    </row>
    <row r="90" spans="1:23" ht="13.5" thickBot="1">
      <c r="A90" s="304"/>
      <c r="B90" s="305"/>
      <c r="C90" s="27">
        <v>8</v>
      </c>
      <c r="D90" s="170">
        <v>0</v>
      </c>
      <c r="E90" s="171">
        <v>0</v>
      </c>
      <c r="F90" s="172">
        <v>1</v>
      </c>
      <c r="G90" s="39">
        <f t="shared" si="46"/>
        <v>0</v>
      </c>
      <c r="H90" s="40">
        <f t="shared" si="47"/>
        <v>0</v>
      </c>
      <c r="I90" s="40"/>
      <c r="J90" s="36">
        <f t="shared" si="48"/>
        <v>0</v>
      </c>
      <c r="K90" s="36">
        <f t="shared" si="49"/>
        <v>0</v>
      </c>
      <c r="L90" s="37">
        <f t="shared" si="50"/>
        <v>0</v>
      </c>
      <c r="M90" s="40"/>
      <c r="N90" s="44">
        <f t="shared" si="51"/>
        <v>0</v>
      </c>
      <c r="O90" s="44">
        <f t="shared" si="42"/>
        <v>0</v>
      </c>
      <c r="P90" s="24" t="str">
        <f t="shared" si="52"/>
        <v>.</v>
      </c>
      <c r="Q90" s="114" t="s">
        <v>14</v>
      </c>
      <c r="R90" s="151">
        <f>ROUND(($R$88*52.18*3.74)/26.09,2)</f>
        <v>1722.64</v>
      </c>
      <c r="S90" s="43"/>
      <c r="T90" s="82"/>
      <c r="U90" s="86">
        <f t="shared" si="43"/>
        <v>0</v>
      </c>
      <c r="V90" s="86">
        <f t="shared" si="44"/>
        <v>0</v>
      </c>
      <c r="W90" s="94">
        <f t="shared" si="45"/>
        <v>0</v>
      </c>
    </row>
    <row r="91" spans="1:23" ht="15">
      <c r="A91" s="304"/>
      <c r="B91" s="305"/>
      <c r="C91" s="27">
        <v>10</v>
      </c>
      <c r="D91" s="170">
        <v>0</v>
      </c>
      <c r="E91" s="171">
        <v>0</v>
      </c>
      <c r="F91" s="172">
        <v>1</v>
      </c>
      <c r="G91" s="39">
        <f t="shared" si="46"/>
        <v>0</v>
      </c>
      <c r="H91" s="40">
        <f t="shared" si="47"/>
        <v>0</v>
      </c>
      <c r="I91" s="40"/>
      <c r="J91" s="36">
        <f t="shared" si="48"/>
        <v>0</v>
      </c>
      <c r="K91" s="36">
        <f t="shared" si="49"/>
        <v>0</v>
      </c>
      <c r="L91" s="37">
        <f t="shared" si="50"/>
        <v>0</v>
      </c>
      <c r="M91" s="40"/>
      <c r="N91" s="44">
        <f t="shared" si="51"/>
        <v>0</v>
      </c>
      <c r="O91" s="44">
        <f t="shared" si="42"/>
        <v>0</v>
      </c>
      <c r="P91" s="24" t="str">
        <f t="shared" si="52"/>
        <v>.</v>
      </c>
      <c r="Q91" s="9"/>
      <c r="R91" s="9"/>
      <c r="S91" s="48"/>
      <c r="T91" s="82"/>
      <c r="U91" s="86">
        <f t="shared" si="43"/>
        <v>0</v>
      </c>
      <c r="V91" s="86">
        <f t="shared" si="44"/>
        <v>0</v>
      </c>
      <c r="W91" s="94">
        <f t="shared" si="45"/>
        <v>0</v>
      </c>
    </row>
    <row r="92" spans="1:23" ht="15">
      <c r="A92" s="304"/>
      <c r="B92" s="305"/>
      <c r="C92" s="27">
        <v>12</v>
      </c>
      <c r="D92" s="170">
        <v>0</v>
      </c>
      <c r="E92" s="171">
        <v>0</v>
      </c>
      <c r="F92" s="172">
        <v>1</v>
      </c>
      <c r="G92" s="39">
        <f t="shared" si="46"/>
        <v>0</v>
      </c>
      <c r="H92" s="40">
        <f t="shared" si="47"/>
        <v>0</v>
      </c>
      <c r="I92" s="40"/>
      <c r="J92" s="36">
        <f t="shared" si="48"/>
        <v>0</v>
      </c>
      <c r="K92" s="36">
        <f t="shared" si="49"/>
        <v>0</v>
      </c>
      <c r="L92" s="37">
        <f t="shared" si="50"/>
        <v>0</v>
      </c>
      <c r="M92" s="40"/>
      <c r="N92" s="44">
        <f t="shared" si="51"/>
        <v>0</v>
      </c>
      <c r="O92" s="44">
        <f t="shared" si="42"/>
        <v>0</v>
      </c>
      <c r="P92" s="24" t="str">
        <f t="shared" si="52"/>
        <v>.</v>
      </c>
      <c r="Q92" s="9"/>
      <c r="R92" s="9"/>
      <c r="S92" s="48"/>
      <c r="T92" s="82"/>
      <c r="U92" s="86">
        <f t="shared" si="43"/>
        <v>0</v>
      </c>
      <c r="V92" s="86">
        <f t="shared" si="44"/>
        <v>0</v>
      </c>
      <c r="W92" s="94">
        <f t="shared" si="45"/>
        <v>0</v>
      </c>
    </row>
    <row r="93" spans="1:23" ht="15">
      <c r="A93" s="304"/>
      <c r="B93" s="305"/>
      <c r="C93" s="27">
        <v>14</v>
      </c>
      <c r="D93" s="170">
        <v>0</v>
      </c>
      <c r="E93" s="171">
        <v>0</v>
      </c>
      <c r="F93" s="172">
        <v>1</v>
      </c>
      <c r="G93" s="39">
        <f t="shared" si="46"/>
        <v>0</v>
      </c>
      <c r="H93" s="40">
        <f t="shared" si="47"/>
        <v>0</v>
      </c>
      <c r="I93" s="40"/>
      <c r="J93" s="36">
        <f t="shared" si="48"/>
        <v>0</v>
      </c>
      <c r="K93" s="36">
        <f t="shared" si="49"/>
        <v>0</v>
      </c>
      <c r="L93" s="37">
        <f t="shared" si="50"/>
        <v>0</v>
      </c>
      <c r="M93" s="40"/>
      <c r="N93" s="44">
        <f t="shared" si="51"/>
        <v>0</v>
      </c>
      <c r="O93" s="44">
        <f t="shared" si="42"/>
        <v>0</v>
      </c>
      <c r="P93" s="24" t="str">
        <f t="shared" si="52"/>
        <v>.</v>
      </c>
      <c r="Q93" s="9"/>
      <c r="R93" s="9"/>
      <c r="S93" s="48"/>
      <c r="T93" s="82"/>
      <c r="U93" s="86">
        <f t="shared" si="43"/>
        <v>0</v>
      </c>
      <c r="V93" s="86">
        <f t="shared" si="44"/>
        <v>0</v>
      </c>
      <c r="W93" s="94">
        <f t="shared" si="45"/>
        <v>0</v>
      </c>
    </row>
    <row r="94" spans="1:23" ht="15">
      <c r="A94" s="304"/>
      <c r="B94" s="305"/>
      <c r="C94" s="27">
        <v>16</v>
      </c>
      <c r="D94" s="170">
        <v>0</v>
      </c>
      <c r="E94" s="171">
        <v>0</v>
      </c>
      <c r="F94" s="172">
        <v>1</v>
      </c>
      <c r="G94" s="39">
        <f aca="true" t="shared" si="53" ref="G94:G108">D94+E94</f>
        <v>0</v>
      </c>
      <c r="H94" s="40">
        <f aca="true" t="shared" si="54" ref="H94:H108">ROUND((G94/F94),2)</f>
        <v>0</v>
      </c>
      <c r="I94" s="40"/>
      <c r="J94" s="36">
        <f aca="true" t="shared" si="55" ref="J94:J108">ROUND((H94*3%)*F94,2)</f>
        <v>0</v>
      </c>
      <c r="K94" s="36">
        <f aca="true" t="shared" si="56" ref="K94:K108">ROUND((IF(H94-$R$89&lt;0,0,(H94-$R$89))*3.5%)*F94,2)</f>
        <v>0</v>
      </c>
      <c r="L94" s="37">
        <f aca="true" t="shared" si="57" ref="L94:L108">J94+K94</f>
        <v>0</v>
      </c>
      <c r="M94" s="40"/>
      <c r="N94" s="44">
        <f t="shared" si="51"/>
        <v>0</v>
      </c>
      <c r="O94" s="44">
        <f aca="true" t="shared" si="58" ref="O94:O108">(H94*3.75%)*F94</f>
        <v>0</v>
      </c>
      <c r="P94" s="24" t="str">
        <f aca="true" t="shared" si="59" ref="P94:P108">IF(W94&lt;&gt;0,"Error - review!",".")</f>
        <v>.</v>
      </c>
      <c r="Q94" s="9"/>
      <c r="R94" s="9"/>
      <c r="S94" s="48"/>
      <c r="T94" s="82"/>
      <c r="U94" s="86">
        <f aca="true" t="shared" si="60" ref="U94:U107">((MIN(H94,$R$90)*0.58%))*F94</f>
        <v>0</v>
      </c>
      <c r="V94" s="86">
        <f aca="true" t="shared" si="61" ref="V94:V107">(IF(H94&gt;$R$90,(H94-$R$90)*1.25%,0))*F94</f>
        <v>0</v>
      </c>
      <c r="W94" s="94">
        <f aca="true" t="shared" si="62" ref="W94:W107">(U94+V94)-N94</f>
        <v>0</v>
      </c>
    </row>
    <row r="95" spans="1:23" ht="15">
      <c r="A95" s="304"/>
      <c r="B95" s="305"/>
      <c r="C95" s="27">
        <v>18</v>
      </c>
      <c r="D95" s="170">
        <v>0</v>
      </c>
      <c r="E95" s="171">
        <v>0</v>
      </c>
      <c r="F95" s="172">
        <v>1</v>
      </c>
      <c r="G95" s="39">
        <f t="shared" si="53"/>
        <v>0</v>
      </c>
      <c r="H95" s="40">
        <f t="shared" si="54"/>
        <v>0</v>
      </c>
      <c r="I95" s="40"/>
      <c r="J95" s="36">
        <f t="shared" si="55"/>
        <v>0</v>
      </c>
      <c r="K95" s="36">
        <f t="shared" si="56"/>
        <v>0</v>
      </c>
      <c r="L95" s="37">
        <f t="shared" si="57"/>
        <v>0</v>
      </c>
      <c r="M95" s="40"/>
      <c r="N95" s="44">
        <f t="shared" si="51"/>
        <v>0</v>
      </c>
      <c r="O95" s="44">
        <f t="shared" si="58"/>
        <v>0</v>
      </c>
      <c r="P95" s="24" t="str">
        <f t="shared" si="59"/>
        <v>.</v>
      </c>
      <c r="Q95" s="9"/>
      <c r="R95" s="9"/>
      <c r="S95" s="48"/>
      <c r="T95" s="82"/>
      <c r="U95" s="86">
        <f t="shared" si="60"/>
        <v>0</v>
      </c>
      <c r="V95" s="86">
        <f t="shared" si="61"/>
        <v>0</v>
      </c>
      <c r="W95" s="94">
        <f t="shared" si="62"/>
        <v>0</v>
      </c>
    </row>
    <row r="96" spans="1:23" ht="15">
      <c r="A96" s="304"/>
      <c r="B96" s="305"/>
      <c r="C96" s="27">
        <v>20</v>
      </c>
      <c r="D96" s="170">
        <v>0</v>
      </c>
      <c r="E96" s="171">
        <v>0</v>
      </c>
      <c r="F96" s="172">
        <v>1</v>
      </c>
      <c r="G96" s="39">
        <f t="shared" si="53"/>
        <v>0</v>
      </c>
      <c r="H96" s="40">
        <f t="shared" si="54"/>
        <v>0</v>
      </c>
      <c r="I96" s="40"/>
      <c r="J96" s="36">
        <f t="shared" si="55"/>
        <v>0</v>
      </c>
      <c r="K96" s="36">
        <f t="shared" si="56"/>
        <v>0</v>
      </c>
      <c r="L96" s="37">
        <f t="shared" si="57"/>
        <v>0</v>
      </c>
      <c r="M96" s="40"/>
      <c r="N96" s="44">
        <f t="shared" si="51"/>
        <v>0</v>
      </c>
      <c r="O96" s="44">
        <f t="shared" si="58"/>
        <v>0</v>
      </c>
      <c r="P96" s="24" t="str">
        <f t="shared" si="59"/>
        <v>.</v>
      </c>
      <c r="Q96" s="9"/>
      <c r="R96" s="9"/>
      <c r="S96" s="48"/>
      <c r="T96" s="82"/>
      <c r="U96" s="86">
        <f t="shared" si="60"/>
        <v>0</v>
      </c>
      <c r="V96" s="86">
        <f t="shared" si="61"/>
        <v>0</v>
      </c>
      <c r="W96" s="94">
        <f t="shared" si="62"/>
        <v>0</v>
      </c>
    </row>
    <row r="97" spans="1:23" ht="15">
      <c r="A97" s="304"/>
      <c r="B97" s="305"/>
      <c r="C97" s="27">
        <v>22</v>
      </c>
      <c r="D97" s="170">
        <v>0</v>
      </c>
      <c r="E97" s="171">
        <v>0</v>
      </c>
      <c r="F97" s="172">
        <v>1</v>
      </c>
      <c r="G97" s="39">
        <f t="shared" si="53"/>
        <v>0</v>
      </c>
      <c r="H97" s="40">
        <f t="shared" si="54"/>
        <v>0</v>
      </c>
      <c r="I97" s="40"/>
      <c r="J97" s="36">
        <f t="shared" si="55"/>
        <v>0</v>
      </c>
      <c r="K97" s="36">
        <f t="shared" si="56"/>
        <v>0</v>
      </c>
      <c r="L97" s="37">
        <f t="shared" si="57"/>
        <v>0</v>
      </c>
      <c r="M97" s="40"/>
      <c r="N97" s="44">
        <f t="shared" si="51"/>
        <v>0</v>
      </c>
      <c r="O97" s="44">
        <f t="shared" si="58"/>
        <v>0</v>
      </c>
      <c r="P97" s="24" t="str">
        <f t="shared" si="59"/>
        <v>.</v>
      </c>
      <c r="Q97" s="9"/>
      <c r="R97" s="9"/>
      <c r="S97" s="48"/>
      <c r="T97" s="82"/>
      <c r="U97" s="86">
        <f t="shared" si="60"/>
        <v>0</v>
      </c>
      <c r="V97" s="86">
        <f t="shared" si="61"/>
        <v>0</v>
      </c>
      <c r="W97" s="94">
        <f t="shared" si="62"/>
        <v>0</v>
      </c>
    </row>
    <row r="98" spans="1:23" ht="15">
      <c r="A98" s="304"/>
      <c r="B98" s="305"/>
      <c r="C98" s="27">
        <v>24</v>
      </c>
      <c r="D98" s="170">
        <v>0</v>
      </c>
      <c r="E98" s="171">
        <v>0</v>
      </c>
      <c r="F98" s="172">
        <v>1</v>
      </c>
      <c r="G98" s="39">
        <f t="shared" si="53"/>
        <v>0</v>
      </c>
      <c r="H98" s="40">
        <f t="shared" si="54"/>
        <v>0</v>
      </c>
      <c r="I98" s="40"/>
      <c r="J98" s="36">
        <f t="shared" si="55"/>
        <v>0</v>
      </c>
      <c r="K98" s="36">
        <f t="shared" si="56"/>
        <v>0</v>
      </c>
      <c r="L98" s="37">
        <f t="shared" si="57"/>
        <v>0</v>
      </c>
      <c r="M98" s="40"/>
      <c r="N98" s="44">
        <f t="shared" si="51"/>
        <v>0</v>
      </c>
      <c r="O98" s="44">
        <f t="shared" si="58"/>
        <v>0</v>
      </c>
      <c r="P98" s="24" t="str">
        <f t="shared" si="59"/>
        <v>.</v>
      </c>
      <c r="Q98" s="9"/>
      <c r="R98" s="9"/>
      <c r="S98" s="48"/>
      <c r="T98" s="82"/>
      <c r="U98" s="86">
        <f t="shared" si="60"/>
        <v>0</v>
      </c>
      <c r="V98" s="86">
        <f t="shared" si="61"/>
        <v>0</v>
      </c>
      <c r="W98" s="94">
        <f t="shared" si="62"/>
        <v>0</v>
      </c>
    </row>
    <row r="99" spans="1:23" ht="15">
      <c r="A99" s="304"/>
      <c r="B99" s="305"/>
      <c r="C99" s="27">
        <v>26</v>
      </c>
      <c r="D99" s="170">
        <v>0</v>
      </c>
      <c r="E99" s="171">
        <v>0</v>
      </c>
      <c r="F99" s="172">
        <v>1</v>
      </c>
      <c r="G99" s="39">
        <f t="shared" si="53"/>
        <v>0</v>
      </c>
      <c r="H99" s="40">
        <f t="shared" si="54"/>
        <v>0</v>
      </c>
      <c r="I99" s="40"/>
      <c r="J99" s="36">
        <f t="shared" si="55"/>
        <v>0</v>
      </c>
      <c r="K99" s="36">
        <f t="shared" si="56"/>
        <v>0</v>
      </c>
      <c r="L99" s="37">
        <f t="shared" si="57"/>
        <v>0</v>
      </c>
      <c r="M99" s="40"/>
      <c r="N99" s="44">
        <f t="shared" si="51"/>
        <v>0</v>
      </c>
      <c r="O99" s="44">
        <f t="shared" si="58"/>
        <v>0</v>
      </c>
      <c r="P99" s="24" t="str">
        <f t="shared" si="59"/>
        <v>.</v>
      </c>
      <c r="Q99" s="9"/>
      <c r="R99" s="9"/>
      <c r="S99" s="48"/>
      <c r="T99" s="82"/>
      <c r="U99" s="86">
        <f t="shared" si="60"/>
        <v>0</v>
      </c>
      <c r="V99" s="86">
        <f t="shared" si="61"/>
        <v>0</v>
      </c>
      <c r="W99" s="94">
        <f t="shared" si="62"/>
        <v>0</v>
      </c>
    </row>
    <row r="100" spans="1:23" ht="15">
      <c r="A100" s="304"/>
      <c r="B100" s="305"/>
      <c r="C100" s="27">
        <v>28</v>
      </c>
      <c r="D100" s="170">
        <v>0</v>
      </c>
      <c r="E100" s="171">
        <v>0</v>
      </c>
      <c r="F100" s="172">
        <v>1</v>
      </c>
      <c r="G100" s="39">
        <f t="shared" si="53"/>
        <v>0</v>
      </c>
      <c r="H100" s="40">
        <f t="shared" si="54"/>
        <v>0</v>
      </c>
      <c r="I100" s="40"/>
      <c r="J100" s="36">
        <f t="shared" si="55"/>
        <v>0</v>
      </c>
      <c r="K100" s="36">
        <f t="shared" si="56"/>
        <v>0</v>
      </c>
      <c r="L100" s="37">
        <f t="shared" si="57"/>
        <v>0</v>
      </c>
      <c r="M100" s="40"/>
      <c r="N100" s="44">
        <f t="shared" si="51"/>
        <v>0</v>
      </c>
      <c r="O100" s="44">
        <f t="shared" si="58"/>
        <v>0</v>
      </c>
      <c r="P100" s="24" t="str">
        <f t="shared" si="59"/>
        <v>.</v>
      </c>
      <c r="Q100" s="9"/>
      <c r="R100" s="9"/>
      <c r="S100" s="48"/>
      <c r="T100" s="82"/>
      <c r="U100" s="86">
        <f t="shared" si="60"/>
        <v>0</v>
      </c>
      <c r="V100" s="86">
        <f t="shared" si="61"/>
        <v>0</v>
      </c>
      <c r="W100" s="94">
        <f t="shared" si="62"/>
        <v>0</v>
      </c>
    </row>
    <row r="101" spans="1:23" ht="15">
      <c r="A101" s="304"/>
      <c r="B101" s="305"/>
      <c r="C101" s="27">
        <v>30</v>
      </c>
      <c r="D101" s="170">
        <v>0</v>
      </c>
      <c r="E101" s="171">
        <v>0</v>
      </c>
      <c r="F101" s="172">
        <v>1</v>
      </c>
      <c r="G101" s="39">
        <f t="shared" si="53"/>
        <v>0</v>
      </c>
      <c r="H101" s="40">
        <f t="shared" si="54"/>
        <v>0</v>
      </c>
      <c r="I101" s="40"/>
      <c r="J101" s="36">
        <f t="shared" si="55"/>
        <v>0</v>
      </c>
      <c r="K101" s="36">
        <f t="shared" si="56"/>
        <v>0</v>
      </c>
      <c r="L101" s="37">
        <f t="shared" si="57"/>
        <v>0</v>
      </c>
      <c r="M101" s="40"/>
      <c r="N101" s="44">
        <f t="shared" si="51"/>
        <v>0</v>
      </c>
      <c r="O101" s="44">
        <f t="shared" si="58"/>
        <v>0</v>
      </c>
      <c r="P101" s="24" t="str">
        <f t="shared" si="59"/>
        <v>.</v>
      </c>
      <c r="Q101" s="9"/>
      <c r="R101" s="9"/>
      <c r="S101" s="48"/>
      <c r="T101" s="82"/>
      <c r="U101" s="86">
        <f t="shared" si="60"/>
        <v>0</v>
      </c>
      <c r="V101" s="86">
        <f t="shared" si="61"/>
        <v>0</v>
      </c>
      <c r="W101" s="94">
        <f t="shared" si="62"/>
        <v>0</v>
      </c>
    </row>
    <row r="102" spans="1:23" ht="15">
      <c r="A102" s="304"/>
      <c r="B102" s="305"/>
      <c r="C102" s="27">
        <v>32</v>
      </c>
      <c r="D102" s="170">
        <v>0</v>
      </c>
      <c r="E102" s="171">
        <v>0</v>
      </c>
      <c r="F102" s="172">
        <v>1</v>
      </c>
      <c r="G102" s="39">
        <f t="shared" si="53"/>
        <v>0</v>
      </c>
      <c r="H102" s="40">
        <f t="shared" si="54"/>
        <v>0</v>
      </c>
      <c r="I102" s="40"/>
      <c r="J102" s="36">
        <f t="shared" si="55"/>
        <v>0</v>
      </c>
      <c r="K102" s="36">
        <f t="shared" si="56"/>
        <v>0</v>
      </c>
      <c r="L102" s="37">
        <f t="shared" si="57"/>
        <v>0</v>
      </c>
      <c r="M102" s="40"/>
      <c r="N102" s="44">
        <f t="shared" si="51"/>
        <v>0</v>
      </c>
      <c r="O102" s="44">
        <f t="shared" si="58"/>
        <v>0</v>
      </c>
      <c r="P102" s="24" t="str">
        <f t="shared" si="59"/>
        <v>.</v>
      </c>
      <c r="Q102" s="9"/>
      <c r="R102" s="9"/>
      <c r="S102" s="48"/>
      <c r="T102" s="82"/>
      <c r="U102" s="86">
        <f t="shared" si="60"/>
        <v>0</v>
      </c>
      <c r="V102" s="86">
        <f t="shared" si="61"/>
        <v>0</v>
      </c>
      <c r="W102" s="94">
        <f t="shared" si="62"/>
        <v>0</v>
      </c>
    </row>
    <row r="103" spans="1:23" ht="15">
      <c r="A103" s="304"/>
      <c r="B103" s="305"/>
      <c r="C103" s="27">
        <v>34</v>
      </c>
      <c r="D103" s="170">
        <v>0</v>
      </c>
      <c r="E103" s="171">
        <v>0</v>
      </c>
      <c r="F103" s="172">
        <v>1</v>
      </c>
      <c r="G103" s="39">
        <f t="shared" si="53"/>
        <v>0</v>
      </c>
      <c r="H103" s="40">
        <f t="shared" si="54"/>
        <v>0</v>
      </c>
      <c r="I103" s="40"/>
      <c r="J103" s="36">
        <f t="shared" si="55"/>
        <v>0</v>
      </c>
      <c r="K103" s="36">
        <f t="shared" si="56"/>
        <v>0</v>
      </c>
      <c r="L103" s="37">
        <f t="shared" si="57"/>
        <v>0</v>
      </c>
      <c r="M103" s="40"/>
      <c r="N103" s="44">
        <f t="shared" si="51"/>
        <v>0</v>
      </c>
      <c r="O103" s="44">
        <f t="shared" si="58"/>
        <v>0</v>
      </c>
      <c r="P103" s="24" t="str">
        <f t="shared" si="59"/>
        <v>.</v>
      </c>
      <c r="Q103" s="9"/>
      <c r="R103" s="9"/>
      <c r="S103" s="48"/>
      <c r="T103" s="82"/>
      <c r="U103" s="86">
        <f t="shared" si="60"/>
        <v>0</v>
      </c>
      <c r="V103" s="86">
        <f t="shared" si="61"/>
        <v>0</v>
      </c>
      <c r="W103" s="94">
        <f t="shared" si="62"/>
        <v>0</v>
      </c>
    </row>
    <row r="104" spans="1:23" ht="15">
      <c r="A104" s="304"/>
      <c r="B104" s="305"/>
      <c r="C104" s="27">
        <v>36</v>
      </c>
      <c r="D104" s="170">
        <v>0</v>
      </c>
      <c r="E104" s="171">
        <v>0</v>
      </c>
      <c r="F104" s="172">
        <v>1</v>
      </c>
      <c r="G104" s="39">
        <f t="shared" si="53"/>
        <v>0</v>
      </c>
      <c r="H104" s="40">
        <f t="shared" si="54"/>
        <v>0</v>
      </c>
      <c r="I104" s="40"/>
      <c r="J104" s="36">
        <f t="shared" si="55"/>
        <v>0</v>
      </c>
      <c r="K104" s="36">
        <f t="shared" si="56"/>
        <v>0</v>
      </c>
      <c r="L104" s="37">
        <f t="shared" si="57"/>
        <v>0</v>
      </c>
      <c r="M104" s="40"/>
      <c r="N104" s="44">
        <f t="shared" si="51"/>
        <v>0</v>
      </c>
      <c r="O104" s="44">
        <f t="shared" si="58"/>
        <v>0</v>
      </c>
      <c r="P104" s="24" t="str">
        <f t="shared" si="59"/>
        <v>.</v>
      </c>
      <c r="Q104" s="9"/>
      <c r="R104" s="9"/>
      <c r="S104" s="48"/>
      <c r="T104" s="82"/>
      <c r="U104" s="86">
        <f t="shared" si="60"/>
        <v>0</v>
      </c>
      <c r="V104" s="86">
        <f t="shared" si="61"/>
        <v>0</v>
      </c>
      <c r="W104" s="94">
        <f t="shared" si="62"/>
        <v>0</v>
      </c>
    </row>
    <row r="105" spans="1:23" ht="15">
      <c r="A105" s="304"/>
      <c r="B105" s="305"/>
      <c r="C105" s="27">
        <v>38</v>
      </c>
      <c r="D105" s="170">
        <v>0</v>
      </c>
      <c r="E105" s="171">
        <v>0</v>
      </c>
      <c r="F105" s="172">
        <v>1</v>
      </c>
      <c r="G105" s="39">
        <f t="shared" si="53"/>
        <v>0</v>
      </c>
      <c r="H105" s="40">
        <f t="shared" si="54"/>
        <v>0</v>
      </c>
      <c r="I105" s="40"/>
      <c r="J105" s="36">
        <f t="shared" si="55"/>
        <v>0</v>
      </c>
      <c r="K105" s="36">
        <f t="shared" si="56"/>
        <v>0</v>
      </c>
      <c r="L105" s="37">
        <f t="shared" si="57"/>
        <v>0</v>
      </c>
      <c r="M105" s="40"/>
      <c r="N105" s="44">
        <f t="shared" si="51"/>
        <v>0</v>
      </c>
      <c r="O105" s="44">
        <f t="shared" si="58"/>
        <v>0</v>
      </c>
      <c r="P105" s="24" t="str">
        <f t="shared" si="59"/>
        <v>.</v>
      </c>
      <c r="Q105" s="9"/>
      <c r="R105" s="9"/>
      <c r="S105" s="48"/>
      <c r="T105" s="82"/>
      <c r="U105" s="86">
        <f t="shared" si="60"/>
        <v>0</v>
      </c>
      <c r="V105" s="86">
        <f t="shared" si="61"/>
        <v>0</v>
      </c>
      <c r="W105" s="94">
        <f t="shared" si="62"/>
        <v>0</v>
      </c>
    </row>
    <row r="106" spans="1:23" ht="15">
      <c r="A106" s="304"/>
      <c r="B106" s="305"/>
      <c r="C106" s="27">
        <v>40</v>
      </c>
      <c r="D106" s="170">
        <v>0</v>
      </c>
      <c r="E106" s="171">
        <v>0</v>
      </c>
      <c r="F106" s="172">
        <v>1</v>
      </c>
      <c r="G106" s="39">
        <f t="shared" si="53"/>
        <v>0</v>
      </c>
      <c r="H106" s="40">
        <f t="shared" si="54"/>
        <v>0</v>
      </c>
      <c r="I106" s="40"/>
      <c r="J106" s="36">
        <f t="shared" si="55"/>
        <v>0</v>
      </c>
      <c r="K106" s="36">
        <f t="shared" si="56"/>
        <v>0</v>
      </c>
      <c r="L106" s="37">
        <f t="shared" si="57"/>
        <v>0</v>
      </c>
      <c r="M106" s="40"/>
      <c r="N106" s="44">
        <f t="shared" si="51"/>
        <v>0</v>
      </c>
      <c r="O106" s="44">
        <f t="shared" si="58"/>
        <v>0</v>
      </c>
      <c r="P106" s="24" t="str">
        <f t="shared" si="59"/>
        <v>.</v>
      </c>
      <c r="Q106" s="9"/>
      <c r="R106" s="9"/>
      <c r="S106" s="48"/>
      <c r="T106" s="82"/>
      <c r="U106" s="86">
        <f t="shared" si="60"/>
        <v>0</v>
      </c>
      <c r="V106" s="86">
        <f t="shared" si="61"/>
        <v>0</v>
      </c>
      <c r="W106" s="94">
        <f t="shared" si="62"/>
        <v>0</v>
      </c>
    </row>
    <row r="107" spans="1:23" ht="15">
      <c r="A107" s="304"/>
      <c r="B107" s="305"/>
      <c r="C107" s="27">
        <v>42</v>
      </c>
      <c r="D107" s="170">
        <v>0</v>
      </c>
      <c r="E107" s="171">
        <v>0</v>
      </c>
      <c r="F107" s="172">
        <v>1</v>
      </c>
      <c r="G107" s="39">
        <f t="shared" si="53"/>
        <v>0</v>
      </c>
      <c r="H107" s="40">
        <f t="shared" si="54"/>
        <v>0</v>
      </c>
      <c r="I107" s="40"/>
      <c r="J107" s="36">
        <f t="shared" si="55"/>
        <v>0</v>
      </c>
      <c r="K107" s="36">
        <f t="shared" si="56"/>
        <v>0</v>
      </c>
      <c r="L107" s="37">
        <f t="shared" si="57"/>
        <v>0</v>
      </c>
      <c r="M107" s="40"/>
      <c r="N107" s="44">
        <f t="shared" si="51"/>
        <v>0</v>
      </c>
      <c r="O107" s="44">
        <f t="shared" si="58"/>
        <v>0</v>
      </c>
      <c r="P107" s="24" t="str">
        <f t="shared" si="59"/>
        <v>.</v>
      </c>
      <c r="Q107" s="9"/>
      <c r="R107" s="9"/>
      <c r="S107" s="48"/>
      <c r="T107" s="82"/>
      <c r="U107" s="86">
        <f t="shared" si="60"/>
        <v>0</v>
      </c>
      <c r="V107" s="86">
        <f t="shared" si="61"/>
        <v>0</v>
      </c>
      <c r="W107" s="94">
        <f t="shared" si="62"/>
        <v>0</v>
      </c>
    </row>
    <row r="108" spans="1:23" ht="15">
      <c r="A108" s="304"/>
      <c r="B108" s="305"/>
      <c r="C108" s="27">
        <v>44</v>
      </c>
      <c r="D108" s="170">
        <v>0</v>
      </c>
      <c r="E108" s="171">
        <v>0</v>
      </c>
      <c r="F108" s="172">
        <v>1</v>
      </c>
      <c r="G108" s="39">
        <f t="shared" si="53"/>
        <v>0</v>
      </c>
      <c r="H108" s="40">
        <f t="shared" si="54"/>
        <v>0</v>
      </c>
      <c r="I108" s="40"/>
      <c r="J108" s="36">
        <f t="shared" si="55"/>
        <v>0</v>
      </c>
      <c r="K108" s="36">
        <f t="shared" si="56"/>
        <v>0</v>
      </c>
      <c r="L108" s="37">
        <f t="shared" si="57"/>
        <v>0</v>
      </c>
      <c r="M108" s="40"/>
      <c r="N108" s="44">
        <f t="shared" si="51"/>
        <v>0</v>
      </c>
      <c r="O108" s="44">
        <f t="shared" si="58"/>
        <v>0</v>
      </c>
      <c r="P108" s="24" t="str">
        <f t="shared" si="59"/>
        <v>.</v>
      </c>
      <c r="Q108" s="9"/>
      <c r="R108" s="9"/>
      <c r="S108" s="48"/>
      <c r="T108" s="82"/>
      <c r="U108" s="86">
        <f t="shared" si="43"/>
        <v>0</v>
      </c>
      <c r="V108" s="86">
        <f t="shared" si="44"/>
        <v>0</v>
      </c>
      <c r="W108" s="94">
        <f t="shared" si="45"/>
        <v>0</v>
      </c>
    </row>
    <row r="109" spans="1:23" ht="15">
      <c r="A109" s="304"/>
      <c r="B109" s="305"/>
      <c r="C109" s="27">
        <v>46</v>
      </c>
      <c r="D109" s="170">
        <v>0</v>
      </c>
      <c r="E109" s="171">
        <v>0</v>
      </c>
      <c r="F109" s="172">
        <v>1</v>
      </c>
      <c r="G109" s="39">
        <f t="shared" si="46"/>
        <v>0</v>
      </c>
      <c r="H109" s="40">
        <f t="shared" si="47"/>
        <v>0</v>
      </c>
      <c r="I109" s="40"/>
      <c r="J109" s="36">
        <f t="shared" si="48"/>
        <v>0</v>
      </c>
      <c r="K109" s="36">
        <f t="shared" si="49"/>
        <v>0</v>
      </c>
      <c r="L109" s="37">
        <f t="shared" si="50"/>
        <v>0</v>
      </c>
      <c r="M109" s="40"/>
      <c r="N109" s="44">
        <f t="shared" si="51"/>
        <v>0</v>
      </c>
      <c r="O109" s="44">
        <f t="shared" si="42"/>
        <v>0</v>
      </c>
      <c r="P109" s="24" t="str">
        <f t="shared" si="52"/>
        <v>.</v>
      </c>
      <c r="Q109" s="9"/>
      <c r="R109" s="9"/>
      <c r="S109" s="48"/>
      <c r="T109" s="82"/>
      <c r="U109" s="86">
        <f t="shared" si="43"/>
        <v>0</v>
      </c>
      <c r="V109" s="86">
        <f t="shared" si="44"/>
        <v>0</v>
      </c>
      <c r="W109" s="94">
        <f t="shared" si="45"/>
        <v>0</v>
      </c>
    </row>
    <row r="110" spans="1:23" ht="15">
      <c r="A110" s="48"/>
      <c r="B110" s="305"/>
      <c r="C110" s="27">
        <v>48</v>
      </c>
      <c r="D110" s="170">
        <v>0</v>
      </c>
      <c r="E110" s="171">
        <v>0</v>
      </c>
      <c r="F110" s="172">
        <v>1</v>
      </c>
      <c r="G110" s="39">
        <f t="shared" si="46"/>
        <v>0</v>
      </c>
      <c r="H110" s="40">
        <f t="shared" si="47"/>
        <v>0</v>
      </c>
      <c r="I110" s="40"/>
      <c r="J110" s="36">
        <f t="shared" si="48"/>
        <v>0</v>
      </c>
      <c r="K110" s="36">
        <f t="shared" si="49"/>
        <v>0</v>
      </c>
      <c r="L110" s="37">
        <f t="shared" si="50"/>
        <v>0</v>
      </c>
      <c r="M110" s="40"/>
      <c r="N110" s="44">
        <f t="shared" si="51"/>
        <v>0</v>
      </c>
      <c r="O110" s="44">
        <f t="shared" si="42"/>
        <v>0</v>
      </c>
      <c r="P110" s="24" t="str">
        <f t="shared" si="52"/>
        <v>.</v>
      </c>
      <c r="Q110" s="9"/>
      <c r="R110" s="9"/>
      <c r="S110" s="48"/>
      <c r="T110" s="82"/>
      <c r="U110" s="86">
        <f t="shared" si="43"/>
        <v>0</v>
      </c>
      <c r="V110" s="86">
        <f t="shared" si="44"/>
        <v>0</v>
      </c>
      <c r="W110" s="94">
        <f t="shared" si="45"/>
        <v>0</v>
      </c>
    </row>
    <row r="111" spans="1:23" ht="15">
      <c r="A111" s="48"/>
      <c r="B111" s="305"/>
      <c r="C111" s="27">
        <v>50</v>
      </c>
      <c r="D111" s="170">
        <v>0</v>
      </c>
      <c r="E111" s="171">
        <v>0</v>
      </c>
      <c r="F111" s="172">
        <v>1</v>
      </c>
      <c r="G111" s="39">
        <f t="shared" si="46"/>
        <v>0</v>
      </c>
      <c r="H111" s="40">
        <f t="shared" si="47"/>
        <v>0</v>
      </c>
      <c r="I111" s="40"/>
      <c r="J111" s="36">
        <f t="shared" si="48"/>
        <v>0</v>
      </c>
      <c r="K111" s="36">
        <f t="shared" si="49"/>
        <v>0</v>
      </c>
      <c r="L111" s="37">
        <f t="shared" si="50"/>
        <v>0</v>
      </c>
      <c r="M111" s="40"/>
      <c r="N111" s="44">
        <f t="shared" si="51"/>
        <v>0</v>
      </c>
      <c r="O111" s="44">
        <f t="shared" si="42"/>
        <v>0</v>
      </c>
      <c r="P111" s="24" t="str">
        <f t="shared" si="52"/>
        <v>.</v>
      </c>
      <c r="Q111" s="9"/>
      <c r="R111" s="9"/>
      <c r="S111" s="48"/>
      <c r="T111" s="82"/>
      <c r="U111" s="86">
        <f t="shared" si="43"/>
        <v>0</v>
      </c>
      <c r="V111" s="86">
        <f t="shared" si="44"/>
        <v>0</v>
      </c>
      <c r="W111" s="94">
        <f t="shared" si="45"/>
        <v>0</v>
      </c>
    </row>
    <row r="112" spans="1:23" ht="15">
      <c r="A112" s="48"/>
      <c r="B112" s="305"/>
      <c r="C112" s="27">
        <v>52</v>
      </c>
      <c r="D112" s="170">
        <v>0</v>
      </c>
      <c r="E112" s="171">
        <v>0</v>
      </c>
      <c r="F112" s="172">
        <v>1</v>
      </c>
      <c r="G112" s="39">
        <f t="shared" si="46"/>
        <v>0</v>
      </c>
      <c r="H112" s="40">
        <f t="shared" si="47"/>
        <v>0</v>
      </c>
      <c r="I112" s="40"/>
      <c r="J112" s="36">
        <f t="shared" si="48"/>
        <v>0</v>
      </c>
      <c r="K112" s="36">
        <f t="shared" si="49"/>
        <v>0</v>
      </c>
      <c r="L112" s="37">
        <f t="shared" si="50"/>
        <v>0</v>
      </c>
      <c r="M112" s="40"/>
      <c r="N112" s="44">
        <f t="shared" si="51"/>
        <v>0</v>
      </c>
      <c r="O112" s="44">
        <f t="shared" si="42"/>
        <v>0</v>
      </c>
      <c r="P112" s="24" t="str">
        <f t="shared" si="52"/>
        <v>.</v>
      </c>
      <c r="Q112" s="9"/>
      <c r="R112" s="9"/>
      <c r="S112" s="48"/>
      <c r="T112" s="82"/>
      <c r="U112" s="86">
        <f t="shared" si="43"/>
        <v>0</v>
      </c>
      <c r="V112" s="86">
        <f t="shared" si="44"/>
        <v>0</v>
      </c>
      <c r="W112" s="94">
        <f t="shared" si="45"/>
        <v>0</v>
      </c>
    </row>
    <row r="113" spans="1:23" ht="15">
      <c r="A113" s="48"/>
      <c r="B113" s="305"/>
      <c r="C113" s="70"/>
      <c r="D113" s="41"/>
      <c r="E113" s="41"/>
      <c r="F113" s="189" t="s">
        <v>53</v>
      </c>
      <c r="G113" s="40">
        <f>SUM(G87:G112)</f>
        <v>0</v>
      </c>
      <c r="H113" s="40">
        <f>SUM(H87:H112)</f>
        <v>0</v>
      </c>
      <c r="I113" s="40"/>
      <c r="J113" s="36">
        <f>SUM(J87:J112)</f>
        <v>0</v>
      </c>
      <c r="K113" s="36">
        <f>SUM(K87:K112)</f>
        <v>0</v>
      </c>
      <c r="L113" s="37">
        <f>SUM(L87:L112)</f>
        <v>0</v>
      </c>
      <c r="M113" s="40"/>
      <c r="N113" s="38">
        <f>SUM(N87:N112)</f>
        <v>0</v>
      </c>
      <c r="O113" s="38">
        <f>SUM(O87:O112)</f>
        <v>0</v>
      </c>
      <c r="P113" s="24"/>
      <c r="Q113" s="9"/>
      <c r="R113" s="9"/>
      <c r="S113" s="48"/>
      <c r="T113" s="82"/>
      <c r="U113" s="88">
        <f>SUM(U87:U112)</f>
        <v>0</v>
      </c>
      <c r="V113" s="88">
        <f>SUM(V87:V112)</f>
        <v>0</v>
      </c>
      <c r="W113" s="89">
        <f>SUM(W87:W112)</f>
        <v>0</v>
      </c>
    </row>
    <row r="114" spans="1:23" ht="12.75" customHeight="1" thickBot="1">
      <c r="A114" s="48"/>
      <c r="B114" s="305"/>
      <c r="C114" s="65"/>
      <c r="D114" s="9"/>
      <c r="E114" s="9"/>
      <c r="F114" s="9"/>
      <c r="G114" s="9"/>
      <c r="H114" s="9"/>
      <c r="I114" s="9"/>
      <c r="J114" s="9"/>
      <c r="K114" s="9"/>
      <c r="L114" s="9"/>
      <c r="M114" s="9"/>
      <c r="N114" s="9"/>
      <c r="O114" s="9"/>
      <c r="P114" s="24"/>
      <c r="Q114" s="9"/>
      <c r="R114" s="9"/>
      <c r="S114" s="48"/>
      <c r="T114" s="82"/>
      <c r="U114" s="82"/>
      <c r="V114" s="82"/>
      <c r="W114" s="92"/>
    </row>
    <row r="115" spans="1:23" ht="58.5" customHeight="1">
      <c r="A115" s="48"/>
      <c r="B115" s="305"/>
      <c r="C115" s="65"/>
      <c r="D115" s="9"/>
      <c r="E115" s="9"/>
      <c r="F115" s="9"/>
      <c r="G115" s="9"/>
      <c r="H115" s="9"/>
      <c r="I115" s="9"/>
      <c r="J115" s="9"/>
      <c r="K115" s="296" t="s">
        <v>119</v>
      </c>
      <c r="L115" s="297"/>
      <c r="M115" s="11" t="s">
        <v>18</v>
      </c>
      <c r="N115" s="12" t="s">
        <v>8</v>
      </c>
      <c r="O115" s="13" t="s">
        <v>9</v>
      </c>
      <c r="P115" s="24"/>
      <c r="Q115" s="9"/>
      <c r="R115" s="9"/>
      <c r="S115" s="48"/>
      <c r="T115" s="82"/>
      <c r="U115" s="82"/>
      <c r="V115" s="82"/>
      <c r="W115" s="92"/>
    </row>
    <row r="116" spans="1:23" ht="15">
      <c r="A116" s="48"/>
      <c r="B116" s="305"/>
      <c r="C116" s="71"/>
      <c r="D116" s="48"/>
      <c r="E116" s="48"/>
      <c r="F116" s="48"/>
      <c r="G116" s="48"/>
      <c r="H116" s="48"/>
      <c r="I116" s="48"/>
      <c r="J116" s="9"/>
      <c r="K116" s="152" t="s">
        <v>17</v>
      </c>
      <c r="L116" s="60"/>
      <c r="M116" s="53">
        <v>0</v>
      </c>
      <c r="N116" s="40">
        <f>ROUND(N113*(1+M116),2)</f>
        <v>0</v>
      </c>
      <c r="O116" s="153">
        <f>ROUND(O113*(1+M116),2)</f>
        <v>0</v>
      </c>
      <c r="P116" s="72"/>
      <c r="Q116" s="48"/>
      <c r="R116" s="48"/>
      <c r="S116" s="48"/>
      <c r="T116" s="82"/>
      <c r="U116" s="82"/>
      <c r="V116" s="82"/>
      <c r="W116" s="92"/>
    </row>
    <row r="117" spans="1:23" ht="15">
      <c r="A117" s="48"/>
      <c r="B117" s="305"/>
      <c r="C117" s="71"/>
      <c r="D117" s="48"/>
      <c r="E117" s="48"/>
      <c r="F117" s="48"/>
      <c r="G117" s="48"/>
      <c r="H117" s="48"/>
      <c r="I117" s="48"/>
      <c r="J117" s="9"/>
      <c r="K117" s="152" t="s">
        <v>79</v>
      </c>
      <c r="L117" s="60"/>
      <c r="M117" s="53">
        <v>0.004</v>
      </c>
      <c r="N117" s="40">
        <f>ROUND(N116*(1+M117),2)</f>
        <v>0</v>
      </c>
      <c r="O117" s="153">
        <f>ROUND(O116*(1+M117),2)</f>
        <v>0</v>
      </c>
      <c r="P117" s="72"/>
      <c r="Q117" s="48"/>
      <c r="R117" s="48"/>
      <c r="S117" s="48"/>
      <c r="T117" s="82"/>
      <c r="U117" s="82"/>
      <c r="V117" s="82"/>
      <c r="W117" s="92"/>
    </row>
    <row r="118" spans="1:23" ht="13.5" thickBot="1">
      <c r="A118" s="48"/>
      <c r="B118" s="305"/>
      <c r="C118" s="71"/>
      <c r="D118" s="48"/>
      <c r="E118" s="48"/>
      <c r="F118" s="48"/>
      <c r="G118" s="48"/>
      <c r="H118" s="48"/>
      <c r="I118" s="48"/>
      <c r="J118" s="48"/>
      <c r="K118" s="242" t="s">
        <v>105</v>
      </c>
      <c r="L118" s="243"/>
      <c r="M118" s="244">
        <v>0.007</v>
      </c>
      <c r="N118" s="245">
        <f>ROUND(N117*(1+M118),2)</f>
        <v>0</v>
      </c>
      <c r="O118" s="246">
        <f>ROUND(O117*(1+M118),2)</f>
        <v>0</v>
      </c>
      <c r="P118" s="72"/>
      <c r="Q118" s="48"/>
      <c r="R118" s="48"/>
      <c r="S118" s="48"/>
      <c r="T118" s="82"/>
      <c r="U118" s="82"/>
      <c r="V118" s="82"/>
      <c r="W118" s="92"/>
    </row>
    <row r="119" spans="1:23" ht="13.5" thickBot="1">
      <c r="A119" s="48"/>
      <c r="B119" s="305"/>
      <c r="C119" s="65"/>
      <c r="D119" s="9"/>
      <c r="E119" s="9"/>
      <c r="F119" s="9"/>
      <c r="G119" s="9"/>
      <c r="H119" s="9"/>
      <c r="I119" s="9"/>
      <c r="J119" s="9"/>
      <c r="K119" s="9"/>
      <c r="L119" s="9"/>
      <c r="M119" s="9"/>
      <c r="N119" s="9"/>
      <c r="O119" s="9"/>
      <c r="P119" s="72"/>
      <c r="Q119" s="48"/>
      <c r="R119" s="48"/>
      <c r="S119" s="48"/>
      <c r="T119" s="82"/>
      <c r="U119" s="82"/>
      <c r="V119" s="82"/>
      <c r="W119" s="92"/>
    </row>
    <row r="120" spans="1:23" ht="14.25">
      <c r="A120" s="48"/>
      <c r="B120" s="305"/>
      <c r="C120" s="149">
        <v>2016</v>
      </c>
      <c r="D120" s="63"/>
      <c r="E120" s="63"/>
      <c r="F120" s="63"/>
      <c r="G120" s="63"/>
      <c r="H120" s="63"/>
      <c r="I120" s="63"/>
      <c r="J120" s="63"/>
      <c r="K120" s="63"/>
      <c r="L120" s="63"/>
      <c r="M120" s="63"/>
      <c r="N120" s="63"/>
      <c r="O120" s="63"/>
      <c r="P120" s="64"/>
      <c r="Q120" s="63"/>
      <c r="R120" s="63"/>
      <c r="S120" s="107"/>
      <c r="T120" s="90"/>
      <c r="U120" s="90"/>
      <c r="V120" s="90"/>
      <c r="W120" s="91"/>
    </row>
    <row r="121" spans="1:23" ht="13.5" thickBot="1">
      <c r="A121" s="48"/>
      <c r="B121" s="305"/>
      <c r="C121" s="65"/>
      <c r="D121" s="9"/>
      <c r="E121" s="9"/>
      <c r="F121" s="9"/>
      <c r="G121" s="9"/>
      <c r="H121" s="9"/>
      <c r="I121" s="9"/>
      <c r="J121" s="9"/>
      <c r="K121" s="9"/>
      <c r="L121" s="9"/>
      <c r="M121" s="9"/>
      <c r="N121" s="9"/>
      <c r="O121" s="9"/>
      <c r="P121" s="24"/>
      <c r="Q121" s="9"/>
      <c r="R121" s="9"/>
      <c r="S121" s="48"/>
      <c r="T121" s="82"/>
      <c r="U121" s="82"/>
      <c r="V121" s="82"/>
      <c r="W121" s="92"/>
    </row>
    <row r="122" spans="1:23" ht="15">
      <c r="A122" s="48"/>
      <c r="B122" s="305"/>
      <c r="C122" s="66"/>
      <c r="D122" s="289" t="s">
        <v>1</v>
      </c>
      <c r="E122" s="290"/>
      <c r="F122" s="291"/>
      <c r="G122" s="5"/>
      <c r="H122" s="6"/>
      <c r="I122" s="6"/>
      <c r="J122" s="292" t="s">
        <v>2</v>
      </c>
      <c r="K122" s="293"/>
      <c r="L122" s="293"/>
      <c r="M122" s="7"/>
      <c r="N122" s="274" t="s">
        <v>3</v>
      </c>
      <c r="O122" s="274"/>
      <c r="P122" s="24"/>
      <c r="Q122" s="9"/>
      <c r="R122" s="9"/>
      <c r="S122" s="48"/>
      <c r="T122" s="82"/>
      <c r="U122" s="82"/>
      <c r="V122" s="82"/>
      <c r="W122" s="92"/>
    </row>
    <row r="123" spans="1:23" ht="64.5" thickBot="1">
      <c r="A123" s="48"/>
      <c r="B123" s="305"/>
      <c r="C123" s="67" t="s">
        <v>4</v>
      </c>
      <c r="D123" s="173" t="s">
        <v>68</v>
      </c>
      <c r="E123" s="174" t="s">
        <v>69</v>
      </c>
      <c r="F123" s="166" t="s">
        <v>30</v>
      </c>
      <c r="G123" s="14" t="s">
        <v>70</v>
      </c>
      <c r="H123" s="15" t="s">
        <v>71</v>
      </c>
      <c r="I123" s="15"/>
      <c r="J123" s="16" t="s">
        <v>45</v>
      </c>
      <c r="K123" s="16" t="s">
        <v>46</v>
      </c>
      <c r="L123" s="17" t="s">
        <v>7</v>
      </c>
      <c r="M123" s="15"/>
      <c r="N123" s="18" t="s">
        <v>8</v>
      </c>
      <c r="O123" s="18" t="s">
        <v>9</v>
      </c>
      <c r="P123" s="24"/>
      <c r="Q123" s="9"/>
      <c r="R123" s="9"/>
      <c r="S123" s="48"/>
      <c r="T123" s="82"/>
      <c r="U123" s="93" t="s">
        <v>10</v>
      </c>
      <c r="V123" s="93" t="s">
        <v>11</v>
      </c>
      <c r="W123" s="92"/>
    </row>
    <row r="124" spans="1:23" ht="15">
      <c r="A124" s="48"/>
      <c r="B124" s="305"/>
      <c r="C124" s="27">
        <v>2</v>
      </c>
      <c r="D124" s="170">
        <v>0</v>
      </c>
      <c r="E124" s="171">
        <v>0</v>
      </c>
      <c r="F124" s="172">
        <v>1</v>
      </c>
      <c r="G124" s="39">
        <f aca="true" t="shared" si="63" ref="G124:G149">D124+E124</f>
        <v>0</v>
      </c>
      <c r="H124" s="40">
        <f aca="true" t="shared" si="64" ref="H124:H149">ROUND((G124/F124),2)</f>
        <v>0</v>
      </c>
      <c r="I124" s="40"/>
      <c r="J124" s="36">
        <f>ROUND((H124*3%)*F124,2)</f>
        <v>0</v>
      </c>
      <c r="K124" s="36">
        <f>ROUND((IF(H124-$R$126&lt;0,0,(H124-$R$126))*3.5%)*F124,2)</f>
        <v>0</v>
      </c>
      <c r="L124" s="37">
        <f aca="true" t="shared" si="65" ref="L124:L149">J124+K124</f>
        <v>0</v>
      </c>
      <c r="M124" s="40"/>
      <c r="N124" s="44">
        <f>((MIN(H124,$R$127)*0.58%)+IF(H124&gt;$R$127,(H124-$R$127)*1.25%,0))*F124</f>
        <v>0</v>
      </c>
      <c r="O124" s="44">
        <f>(H124*3.75%)*F124</f>
        <v>0</v>
      </c>
      <c r="P124" s="24" t="str">
        <f>IF(W124&lt;&gt;0,"Error - review!",".")</f>
        <v>.</v>
      </c>
      <c r="Q124" s="300" t="s">
        <v>23</v>
      </c>
      <c r="R124" s="301"/>
      <c r="S124" s="48"/>
      <c r="T124" s="82"/>
      <c r="U124" s="86">
        <f aca="true" t="shared" si="66" ref="U124:U149">((MIN(H124,$R$127)*0.58%))*F124</f>
        <v>0</v>
      </c>
      <c r="V124" s="86">
        <f aca="true" t="shared" si="67" ref="V124:V149">(IF(H124&gt;$R$127,(H124-$R$127)*1.25%,0))*F124</f>
        <v>0</v>
      </c>
      <c r="W124" s="94">
        <f aca="true" t="shared" si="68" ref="W124:W149">(U124+V124)-N124</f>
        <v>0</v>
      </c>
    </row>
    <row r="125" spans="1:23" ht="15">
      <c r="A125" s="48"/>
      <c r="B125" s="305"/>
      <c r="C125" s="27">
        <v>4</v>
      </c>
      <c r="D125" s="170">
        <v>0</v>
      </c>
      <c r="E125" s="171">
        <v>0</v>
      </c>
      <c r="F125" s="172">
        <v>1</v>
      </c>
      <c r="G125" s="39">
        <f t="shared" si="63"/>
        <v>0</v>
      </c>
      <c r="H125" s="40">
        <f t="shared" si="64"/>
        <v>0</v>
      </c>
      <c r="I125" s="40"/>
      <c r="J125" s="36">
        <f aca="true" t="shared" si="69" ref="J125:J149">ROUND((H125*3%)*F125,2)</f>
        <v>0</v>
      </c>
      <c r="K125" s="36">
        <f aca="true" t="shared" si="70" ref="K125:K149">ROUND((IF(H125-$R$126&lt;0,0,(H125-$R$126))*3.5%)*F125,2)</f>
        <v>0</v>
      </c>
      <c r="L125" s="37">
        <f t="shared" si="65"/>
        <v>0</v>
      </c>
      <c r="M125" s="40"/>
      <c r="N125" s="44">
        <f aca="true" t="shared" si="71" ref="N125:N149">((MIN(H125,$R$127)*0.58%)+IF(H125&gt;$R$127,(H125-$R$127)*1.25%,0))*F125</f>
        <v>0</v>
      </c>
      <c r="O125" s="44">
        <f aca="true" t="shared" si="72" ref="O125:O149">(H125*3.75%)*F125</f>
        <v>0</v>
      </c>
      <c r="P125" s="24" t="str">
        <f aca="true" t="shared" si="73" ref="P125:P149">IF(W125&lt;&gt;0,"Error - review!",".")</f>
        <v>.</v>
      </c>
      <c r="Q125" s="113" t="s">
        <v>13</v>
      </c>
      <c r="R125" s="112">
        <v>233.3</v>
      </c>
      <c r="S125" s="43"/>
      <c r="T125" s="82"/>
      <c r="U125" s="86">
        <f t="shared" si="66"/>
        <v>0</v>
      </c>
      <c r="V125" s="86">
        <f t="shared" si="67"/>
        <v>0</v>
      </c>
      <c r="W125" s="94">
        <f t="shared" si="68"/>
        <v>0</v>
      </c>
    </row>
    <row r="126" spans="1:23" ht="15">
      <c r="A126" s="48"/>
      <c r="B126" s="305"/>
      <c r="C126" s="27">
        <v>6</v>
      </c>
      <c r="D126" s="170">
        <v>0</v>
      </c>
      <c r="E126" s="171">
        <v>0</v>
      </c>
      <c r="F126" s="172">
        <v>1</v>
      </c>
      <c r="G126" s="39">
        <f t="shared" si="63"/>
        <v>0</v>
      </c>
      <c r="H126" s="40">
        <f t="shared" si="64"/>
        <v>0</v>
      </c>
      <c r="I126" s="40"/>
      <c r="J126" s="36">
        <f t="shared" si="69"/>
        <v>0</v>
      </c>
      <c r="K126" s="36">
        <f t="shared" si="70"/>
        <v>0</v>
      </c>
      <c r="L126" s="37">
        <f t="shared" si="65"/>
        <v>0</v>
      </c>
      <c r="M126" s="40"/>
      <c r="N126" s="44">
        <f t="shared" si="71"/>
        <v>0</v>
      </c>
      <c r="O126" s="44">
        <f t="shared" si="72"/>
        <v>0</v>
      </c>
      <c r="P126" s="24" t="str">
        <f t="shared" si="73"/>
        <v>.</v>
      </c>
      <c r="Q126" s="113" t="s">
        <v>39</v>
      </c>
      <c r="R126" s="112">
        <f>ROUND(($R$125*52.18*2)/26.09,2)</f>
        <v>933.2</v>
      </c>
      <c r="S126" s="43"/>
      <c r="T126" s="82"/>
      <c r="U126" s="86">
        <f t="shared" si="66"/>
        <v>0</v>
      </c>
      <c r="V126" s="86">
        <f t="shared" si="67"/>
        <v>0</v>
      </c>
      <c r="W126" s="94">
        <f t="shared" si="68"/>
        <v>0</v>
      </c>
    </row>
    <row r="127" spans="1:23" ht="13.5" thickBot="1">
      <c r="A127" s="48"/>
      <c r="B127" s="305"/>
      <c r="C127" s="27">
        <v>8</v>
      </c>
      <c r="D127" s="170">
        <v>0</v>
      </c>
      <c r="E127" s="171">
        <v>0</v>
      </c>
      <c r="F127" s="172">
        <v>1</v>
      </c>
      <c r="G127" s="39">
        <f t="shared" si="63"/>
        <v>0</v>
      </c>
      <c r="H127" s="40">
        <f t="shared" si="64"/>
        <v>0</v>
      </c>
      <c r="I127" s="40"/>
      <c r="J127" s="36">
        <f t="shared" si="69"/>
        <v>0</v>
      </c>
      <c r="K127" s="36">
        <f t="shared" si="70"/>
        <v>0</v>
      </c>
      <c r="L127" s="37">
        <f t="shared" si="65"/>
        <v>0</v>
      </c>
      <c r="M127" s="40"/>
      <c r="N127" s="44">
        <f t="shared" si="71"/>
        <v>0</v>
      </c>
      <c r="O127" s="44">
        <f t="shared" si="72"/>
        <v>0</v>
      </c>
      <c r="P127" s="24" t="str">
        <f t="shared" si="73"/>
        <v>.</v>
      </c>
      <c r="Q127" s="114" t="s">
        <v>14</v>
      </c>
      <c r="R127" s="115">
        <f>ROUND(($R$125*52.18*3.74)/26.09,2)</f>
        <v>1745.08</v>
      </c>
      <c r="S127" s="43"/>
      <c r="T127" s="82"/>
      <c r="U127" s="86">
        <f t="shared" si="66"/>
        <v>0</v>
      </c>
      <c r="V127" s="86">
        <f t="shared" si="67"/>
        <v>0</v>
      </c>
      <c r="W127" s="94">
        <f t="shared" si="68"/>
        <v>0</v>
      </c>
    </row>
    <row r="128" spans="1:23" ht="15">
      <c r="A128" s="48"/>
      <c r="B128" s="305"/>
      <c r="C128" s="27">
        <v>10</v>
      </c>
      <c r="D128" s="170">
        <v>0</v>
      </c>
      <c r="E128" s="171">
        <v>0</v>
      </c>
      <c r="F128" s="172">
        <v>1</v>
      </c>
      <c r="G128" s="39">
        <f t="shared" si="63"/>
        <v>0</v>
      </c>
      <c r="H128" s="40">
        <f t="shared" si="64"/>
        <v>0</v>
      </c>
      <c r="I128" s="40"/>
      <c r="J128" s="36">
        <f t="shared" si="69"/>
        <v>0</v>
      </c>
      <c r="K128" s="36">
        <f t="shared" si="70"/>
        <v>0</v>
      </c>
      <c r="L128" s="37">
        <f t="shared" si="65"/>
        <v>0</v>
      </c>
      <c r="M128" s="40"/>
      <c r="N128" s="44">
        <f t="shared" si="71"/>
        <v>0</v>
      </c>
      <c r="O128" s="44">
        <f t="shared" si="72"/>
        <v>0</v>
      </c>
      <c r="P128" s="24" t="str">
        <f t="shared" si="73"/>
        <v>.</v>
      </c>
      <c r="Q128" s="9"/>
      <c r="R128" s="9"/>
      <c r="S128" s="48"/>
      <c r="T128" s="82"/>
      <c r="U128" s="86">
        <f t="shared" si="66"/>
        <v>0</v>
      </c>
      <c r="V128" s="86">
        <f t="shared" si="67"/>
        <v>0</v>
      </c>
      <c r="W128" s="94">
        <f t="shared" si="68"/>
        <v>0</v>
      </c>
    </row>
    <row r="129" spans="1:23" ht="15">
      <c r="A129" s="48"/>
      <c r="B129" s="305"/>
      <c r="C129" s="27">
        <v>12</v>
      </c>
      <c r="D129" s="170">
        <v>0</v>
      </c>
      <c r="E129" s="171">
        <v>0</v>
      </c>
      <c r="F129" s="172">
        <v>1</v>
      </c>
      <c r="G129" s="39">
        <f t="shared" si="63"/>
        <v>0</v>
      </c>
      <c r="H129" s="40">
        <f t="shared" si="64"/>
        <v>0</v>
      </c>
      <c r="I129" s="40"/>
      <c r="J129" s="36">
        <f t="shared" si="69"/>
        <v>0</v>
      </c>
      <c r="K129" s="36">
        <f t="shared" si="70"/>
        <v>0</v>
      </c>
      <c r="L129" s="37">
        <f t="shared" si="65"/>
        <v>0</v>
      </c>
      <c r="M129" s="40"/>
      <c r="N129" s="44">
        <f t="shared" si="71"/>
        <v>0</v>
      </c>
      <c r="O129" s="44">
        <f t="shared" si="72"/>
        <v>0</v>
      </c>
      <c r="P129" s="24" t="str">
        <f t="shared" si="73"/>
        <v>.</v>
      </c>
      <c r="Q129" s="9"/>
      <c r="R129" s="9"/>
      <c r="S129" s="48"/>
      <c r="T129" s="82"/>
      <c r="U129" s="86">
        <f t="shared" si="66"/>
        <v>0</v>
      </c>
      <c r="V129" s="86">
        <f t="shared" si="67"/>
        <v>0</v>
      </c>
      <c r="W129" s="94">
        <f t="shared" si="68"/>
        <v>0</v>
      </c>
    </row>
    <row r="130" spans="1:23" ht="15">
      <c r="A130" s="48"/>
      <c r="B130" s="305"/>
      <c r="C130" s="27">
        <v>14</v>
      </c>
      <c r="D130" s="170">
        <v>0</v>
      </c>
      <c r="E130" s="171">
        <v>0</v>
      </c>
      <c r="F130" s="172">
        <v>1</v>
      </c>
      <c r="G130" s="39">
        <f aca="true" t="shared" si="74" ref="G130:G143">D130+E130</f>
        <v>0</v>
      </c>
      <c r="H130" s="40">
        <f aca="true" t="shared" si="75" ref="H130:H143">ROUND((G130/F130),2)</f>
        <v>0</v>
      </c>
      <c r="I130" s="40"/>
      <c r="J130" s="36">
        <f aca="true" t="shared" si="76" ref="J130:J143">ROUND((H130*3%)*F130,2)</f>
        <v>0</v>
      </c>
      <c r="K130" s="36">
        <f aca="true" t="shared" si="77" ref="K130:K142">ROUND((IF(H130-$R$126&lt;0,0,(H130-$R$126))*3.5%)*F130,2)</f>
        <v>0</v>
      </c>
      <c r="L130" s="37">
        <f aca="true" t="shared" si="78" ref="L130:L143">J130+K130</f>
        <v>0</v>
      </c>
      <c r="M130" s="40"/>
      <c r="N130" s="44">
        <f t="shared" si="71"/>
        <v>0</v>
      </c>
      <c r="O130" s="44">
        <f aca="true" t="shared" si="79" ref="O130:O143">(H130*3.75%)*F130</f>
        <v>0</v>
      </c>
      <c r="P130" s="24" t="str">
        <f aca="true" t="shared" si="80" ref="P130:P143">IF(W130&lt;&gt;0,"Error - review!",".")</f>
        <v>.</v>
      </c>
      <c r="Q130" s="9"/>
      <c r="R130" s="9"/>
      <c r="S130" s="48"/>
      <c r="T130" s="82"/>
      <c r="U130" s="86">
        <f aca="true" t="shared" si="81" ref="U130:U144">((MIN(H130,$R$127)*0.58%))*F130</f>
        <v>0</v>
      </c>
      <c r="V130" s="86">
        <f aca="true" t="shared" si="82" ref="V130:V144">(IF(H130&gt;$R$127,(H130-$R$127)*1.25%,0))*F130</f>
        <v>0</v>
      </c>
      <c r="W130" s="94">
        <f aca="true" t="shared" si="83" ref="W130:W144">(U130+V130)-N130</f>
        <v>0</v>
      </c>
    </row>
    <row r="131" spans="1:23" ht="15">
      <c r="A131" s="48"/>
      <c r="B131" s="305"/>
      <c r="C131" s="27">
        <v>16</v>
      </c>
      <c r="D131" s="170">
        <v>0</v>
      </c>
      <c r="E131" s="171">
        <v>0</v>
      </c>
      <c r="F131" s="172">
        <v>1</v>
      </c>
      <c r="G131" s="39">
        <f t="shared" si="74"/>
        <v>0</v>
      </c>
      <c r="H131" s="40">
        <f t="shared" si="75"/>
        <v>0</v>
      </c>
      <c r="I131" s="40"/>
      <c r="J131" s="36">
        <f t="shared" si="76"/>
        <v>0</v>
      </c>
      <c r="K131" s="36">
        <f t="shared" si="77"/>
        <v>0</v>
      </c>
      <c r="L131" s="37">
        <f t="shared" si="78"/>
        <v>0</v>
      </c>
      <c r="M131" s="40"/>
      <c r="N131" s="44">
        <f t="shared" si="71"/>
        <v>0</v>
      </c>
      <c r="O131" s="44">
        <f t="shared" si="79"/>
        <v>0</v>
      </c>
      <c r="P131" s="24" t="str">
        <f t="shared" si="80"/>
        <v>.</v>
      </c>
      <c r="Q131" s="9"/>
      <c r="R131" s="9"/>
      <c r="S131" s="48"/>
      <c r="T131" s="82"/>
      <c r="U131" s="86">
        <f t="shared" si="81"/>
        <v>0</v>
      </c>
      <c r="V131" s="86">
        <f t="shared" si="82"/>
        <v>0</v>
      </c>
      <c r="W131" s="94">
        <f t="shared" si="83"/>
        <v>0</v>
      </c>
    </row>
    <row r="132" spans="1:23" ht="15">
      <c r="A132" s="48"/>
      <c r="B132" s="305"/>
      <c r="C132" s="27">
        <v>18</v>
      </c>
      <c r="D132" s="170">
        <v>0</v>
      </c>
      <c r="E132" s="171">
        <v>0</v>
      </c>
      <c r="F132" s="172">
        <v>1</v>
      </c>
      <c r="G132" s="39">
        <f t="shared" si="74"/>
        <v>0</v>
      </c>
      <c r="H132" s="40">
        <f t="shared" si="75"/>
        <v>0</v>
      </c>
      <c r="I132" s="40"/>
      <c r="J132" s="36">
        <f t="shared" si="76"/>
        <v>0</v>
      </c>
      <c r="K132" s="36">
        <f t="shared" si="77"/>
        <v>0</v>
      </c>
      <c r="L132" s="37">
        <f t="shared" si="78"/>
        <v>0</v>
      </c>
      <c r="M132" s="40"/>
      <c r="N132" s="44">
        <f t="shared" si="71"/>
        <v>0</v>
      </c>
      <c r="O132" s="44">
        <f t="shared" si="79"/>
        <v>0</v>
      </c>
      <c r="P132" s="24" t="str">
        <f t="shared" si="80"/>
        <v>.</v>
      </c>
      <c r="Q132" s="9"/>
      <c r="R132" s="9"/>
      <c r="S132" s="48"/>
      <c r="T132" s="82"/>
      <c r="U132" s="86">
        <f t="shared" si="81"/>
        <v>0</v>
      </c>
      <c r="V132" s="86">
        <f t="shared" si="82"/>
        <v>0</v>
      </c>
      <c r="W132" s="94">
        <f t="shared" si="83"/>
        <v>0</v>
      </c>
    </row>
    <row r="133" spans="1:23" ht="15">
      <c r="A133" s="48"/>
      <c r="B133" s="305"/>
      <c r="C133" s="27">
        <v>20</v>
      </c>
      <c r="D133" s="170">
        <v>0</v>
      </c>
      <c r="E133" s="171">
        <v>0</v>
      </c>
      <c r="F133" s="172">
        <v>1</v>
      </c>
      <c r="G133" s="39">
        <f t="shared" si="74"/>
        <v>0</v>
      </c>
      <c r="H133" s="40">
        <f t="shared" si="75"/>
        <v>0</v>
      </c>
      <c r="I133" s="40"/>
      <c r="J133" s="36">
        <f t="shared" si="76"/>
        <v>0</v>
      </c>
      <c r="K133" s="36">
        <f t="shared" si="77"/>
        <v>0</v>
      </c>
      <c r="L133" s="37">
        <f t="shared" si="78"/>
        <v>0</v>
      </c>
      <c r="M133" s="40"/>
      <c r="N133" s="44">
        <f t="shared" si="71"/>
        <v>0</v>
      </c>
      <c r="O133" s="44">
        <f t="shared" si="79"/>
        <v>0</v>
      </c>
      <c r="P133" s="24" t="str">
        <f t="shared" si="80"/>
        <v>.</v>
      </c>
      <c r="Q133" s="9"/>
      <c r="R133" s="9"/>
      <c r="S133" s="48"/>
      <c r="T133" s="82"/>
      <c r="U133" s="86">
        <f t="shared" si="81"/>
        <v>0</v>
      </c>
      <c r="V133" s="86">
        <f t="shared" si="82"/>
        <v>0</v>
      </c>
      <c r="W133" s="94">
        <f t="shared" si="83"/>
        <v>0</v>
      </c>
    </row>
    <row r="134" spans="1:23" ht="15">
      <c r="A134" s="48"/>
      <c r="B134" s="305"/>
      <c r="C134" s="27">
        <v>22</v>
      </c>
      <c r="D134" s="170">
        <v>0</v>
      </c>
      <c r="E134" s="171">
        <v>0</v>
      </c>
      <c r="F134" s="172">
        <v>1</v>
      </c>
      <c r="G134" s="39">
        <f t="shared" si="74"/>
        <v>0</v>
      </c>
      <c r="H134" s="40">
        <f t="shared" si="75"/>
        <v>0</v>
      </c>
      <c r="I134" s="40"/>
      <c r="J134" s="36">
        <f t="shared" si="76"/>
        <v>0</v>
      </c>
      <c r="K134" s="36">
        <f t="shared" si="77"/>
        <v>0</v>
      </c>
      <c r="L134" s="37">
        <f t="shared" si="78"/>
        <v>0</v>
      </c>
      <c r="M134" s="40"/>
      <c r="N134" s="44">
        <f t="shared" si="71"/>
        <v>0</v>
      </c>
      <c r="O134" s="44">
        <f t="shared" si="79"/>
        <v>0</v>
      </c>
      <c r="P134" s="24" t="str">
        <f t="shared" si="80"/>
        <v>.</v>
      </c>
      <c r="Q134" s="9"/>
      <c r="R134" s="9"/>
      <c r="S134" s="48"/>
      <c r="T134" s="82"/>
      <c r="U134" s="86">
        <f t="shared" si="81"/>
        <v>0</v>
      </c>
      <c r="V134" s="86">
        <f t="shared" si="82"/>
        <v>0</v>
      </c>
      <c r="W134" s="94">
        <f t="shared" si="83"/>
        <v>0</v>
      </c>
    </row>
    <row r="135" spans="1:23" ht="15">
      <c r="A135" s="48"/>
      <c r="B135" s="305"/>
      <c r="C135" s="27">
        <v>24</v>
      </c>
      <c r="D135" s="170">
        <v>0</v>
      </c>
      <c r="E135" s="171">
        <v>0</v>
      </c>
      <c r="F135" s="172">
        <v>1</v>
      </c>
      <c r="G135" s="39">
        <f t="shared" si="74"/>
        <v>0</v>
      </c>
      <c r="H135" s="40">
        <f t="shared" si="75"/>
        <v>0</v>
      </c>
      <c r="I135" s="40"/>
      <c r="J135" s="36">
        <f t="shared" si="76"/>
        <v>0</v>
      </c>
      <c r="K135" s="36">
        <f t="shared" si="77"/>
        <v>0</v>
      </c>
      <c r="L135" s="37">
        <f t="shared" si="78"/>
        <v>0</v>
      </c>
      <c r="M135" s="40"/>
      <c r="N135" s="44">
        <f t="shared" si="71"/>
        <v>0</v>
      </c>
      <c r="O135" s="44">
        <f t="shared" si="79"/>
        <v>0</v>
      </c>
      <c r="P135" s="24" t="str">
        <f t="shared" si="80"/>
        <v>.</v>
      </c>
      <c r="Q135" s="9"/>
      <c r="R135" s="9"/>
      <c r="S135" s="48"/>
      <c r="T135" s="82"/>
      <c r="U135" s="86">
        <f t="shared" si="81"/>
        <v>0</v>
      </c>
      <c r="V135" s="86">
        <f t="shared" si="82"/>
        <v>0</v>
      </c>
      <c r="W135" s="94">
        <f t="shared" si="83"/>
        <v>0</v>
      </c>
    </row>
    <row r="136" spans="1:23" ht="15">
      <c r="A136" s="48"/>
      <c r="B136" s="305"/>
      <c r="C136" s="27">
        <v>26</v>
      </c>
      <c r="D136" s="170">
        <v>0</v>
      </c>
      <c r="E136" s="171">
        <v>0</v>
      </c>
      <c r="F136" s="172">
        <v>1</v>
      </c>
      <c r="G136" s="39">
        <f t="shared" si="74"/>
        <v>0</v>
      </c>
      <c r="H136" s="40">
        <f t="shared" si="75"/>
        <v>0</v>
      </c>
      <c r="I136" s="40"/>
      <c r="J136" s="36">
        <f t="shared" si="76"/>
        <v>0</v>
      </c>
      <c r="K136" s="36">
        <f t="shared" si="77"/>
        <v>0</v>
      </c>
      <c r="L136" s="37">
        <f t="shared" si="78"/>
        <v>0</v>
      </c>
      <c r="M136" s="40"/>
      <c r="N136" s="44">
        <f t="shared" si="71"/>
        <v>0</v>
      </c>
      <c r="O136" s="44">
        <f t="shared" si="79"/>
        <v>0</v>
      </c>
      <c r="P136" s="24" t="str">
        <f t="shared" si="80"/>
        <v>.</v>
      </c>
      <c r="Q136" s="9"/>
      <c r="R136" s="9"/>
      <c r="S136" s="48"/>
      <c r="T136" s="82"/>
      <c r="U136" s="86">
        <f t="shared" si="81"/>
        <v>0</v>
      </c>
      <c r="V136" s="86">
        <f t="shared" si="82"/>
        <v>0</v>
      </c>
      <c r="W136" s="94">
        <f t="shared" si="83"/>
        <v>0</v>
      </c>
    </row>
    <row r="137" spans="1:23" ht="15">
      <c r="A137" s="48"/>
      <c r="B137" s="305"/>
      <c r="C137" s="27">
        <v>28</v>
      </c>
      <c r="D137" s="170">
        <v>0</v>
      </c>
      <c r="E137" s="171">
        <v>0</v>
      </c>
      <c r="F137" s="172">
        <v>1</v>
      </c>
      <c r="G137" s="39">
        <f t="shared" si="74"/>
        <v>0</v>
      </c>
      <c r="H137" s="40">
        <f t="shared" si="75"/>
        <v>0</v>
      </c>
      <c r="I137" s="40"/>
      <c r="J137" s="36">
        <f t="shared" si="76"/>
        <v>0</v>
      </c>
      <c r="K137" s="36">
        <f t="shared" si="77"/>
        <v>0</v>
      </c>
      <c r="L137" s="37">
        <f t="shared" si="78"/>
        <v>0</v>
      </c>
      <c r="M137" s="40"/>
      <c r="N137" s="44">
        <f t="shared" si="71"/>
        <v>0</v>
      </c>
      <c r="O137" s="44">
        <f t="shared" si="79"/>
        <v>0</v>
      </c>
      <c r="P137" s="24" t="str">
        <f t="shared" si="80"/>
        <v>.</v>
      </c>
      <c r="Q137" s="9"/>
      <c r="R137" s="9"/>
      <c r="S137" s="48"/>
      <c r="T137" s="82"/>
      <c r="U137" s="86">
        <f t="shared" si="81"/>
        <v>0</v>
      </c>
      <c r="V137" s="86">
        <f t="shared" si="82"/>
        <v>0</v>
      </c>
      <c r="W137" s="94">
        <f t="shared" si="83"/>
        <v>0</v>
      </c>
    </row>
    <row r="138" spans="1:23" ht="15">
      <c r="A138" s="48"/>
      <c r="B138" s="305"/>
      <c r="C138" s="27">
        <v>30</v>
      </c>
      <c r="D138" s="170">
        <v>0</v>
      </c>
      <c r="E138" s="171">
        <v>0</v>
      </c>
      <c r="F138" s="172">
        <v>1</v>
      </c>
      <c r="G138" s="39">
        <f t="shared" si="74"/>
        <v>0</v>
      </c>
      <c r="H138" s="40">
        <f t="shared" si="75"/>
        <v>0</v>
      </c>
      <c r="I138" s="40"/>
      <c r="J138" s="36">
        <f t="shared" si="76"/>
        <v>0</v>
      </c>
      <c r="K138" s="36">
        <f t="shared" si="77"/>
        <v>0</v>
      </c>
      <c r="L138" s="37">
        <f t="shared" si="78"/>
        <v>0</v>
      </c>
      <c r="M138" s="40"/>
      <c r="N138" s="44">
        <f t="shared" si="71"/>
        <v>0</v>
      </c>
      <c r="O138" s="44">
        <f t="shared" si="79"/>
        <v>0</v>
      </c>
      <c r="P138" s="24" t="str">
        <f t="shared" si="80"/>
        <v>.</v>
      </c>
      <c r="Q138" s="9"/>
      <c r="R138" s="9"/>
      <c r="S138" s="48"/>
      <c r="T138" s="82"/>
      <c r="U138" s="86">
        <f t="shared" si="81"/>
        <v>0</v>
      </c>
      <c r="V138" s="86">
        <f t="shared" si="82"/>
        <v>0</v>
      </c>
      <c r="W138" s="94">
        <f t="shared" si="83"/>
        <v>0</v>
      </c>
    </row>
    <row r="139" spans="1:23" ht="15">
      <c r="A139" s="48"/>
      <c r="B139" s="305"/>
      <c r="C139" s="27">
        <v>32</v>
      </c>
      <c r="D139" s="170">
        <v>0</v>
      </c>
      <c r="E139" s="171">
        <v>0</v>
      </c>
      <c r="F139" s="172">
        <v>1</v>
      </c>
      <c r="G139" s="39">
        <f t="shared" si="74"/>
        <v>0</v>
      </c>
      <c r="H139" s="40">
        <f t="shared" si="75"/>
        <v>0</v>
      </c>
      <c r="I139" s="40"/>
      <c r="J139" s="36">
        <f t="shared" si="76"/>
        <v>0</v>
      </c>
      <c r="K139" s="36">
        <f t="shared" si="77"/>
        <v>0</v>
      </c>
      <c r="L139" s="37">
        <f t="shared" si="78"/>
        <v>0</v>
      </c>
      <c r="M139" s="40"/>
      <c r="N139" s="44">
        <f t="shared" si="71"/>
        <v>0</v>
      </c>
      <c r="O139" s="44">
        <f t="shared" si="79"/>
        <v>0</v>
      </c>
      <c r="P139" s="24" t="str">
        <f t="shared" si="80"/>
        <v>.</v>
      </c>
      <c r="Q139" s="9"/>
      <c r="R139" s="9"/>
      <c r="S139" s="48"/>
      <c r="T139" s="82"/>
      <c r="U139" s="86">
        <f t="shared" si="81"/>
        <v>0</v>
      </c>
      <c r="V139" s="86">
        <f t="shared" si="82"/>
        <v>0</v>
      </c>
      <c r="W139" s="94">
        <f t="shared" si="83"/>
        <v>0</v>
      </c>
    </row>
    <row r="140" spans="1:23" ht="15">
      <c r="A140" s="48"/>
      <c r="B140" s="305"/>
      <c r="C140" s="27">
        <v>34</v>
      </c>
      <c r="D140" s="170">
        <v>0</v>
      </c>
      <c r="E140" s="171">
        <v>0</v>
      </c>
      <c r="F140" s="172">
        <v>1</v>
      </c>
      <c r="G140" s="39">
        <f t="shared" si="74"/>
        <v>0</v>
      </c>
      <c r="H140" s="40">
        <f t="shared" si="75"/>
        <v>0</v>
      </c>
      <c r="I140" s="40"/>
      <c r="J140" s="36">
        <f t="shared" si="76"/>
        <v>0</v>
      </c>
      <c r="K140" s="36">
        <f t="shared" si="77"/>
        <v>0</v>
      </c>
      <c r="L140" s="37">
        <f t="shared" si="78"/>
        <v>0</v>
      </c>
      <c r="M140" s="40"/>
      <c r="N140" s="44">
        <f t="shared" si="71"/>
        <v>0</v>
      </c>
      <c r="O140" s="44">
        <f t="shared" si="79"/>
        <v>0</v>
      </c>
      <c r="P140" s="24" t="str">
        <f t="shared" si="80"/>
        <v>.</v>
      </c>
      <c r="Q140" s="9"/>
      <c r="R140" s="9"/>
      <c r="S140" s="48"/>
      <c r="T140" s="82"/>
      <c r="U140" s="86">
        <f t="shared" si="81"/>
        <v>0</v>
      </c>
      <c r="V140" s="86">
        <f t="shared" si="82"/>
        <v>0</v>
      </c>
      <c r="W140" s="94">
        <f t="shared" si="83"/>
        <v>0</v>
      </c>
    </row>
    <row r="141" spans="1:23" ht="15">
      <c r="A141" s="48"/>
      <c r="B141" s="305"/>
      <c r="C141" s="27">
        <v>36</v>
      </c>
      <c r="D141" s="170">
        <v>0</v>
      </c>
      <c r="E141" s="171">
        <v>0</v>
      </c>
      <c r="F141" s="172">
        <v>1</v>
      </c>
      <c r="G141" s="39">
        <f t="shared" si="74"/>
        <v>0</v>
      </c>
      <c r="H141" s="40">
        <f t="shared" si="75"/>
        <v>0</v>
      </c>
      <c r="I141" s="40"/>
      <c r="J141" s="36">
        <f t="shared" si="76"/>
        <v>0</v>
      </c>
      <c r="K141" s="36">
        <f t="shared" si="77"/>
        <v>0</v>
      </c>
      <c r="L141" s="37">
        <f t="shared" si="78"/>
        <v>0</v>
      </c>
      <c r="M141" s="40"/>
      <c r="N141" s="44">
        <f t="shared" si="71"/>
        <v>0</v>
      </c>
      <c r="O141" s="44">
        <f t="shared" si="79"/>
        <v>0</v>
      </c>
      <c r="P141" s="24" t="str">
        <f t="shared" si="80"/>
        <v>.</v>
      </c>
      <c r="Q141" s="9"/>
      <c r="R141" s="9"/>
      <c r="S141" s="48"/>
      <c r="T141" s="82"/>
      <c r="U141" s="86">
        <f t="shared" si="81"/>
        <v>0</v>
      </c>
      <c r="V141" s="86">
        <f t="shared" si="82"/>
        <v>0</v>
      </c>
      <c r="W141" s="94">
        <f t="shared" si="83"/>
        <v>0</v>
      </c>
    </row>
    <row r="142" spans="1:23" ht="15">
      <c r="A142" s="48"/>
      <c r="B142" s="305"/>
      <c r="C142" s="27">
        <v>38</v>
      </c>
      <c r="D142" s="170">
        <v>0</v>
      </c>
      <c r="E142" s="171">
        <v>0</v>
      </c>
      <c r="F142" s="172">
        <v>1</v>
      </c>
      <c r="G142" s="39">
        <f t="shared" si="74"/>
        <v>0</v>
      </c>
      <c r="H142" s="40">
        <f t="shared" si="75"/>
        <v>0</v>
      </c>
      <c r="I142" s="40"/>
      <c r="J142" s="36">
        <f t="shared" si="76"/>
        <v>0</v>
      </c>
      <c r="K142" s="36">
        <f t="shared" si="77"/>
        <v>0</v>
      </c>
      <c r="L142" s="37">
        <f t="shared" si="78"/>
        <v>0</v>
      </c>
      <c r="M142" s="40"/>
      <c r="N142" s="44">
        <f t="shared" si="71"/>
        <v>0</v>
      </c>
      <c r="O142" s="44">
        <f t="shared" si="79"/>
        <v>0</v>
      </c>
      <c r="P142" s="24" t="str">
        <f t="shared" si="80"/>
        <v>.</v>
      </c>
      <c r="Q142" s="9"/>
      <c r="R142" s="9"/>
      <c r="S142" s="48"/>
      <c r="T142" s="82"/>
      <c r="U142" s="86">
        <f t="shared" si="81"/>
        <v>0</v>
      </c>
      <c r="V142" s="86">
        <f t="shared" si="82"/>
        <v>0</v>
      </c>
      <c r="W142" s="94">
        <f t="shared" si="83"/>
        <v>0</v>
      </c>
    </row>
    <row r="143" spans="1:23" ht="15">
      <c r="A143" s="48"/>
      <c r="B143" s="305"/>
      <c r="C143" s="27">
        <v>40</v>
      </c>
      <c r="D143" s="170">
        <v>0</v>
      </c>
      <c r="E143" s="171">
        <v>0</v>
      </c>
      <c r="F143" s="172">
        <v>1</v>
      </c>
      <c r="G143" s="39">
        <f t="shared" si="74"/>
        <v>0</v>
      </c>
      <c r="H143" s="40">
        <f t="shared" si="75"/>
        <v>0</v>
      </c>
      <c r="I143" s="40"/>
      <c r="J143" s="36">
        <f t="shared" si="76"/>
        <v>0</v>
      </c>
      <c r="K143" s="36">
        <f>ROUND((IF(H143-$R$126&lt;0,0,(H143-$R$126))*3.5%)*F143,2)</f>
        <v>0</v>
      </c>
      <c r="L143" s="37">
        <f t="shared" si="78"/>
        <v>0</v>
      </c>
      <c r="M143" s="40"/>
      <c r="N143" s="44">
        <f t="shared" si="71"/>
        <v>0</v>
      </c>
      <c r="O143" s="44">
        <f t="shared" si="79"/>
        <v>0</v>
      </c>
      <c r="P143" s="24" t="str">
        <f t="shared" si="80"/>
        <v>.</v>
      </c>
      <c r="Q143" s="9"/>
      <c r="R143" s="9"/>
      <c r="S143" s="48"/>
      <c r="T143" s="82"/>
      <c r="U143" s="86">
        <f t="shared" si="81"/>
        <v>0</v>
      </c>
      <c r="V143" s="86">
        <f t="shared" si="82"/>
        <v>0</v>
      </c>
      <c r="W143" s="94">
        <f t="shared" si="83"/>
        <v>0</v>
      </c>
    </row>
    <row r="144" spans="1:23" ht="15">
      <c r="A144" s="48"/>
      <c r="B144" s="305"/>
      <c r="C144" s="27">
        <v>42</v>
      </c>
      <c r="D144" s="170">
        <v>0</v>
      </c>
      <c r="E144" s="171">
        <v>0</v>
      </c>
      <c r="F144" s="172">
        <v>1</v>
      </c>
      <c r="G144" s="39">
        <f t="shared" si="63"/>
        <v>0</v>
      </c>
      <c r="H144" s="40">
        <f t="shared" si="64"/>
        <v>0</v>
      </c>
      <c r="I144" s="40"/>
      <c r="J144" s="36">
        <f t="shared" si="69"/>
        <v>0</v>
      </c>
      <c r="K144" s="36">
        <f t="shared" si="70"/>
        <v>0</v>
      </c>
      <c r="L144" s="37">
        <f t="shared" si="65"/>
        <v>0</v>
      </c>
      <c r="M144" s="40"/>
      <c r="N144" s="44">
        <f t="shared" si="71"/>
        <v>0</v>
      </c>
      <c r="O144" s="44">
        <f t="shared" si="72"/>
        <v>0</v>
      </c>
      <c r="P144" s="24" t="str">
        <f t="shared" si="73"/>
        <v>.</v>
      </c>
      <c r="Q144" s="9"/>
      <c r="R144" s="9"/>
      <c r="S144" s="48"/>
      <c r="T144" s="82"/>
      <c r="U144" s="86">
        <f t="shared" si="81"/>
        <v>0</v>
      </c>
      <c r="V144" s="86">
        <f t="shared" si="82"/>
        <v>0</v>
      </c>
      <c r="W144" s="94">
        <f t="shared" si="83"/>
        <v>0</v>
      </c>
    </row>
    <row r="145" spans="1:23" ht="15">
      <c r="A145" s="48"/>
      <c r="B145" s="305"/>
      <c r="C145" s="27">
        <v>44</v>
      </c>
      <c r="D145" s="170">
        <v>0</v>
      </c>
      <c r="E145" s="171">
        <v>0</v>
      </c>
      <c r="F145" s="172">
        <v>1</v>
      </c>
      <c r="G145" s="39">
        <f t="shared" si="63"/>
        <v>0</v>
      </c>
      <c r="H145" s="40">
        <f t="shared" si="64"/>
        <v>0</v>
      </c>
      <c r="I145" s="40"/>
      <c r="J145" s="36">
        <f t="shared" si="69"/>
        <v>0</v>
      </c>
      <c r="K145" s="36">
        <f t="shared" si="70"/>
        <v>0</v>
      </c>
      <c r="L145" s="37">
        <f t="shared" si="65"/>
        <v>0</v>
      </c>
      <c r="M145" s="40"/>
      <c r="N145" s="44">
        <f t="shared" si="71"/>
        <v>0</v>
      </c>
      <c r="O145" s="44">
        <f t="shared" si="72"/>
        <v>0</v>
      </c>
      <c r="P145" s="24" t="str">
        <f t="shared" si="73"/>
        <v>.</v>
      </c>
      <c r="Q145" s="9"/>
      <c r="R145" s="9"/>
      <c r="S145" s="48"/>
      <c r="T145" s="82"/>
      <c r="U145" s="86">
        <f t="shared" si="66"/>
        <v>0</v>
      </c>
      <c r="V145" s="86">
        <f t="shared" si="67"/>
        <v>0</v>
      </c>
      <c r="W145" s="94">
        <f t="shared" si="68"/>
        <v>0</v>
      </c>
    </row>
    <row r="146" spans="1:23" ht="15">
      <c r="A146" s="48"/>
      <c r="B146" s="305"/>
      <c r="C146" s="27">
        <v>46</v>
      </c>
      <c r="D146" s="170">
        <v>0</v>
      </c>
      <c r="E146" s="171">
        <v>0</v>
      </c>
      <c r="F146" s="172">
        <v>1</v>
      </c>
      <c r="G146" s="39">
        <f t="shared" si="63"/>
        <v>0</v>
      </c>
      <c r="H146" s="40">
        <f t="shared" si="64"/>
        <v>0</v>
      </c>
      <c r="I146" s="40"/>
      <c r="J146" s="36">
        <f t="shared" si="69"/>
        <v>0</v>
      </c>
      <c r="K146" s="36">
        <f t="shared" si="70"/>
        <v>0</v>
      </c>
      <c r="L146" s="37">
        <f t="shared" si="65"/>
        <v>0</v>
      </c>
      <c r="M146" s="40"/>
      <c r="N146" s="44">
        <f t="shared" si="71"/>
        <v>0</v>
      </c>
      <c r="O146" s="44">
        <f t="shared" si="72"/>
        <v>0</v>
      </c>
      <c r="P146" s="24" t="str">
        <f t="shared" si="73"/>
        <v>.</v>
      </c>
      <c r="Q146" s="9"/>
      <c r="R146" s="9"/>
      <c r="S146" s="48"/>
      <c r="T146" s="82"/>
      <c r="U146" s="86">
        <f t="shared" si="66"/>
        <v>0</v>
      </c>
      <c r="V146" s="86">
        <f t="shared" si="67"/>
        <v>0</v>
      </c>
      <c r="W146" s="94">
        <f t="shared" si="68"/>
        <v>0</v>
      </c>
    </row>
    <row r="147" spans="3:23" ht="15">
      <c r="C147" s="27">
        <v>48</v>
      </c>
      <c r="D147" s="170">
        <v>0</v>
      </c>
      <c r="E147" s="171">
        <v>0</v>
      </c>
      <c r="F147" s="172">
        <v>1</v>
      </c>
      <c r="G147" s="39">
        <f t="shared" si="63"/>
        <v>0</v>
      </c>
      <c r="H147" s="40">
        <f t="shared" si="64"/>
        <v>0</v>
      </c>
      <c r="I147" s="40"/>
      <c r="J147" s="36">
        <f t="shared" si="69"/>
        <v>0</v>
      </c>
      <c r="K147" s="36">
        <f t="shared" si="70"/>
        <v>0</v>
      </c>
      <c r="L147" s="37">
        <f t="shared" si="65"/>
        <v>0</v>
      </c>
      <c r="M147" s="40"/>
      <c r="N147" s="44">
        <f t="shared" si="71"/>
        <v>0</v>
      </c>
      <c r="O147" s="44">
        <f t="shared" si="72"/>
        <v>0</v>
      </c>
      <c r="P147" s="24" t="str">
        <f t="shared" si="73"/>
        <v>.</v>
      </c>
      <c r="Q147" s="9"/>
      <c r="R147" s="9"/>
      <c r="S147" s="48"/>
      <c r="T147" s="82"/>
      <c r="U147" s="86">
        <f t="shared" si="66"/>
        <v>0</v>
      </c>
      <c r="V147" s="86">
        <f t="shared" si="67"/>
        <v>0</v>
      </c>
      <c r="W147" s="94">
        <f t="shared" si="68"/>
        <v>0</v>
      </c>
    </row>
    <row r="148" spans="3:23" ht="15">
      <c r="C148" s="27">
        <v>50</v>
      </c>
      <c r="D148" s="170">
        <v>0</v>
      </c>
      <c r="E148" s="171">
        <v>0</v>
      </c>
      <c r="F148" s="172">
        <v>1</v>
      </c>
      <c r="G148" s="39">
        <f t="shared" si="63"/>
        <v>0</v>
      </c>
      <c r="H148" s="40">
        <f t="shared" si="64"/>
        <v>0</v>
      </c>
      <c r="I148" s="40"/>
      <c r="J148" s="36">
        <f t="shared" si="69"/>
        <v>0</v>
      </c>
      <c r="K148" s="36">
        <f t="shared" si="70"/>
        <v>0</v>
      </c>
      <c r="L148" s="37">
        <f t="shared" si="65"/>
        <v>0</v>
      </c>
      <c r="M148" s="40"/>
      <c r="N148" s="44">
        <f t="shared" si="71"/>
        <v>0</v>
      </c>
      <c r="O148" s="44">
        <f t="shared" si="72"/>
        <v>0</v>
      </c>
      <c r="P148" s="24" t="str">
        <f t="shared" si="73"/>
        <v>.</v>
      </c>
      <c r="Q148" s="9"/>
      <c r="R148" s="9"/>
      <c r="S148" s="48"/>
      <c r="T148" s="82"/>
      <c r="U148" s="86">
        <f t="shared" si="66"/>
        <v>0</v>
      </c>
      <c r="V148" s="86">
        <f t="shared" si="67"/>
        <v>0</v>
      </c>
      <c r="W148" s="94">
        <f t="shared" si="68"/>
        <v>0</v>
      </c>
    </row>
    <row r="149" spans="3:23" ht="15">
      <c r="C149" s="27">
        <v>52</v>
      </c>
      <c r="D149" s="170">
        <v>0</v>
      </c>
      <c r="E149" s="171">
        <v>0</v>
      </c>
      <c r="F149" s="172">
        <v>1</v>
      </c>
      <c r="G149" s="39">
        <f t="shared" si="63"/>
        <v>0</v>
      </c>
      <c r="H149" s="40">
        <f t="shared" si="64"/>
        <v>0</v>
      </c>
      <c r="I149" s="40"/>
      <c r="J149" s="36">
        <f t="shared" si="69"/>
        <v>0</v>
      </c>
      <c r="K149" s="36">
        <f t="shared" si="70"/>
        <v>0</v>
      </c>
      <c r="L149" s="37">
        <f t="shared" si="65"/>
        <v>0</v>
      </c>
      <c r="M149" s="40"/>
      <c r="N149" s="44">
        <f t="shared" si="71"/>
        <v>0</v>
      </c>
      <c r="O149" s="44">
        <f t="shared" si="72"/>
        <v>0</v>
      </c>
      <c r="P149" s="24" t="str">
        <f t="shared" si="73"/>
        <v>.</v>
      </c>
      <c r="Q149" s="9"/>
      <c r="R149" s="9"/>
      <c r="S149" s="48"/>
      <c r="T149" s="82"/>
      <c r="U149" s="86">
        <f t="shared" si="66"/>
        <v>0</v>
      </c>
      <c r="V149" s="86">
        <f t="shared" si="67"/>
        <v>0</v>
      </c>
      <c r="W149" s="94">
        <f t="shared" si="68"/>
        <v>0</v>
      </c>
    </row>
    <row r="150" spans="3:23" ht="15">
      <c r="C150" s="70"/>
      <c r="D150" s="41"/>
      <c r="E150" s="41"/>
      <c r="F150" s="189" t="s">
        <v>53</v>
      </c>
      <c r="G150" s="40">
        <f>SUM(G124:G149)</f>
        <v>0</v>
      </c>
      <c r="H150" s="40">
        <f>SUM(H124:H149)</f>
        <v>0</v>
      </c>
      <c r="I150" s="40"/>
      <c r="J150" s="36">
        <f>SUM(J124:J149)</f>
        <v>0</v>
      </c>
      <c r="K150" s="36">
        <f>SUM(K124:K149)</f>
        <v>0</v>
      </c>
      <c r="L150" s="37">
        <f>SUM(L124:L149)</f>
        <v>0</v>
      </c>
      <c r="M150" s="40"/>
      <c r="N150" s="38">
        <f>SUM(N124:N149)</f>
        <v>0</v>
      </c>
      <c r="O150" s="38">
        <f>SUM(O124:O149)</f>
        <v>0</v>
      </c>
      <c r="P150" s="24"/>
      <c r="Q150" s="9"/>
      <c r="R150" s="9"/>
      <c r="S150" s="48"/>
      <c r="T150" s="82"/>
      <c r="U150" s="88">
        <f>SUM(U124:U149)</f>
        <v>0</v>
      </c>
      <c r="V150" s="88">
        <f>SUM(V124:V149)</f>
        <v>0</v>
      </c>
      <c r="W150" s="89">
        <f>SUM(W124:W149)</f>
        <v>0</v>
      </c>
    </row>
    <row r="151" spans="3:23" ht="13.5" thickBot="1">
      <c r="C151" s="65"/>
      <c r="D151" s="42"/>
      <c r="E151" s="42"/>
      <c r="F151" s="42"/>
      <c r="G151" s="42"/>
      <c r="H151" s="42"/>
      <c r="I151" s="42"/>
      <c r="J151" s="43"/>
      <c r="K151" s="43"/>
      <c r="L151" s="61"/>
      <c r="M151" s="43"/>
      <c r="N151" s="61"/>
      <c r="O151" s="61"/>
      <c r="P151" s="24"/>
      <c r="Q151" s="9"/>
      <c r="R151" s="9"/>
      <c r="S151" s="48"/>
      <c r="T151" s="82"/>
      <c r="U151" s="86"/>
      <c r="V151" s="86"/>
      <c r="W151" s="94"/>
    </row>
    <row r="152" spans="3:23" ht="54" customHeight="1">
      <c r="C152" s="65"/>
      <c r="D152" s="42"/>
      <c r="E152" s="42"/>
      <c r="F152" s="42"/>
      <c r="G152" s="42"/>
      <c r="H152" s="42"/>
      <c r="I152" s="42"/>
      <c r="J152" s="9"/>
      <c r="K152" s="296" t="s">
        <v>119</v>
      </c>
      <c r="L152" s="297"/>
      <c r="M152" s="11" t="s">
        <v>18</v>
      </c>
      <c r="N152" s="12" t="s">
        <v>8</v>
      </c>
      <c r="O152" s="13" t="s">
        <v>9</v>
      </c>
      <c r="P152" s="24"/>
      <c r="Q152" s="9"/>
      <c r="R152" s="9"/>
      <c r="S152" s="48"/>
      <c r="T152" s="82"/>
      <c r="U152" s="86"/>
      <c r="V152" s="86"/>
      <c r="W152" s="94"/>
    </row>
    <row r="153" spans="3:23" ht="15">
      <c r="C153" s="65"/>
      <c r="D153" s="42"/>
      <c r="E153" s="42"/>
      <c r="F153" s="42"/>
      <c r="G153" s="42"/>
      <c r="H153" s="42"/>
      <c r="I153" s="42"/>
      <c r="J153" s="9"/>
      <c r="K153" s="152" t="s">
        <v>17</v>
      </c>
      <c r="L153" s="60"/>
      <c r="M153" s="53">
        <v>0.004</v>
      </c>
      <c r="N153" s="40">
        <f>ROUND(N150*(1+M153),2)</f>
        <v>0</v>
      </c>
      <c r="O153" s="153">
        <f>ROUND(O150*(1+M153),2)</f>
        <v>0</v>
      </c>
      <c r="P153" s="24"/>
      <c r="Q153" s="9"/>
      <c r="R153" s="9"/>
      <c r="S153" s="48"/>
      <c r="T153" s="82"/>
      <c r="U153" s="86"/>
      <c r="V153" s="86"/>
      <c r="W153" s="94"/>
    </row>
    <row r="154" spans="3:23" ht="13.5" thickBot="1">
      <c r="C154" s="65"/>
      <c r="D154" s="42"/>
      <c r="E154" s="42"/>
      <c r="F154" s="42"/>
      <c r="G154" s="42"/>
      <c r="H154" s="42"/>
      <c r="I154" s="42"/>
      <c r="J154" s="9"/>
      <c r="K154" s="242" t="s">
        <v>105</v>
      </c>
      <c r="L154" s="243"/>
      <c r="M154" s="244">
        <v>0.007</v>
      </c>
      <c r="N154" s="245">
        <f>ROUND(N153*(1+M154),2)</f>
        <v>0</v>
      </c>
      <c r="O154" s="246">
        <f>ROUND(O153*(1+M154),2)</f>
        <v>0</v>
      </c>
      <c r="P154" s="24"/>
      <c r="Q154" s="9"/>
      <c r="R154" s="9"/>
      <c r="S154" s="48"/>
      <c r="T154" s="82"/>
      <c r="U154" s="86"/>
      <c r="V154" s="86"/>
      <c r="W154" s="94"/>
    </row>
    <row r="155" spans="3:23" ht="13.5" thickBot="1">
      <c r="C155" s="65"/>
      <c r="D155" s="42"/>
      <c r="E155" s="42"/>
      <c r="F155" s="42"/>
      <c r="G155" s="42"/>
      <c r="H155" s="42"/>
      <c r="I155" s="42"/>
      <c r="J155" s="9"/>
      <c r="K155" s="163"/>
      <c r="L155" s="163"/>
      <c r="M155" s="164"/>
      <c r="N155" s="165"/>
      <c r="O155" s="165"/>
      <c r="P155" s="24"/>
      <c r="Q155" s="9"/>
      <c r="R155" s="9"/>
      <c r="S155" s="48"/>
      <c r="T155" s="82"/>
      <c r="U155" s="86"/>
      <c r="V155" s="86"/>
      <c r="W155" s="94"/>
    </row>
    <row r="156" spans="3:23" ht="14.25">
      <c r="C156" s="200">
        <v>2017</v>
      </c>
      <c r="D156" s="63"/>
      <c r="E156" s="63"/>
      <c r="F156" s="63"/>
      <c r="G156" s="63"/>
      <c r="H156" s="63"/>
      <c r="I156" s="63"/>
      <c r="J156" s="63"/>
      <c r="K156" s="63"/>
      <c r="L156" s="63"/>
      <c r="M156" s="63"/>
      <c r="N156" s="63"/>
      <c r="O156" s="63"/>
      <c r="P156" s="64"/>
      <c r="Q156" s="63"/>
      <c r="R156" s="63"/>
      <c r="S156" s="107"/>
      <c r="T156" s="90"/>
      <c r="U156" s="90"/>
      <c r="V156" s="90"/>
      <c r="W156" s="91"/>
    </row>
    <row r="157" spans="3:23" ht="13.5" thickBot="1">
      <c r="C157" s="65"/>
      <c r="D157" s="9"/>
      <c r="E157" s="9"/>
      <c r="F157" s="9"/>
      <c r="G157" s="9"/>
      <c r="H157" s="9"/>
      <c r="I157" s="9"/>
      <c r="J157" s="9"/>
      <c r="K157" s="9"/>
      <c r="L157" s="9"/>
      <c r="M157" s="9"/>
      <c r="N157" s="9"/>
      <c r="O157" s="9"/>
      <c r="P157" s="24"/>
      <c r="Q157" s="9"/>
      <c r="R157" s="9"/>
      <c r="S157" s="48"/>
      <c r="T157" s="82"/>
      <c r="U157" s="82"/>
      <c r="V157" s="82"/>
      <c r="W157" s="92"/>
    </row>
    <row r="158" spans="3:23" ht="13.5" thickBot="1">
      <c r="C158" s="66"/>
      <c r="D158" s="289" t="s">
        <v>1</v>
      </c>
      <c r="E158" s="290"/>
      <c r="F158" s="291"/>
      <c r="G158" s="5"/>
      <c r="H158" s="6"/>
      <c r="I158" s="6"/>
      <c r="J158" s="292" t="s">
        <v>2</v>
      </c>
      <c r="K158" s="293"/>
      <c r="L158" s="293"/>
      <c r="M158" s="7"/>
      <c r="N158" s="294" t="s">
        <v>3</v>
      </c>
      <c r="O158" s="295"/>
      <c r="P158" s="24"/>
      <c r="Q158" s="9"/>
      <c r="R158" s="9"/>
      <c r="S158" s="48"/>
      <c r="T158" s="82"/>
      <c r="U158" s="82"/>
      <c r="V158" s="82"/>
      <c r="W158" s="92"/>
    </row>
    <row r="159" spans="3:23" ht="63.75">
      <c r="C159" s="67" t="s">
        <v>4</v>
      </c>
      <c r="D159" s="173" t="s">
        <v>68</v>
      </c>
      <c r="E159" s="174" t="s">
        <v>69</v>
      </c>
      <c r="F159" s="166" t="s">
        <v>30</v>
      </c>
      <c r="G159" s="14" t="s">
        <v>70</v>
      </c>
      <c r="H159" s="15" t="s">
        <v>71</v>
      </c>
      <c r="I159" s="15"/>
      <c r="J159" s="16" t="s">
        <v>45</v>
      </c>
      <c r="K159" s="16" t="s">
        <v>46</v>
      </c>
      <c r="L159" s="17" t="s">
        <v>7</v>
      </c>
      <c r="M159" s="15"/>
      <c r="N159" s="18" t="s">
        <v>8</v>
      </c>
      <c r="O159" s="18" t="s">
        <v>9</v>
      </c>
      <c r="P159" s="24"/>
      <c r="Q159" s="275" t="s">
        <v>49</v>
      </c>
      <c r="R159" s="276"/>
      <c r="S159" s="139"/>
      <c r="T159" s="82"/>
      <c r="U159" s="93" t="s">
        <v>10</v>
      </c>
      <c r="V159" s="93" t="s">
        <v>11</v>
      </c>
      <c r="W159" s="92"/>
    </row>
    <row r="160" spans="3:23" ht="15">
      <c r="C160" s="27">
        <v>2</v>
      </c>
      <c r="D160" s="170">
        <v>0</v>
      </c>
      <c r="E160" s="171">
        <v>0</v>
      </c>
      <c r="F160" s="172">
        <v>1</v>
      </c>
      <c r="G160" s="39">
        <f aca="true" t="shared" si="84" ref="G160:G185">D160+E160</f>
        <v>0</v>
      </c>
      <c r="H160" s="40">
        <f aca="true" t="shared" si="85" ref="H160:H164">ROUND((G160/F160),2)</f>
        <v>0</v>
      </c>
      <c r="I160" s="40"/>
      <c r="J160" s="36">
        <f aca="true" t="shared" si="86" ref="J160:J165">ROUND((H160*3%)*F160,2)</f>
        <v>0</v>
      </c>
      <c r="K160" s="36">
        <f>ROUND((IF(H160-$R$162&lt;0,0,(H160-$R$162))*3.5%)*F160,2)</f>
        <v>0</v>
      </c>
      <c r="L160" s="37">
        <f aca="true" t="shared" si="87" ref="L160:L185">J160+K160</f>
        <v>0</v>
      </c>
      <c r="M160" s="40"/>
      <c r="N160" s="44">
        <f>((MIN(H160,$R$163)*0.58%)+IF(H160&gt;$R$163,(H160-$R$163)*1.25%,0))*F160</f>
        <v>0</v>
      </c>
      <c r="O160" s="44">
        <f aca="true" t="shared" si="88" ref="O160:O185">(H160*3.75%)*F160</f>
        <v>0</v>
      </c>
      <c r="P160" s="24" t="str">
        <f>IF(W160&lt;&gt;0,"Error - review!",".")</f>
        <v>.</v>
      </c>
      <c r="Q160" s="111" t="s">
        <v>80</v>
      </c>
      <c r="R160" s="112"/>
      <c r="S160" s="48"/>
      <c r="T160" s="82"/>
      <c r="U160" s="86">
        <f>((MIN(H160,$R$163)*0.58%))*F160</f>
        <v>0</v>
      </c>
      <c r="V160" s="86">
        <f>(IF(H160&gt;$R$163,(H160-$R$163)*1.25%,0))*F160</f>
        <v>0</v>
      </c>
      <c r="W160" s="94">
        <f aca="true" t="shared" si="89" ref="W160:W185">(U160+V160)-N160</f>
        <v>0</v>
      </c>
    </row>
    <row r="161" spans="3:23" ht="15">
      <c r="C161" s="27">
        <v>4</v>
      </c>
      <c r="D161" s="170">
        <v>0</v>
      </c>
      <c r="E161" s="171">
        <v>0</v>
      </c>
      <c r="F161" s="172">
        <v>1</v>
      </c>
      <c r="G161" s="39">
        <f t="shared" si="84"/>
        <v>0</v>
      </c>
      <c r="H161" s="40">
        <f t="shared" si="85"/>
        <v>0</v>
      </c>
      <c r="I161" s="40"/>
      <c r="J161" s="36">
        <f t="shared" si="86"/>
        <v>0</v>
      </c>
      <c r="K161" s="36">
        <f aca="true" t="shared" si="90" ref="K161:K164">ROUND((IF(H161-$R$162&lt;0,0,(H161-$R$162))*3.5%)*F161,2)</f>
        <v>0</v>
      </c>
      <c r="L161" s="37">
        <f t="shared" si="87"/>
        <v>0</v>
      </c>
      <c r="M161" s="40"/>
      <c r="N161" s="44">
        <f>((MIN(H161,$R$163)*0.58%)+IF(H161&gt;$R$163,(H161-$R$163)*1.25%,0))*F161</f>
        <v>0</v>
      </c>
      <c r="O161" s="44">
        <f t="shared" si="88"/>
        <v>0</v>
      </c>
      <c r="P161" s="24" t="str">
        <f aca="true" t="shared" si="91" ref="P161:P185">IF(W161&lt;&gt;0,"Error - review!",".")</f>
        <v>.</v>
      </c>
      <c r="Q161" s="113" t="s">
        <v>13</v>
      </c>
      <c r="R161" s="150">
        <v>233.3</v>
      </c>
      <c r="S161" s="48"/>
      <c r="T161" s="82"/>
      <c r="U161" s="86">
        <f>((MIN(H161,$R$163)*0.58%))*F161</f>
        <v>0</v>
      </c>
      <c r="V161" s="86">
        <f aca="true" t="shared" si="92" ref="V161:V164">(IF(H161&gt;$R$163,(H161-$R$163)*1.25%,0))*F161</f>
        <v>0</v>
      </c>
      <c r="W161" s="94">
        <f t="shared" si="89"/>
        <v>0</v>
      </c>
    </row>
    <row r="162" spans="3:23" ht="15">
      <c r="C162" s="27">
        <v>6</v>
      </c>
      <c r="D162" s="170">
        <v>0</v>
      </c>
      <c r="E162" s="171">
        <v>0</v>
      </c>
      <c r="F162" s="172">
        <v>1</v>
      </c>
      <c r="G162" s="39">
        <f t="shared" si="84"/>
        <v>0</v>
      </c>
      <c r="H162" s="40">
        <f t="shared" si="85"/>
        <v>0</v>
      </c>
      <c r="I162" s="40"/>
      <c r="J162" s="36">
        <f t="shared" si="86"/>
        <v>0</v>
      </c>
      <c r="K162" s="36">
        <f t="shared" si="90"/>
        <v>0</v>
      </c>
      <c r="L162" s="37">
        <f t="shared" si="87"/>
        <v>0</v>
      </c>
      <c r="M162" s="40"/>
      <c r="N162" s="44">
        <f>((MIN(H162,$R$163)*0.58%)+IF(H162&gt;$R$163,(H162-$R$163)*1.25%,0))*F162</f>
        <v>0</v>
      </c>
      <c r="O162" s="44">
        <f t="shared" si="88"/>
        <v>0</v>
      </c>
      <c r="P162" s="24" t="str">
        <f t="shared" si="91"/>
        <v>.</v>
      </c>
      <c r="Q162" s="113" t="s">
        <v>39</v>
      </c>
      <c r="R162" s="150">
        <f>ROUND(($R$161*52.18*2)/26.09,2)</f>
        <v>933.2</v>
      </c>
      <c r="S162" s="48"/>
      <c r="T162" s="82"/>
      <c r="U162" s="86">
        <f aca="true" t="shared" si="93" ref="U162">((MIN(H162,$R$163)*0.58%))*F162</f>
        <v>0</v>
      </c>
      <c r="V162" s="86">
        <f t="shared" si="92"/>
        <v>0</v>
      </c>
      <c r="W162" s="94">
        <f t="shared" si="89"/>
        <v>0</v>
      </c>
    </row>
    <row r="163" spans="3:23" ht="15">
      <c r="C163" s="27">
        <v>8</v>
      </c>
      <c r="D163" s="170">
        <v>0</v>
      </c>
      <c r="E163" s="171">
        <v>0</v>
      </c>
      <c r="F163" s="172">
        <v>1</v>
      </c>
      <c r="G163" s="39">
        <f t="shared" si="84"/>
        <v>0</v>
      </c>
      <c r="H163" s="40">
        <f t="shared" si="85"/>
        <v>0</v>
      </c>
      <c r="I163" s="40"/>
      <c r="J163" s="36">
        <f t="shared" si="86"/>
        <v>0</v>
      </c>
      <c r="K163" s="36">
        <f t="shared" si="90"/>
        <v>0</v>
      </c>
      <c r="L163" s="37">
        <f t="shared" si="87"/>
        <v>0</v>
      </c>
      <c r="M163" s="40"/>
      <c r="N163" s="44">
        <f>((MIN(H163,$R$163)*0.58%)+IF(H163&gt;$R$163,(H163-$R$163)*1.25%,0))*F163</f>
        <v>0</v>
      </c>
      <c r="O163" s="44">
        <f t="shared" si="88"/>
        <v>0</v>
      </c>
      <c r="P163" s="24" t="str">
        <f t="shared" si="91"/>
        <v>.</v>
      </c>
      <c r="Q163" s="113" t="s">
        <v>32</v>
      </c>
      <c r="R163" s="150">
        <f>ROUND(($R$161*52.18*3.74)/26.09,2)</f>
        <v>1745.08</v>
      </c>
      <c r="S163" s="48"/>
      <c r="T163" s="82"/>
      <c r="U163" s="86">
        <f>((MIN(H163,$R$163)*0.58%))*F163</f>
        <v>0</v>
      </c>
      <c r="V163" s="86">
        <f t="shared" si="92"/>
        <v>0</v>
      </c>
      <c r="W163" s="94">
        <f t="shared" si="89"/>
        <v>0</v>
      </c>
    </row>
    <row r="164" spans="3:23" ht="15">
      <c r="C164" s="27">
        <v>10</v>
      </c>
      <c r="D164" s="170">
        <v>0</v>
      </c>
      <c r="E164" s="171">
        <v>0</v>
      </c>
      <c r="F164" s="172">
        <v>1</v>
      </c>
      <c r="G164" s="39">
        <f t="shared" si="84"/>
        <v>0</v>
      </c>
      <c r="H164" s="40">
        <f t="shared" si="85"/>
        <v>0</v>
      </c>
      <c r="I164" s="40"/>
      <c r="J164" s="36">
        <f t="shared" si="86"/>
        <v>0</v>
      </c>
      <c r="K164" s="36">
        <f t="shared" si="90"/>
        <v>0</v>
      </c>
      <c r="L164" s="37">
        <f t="shared" si="87"/>
        <v>0</v>
      </c>
      <c r="M164" s="40"/>
      <c r="N164" s="44">
        <f>((MIN(H164,$R$163)*0.58%)+IF(H164&gt;$R$163,(H164-$R$163)*1.25%,0))*F164</f>
        <v>0</v>
      </c>
      <c r="O164" s="44">
        <f t="shared" si="88"/>
        <v>0</v>
      </c>
      <c r="P164" s="24" t="str">
        <f t="shared" si="91"/>
        <v>.</v>
      </c>
      <c r="Q164" s="111" t="s">
        <v>51</v>
      </c>
      <c r="R164" s="150"/>
      <c r="S164" s="48"/>
      <c r="T164" s="82"/>
      <c r="U164" s="86">
        <f>((MIN(H164,$R$163)*0.58%))*F164</f>
        <v>0</v>
      </c>
      <c r="V164" s="86">
        <f t="shared" si="92"/>
        <v>0</v>
      </c>
      <c r="W164" s="94">
        <f t="shared" si="89"/>
        <v>0</v>
      </c>
    </row>
    <row r="165" spans="3:23" ht="15">
      <c r="C165" s="27">
        <v>12</v>
      </c>
      <c r="D165" s="170">
        <v>0</v>
      </c>
      <c r="E165" s="171">
        <v>0</v>
      </c>
      <c r="F165" s="172">
        <v>1</v>
      </c>
      <c r="G165" s="39">
        <f t="shared" si="84"/>
        <v>0</v>
      </c>
      <c r="H165" s="40">
        <f>ROUND((G165/F165),2)</f>
        <v>0</v>
      </c>
      <c r="I165" s="40"/>
      <c r="J165" s="36">
        <f t="shared" si="86"/>
        <v>0</v>
      </c>
      <c r="K165" s="36">
        <f>ROUND((IF(H165-$R$166&lt;0,0,(H165-$R$166))*3.5%)*F165,2)</f>
        <v>0</v>
      </c>
      <c r="L165" s="37">
        <f t="shared" si="87"/>
        <v>0</v>
      </c>
      <c r="M165" s="40"/>
      <c r="N165" s="44">
        <f>((MIN(H165,$R$167)*0.58%)+IF(H165&gt;$R$167,(H165-$R$167)*1.25%,0))*F165</f>
        <v>0</v>
      </c>
      <c r="O165" s="44">
        <f t="shared" si="88"/>
        <v>0</v>
      </c>
      <c r="P165" s="24" t="str">
        <f t="shared" si="91"/>
        <v>.</v>
      </c>
      <c r="Q165" s="113" t="s">
        <v>36</v>
      </c>
      <c r="R165" s="150">
        <v>238.3</v>
      </c>
      <c r="S165" s="48"/>
      <c r="T165" s="82"/>
      <c r="U165" s="86">
        <f>((MIN(H165,$R$167)*0.58%))*F165</f>
        <v>0</v>
      </c>
      <c r="V165" s="86">
        <f>(IF(H165&gt;$R$167,(H165-$R$167)*1.25%,0))*F165</f>
        <v>0</v>
      </c>
      <c r="W165" s="94">
        <f t="shared" si="89"/>
        <v>0</v>
      </c>
    </row>
    <row r="166" spans="3:23" ht="15">
      <c r="C166" s="27">
        <v>14</v>
      </c>
      <c r="D166" s="170">
        <v>0</v>
      </c>
      <c r="E166" s="171">
        <v>0</v>
      </c>
      <c r="F166" s="172">
        <v>1</v>
      </c>
      <c r="G166" s="39">
        <f t="shared" si="84"/>
        <v>0</v>
      </c>
      <c r="H166" s="40">
        <f aca="true" t="shared" si="94" ref="H166:H185">ROUND((G166/F166),2)</f>
        <v>0</v>
      </c>
      <c r="I166" s="40"/>
      <c r="J166" s="36">
        <f>ROUND((H166*3%)*F166,2)</f>
        <v>0</v>
      </c>
      <c r="K166" s="36">
        <f aca="true" t="shared" si="95" ref="K166:K185">ROUND((IF(H166-$R$166&lt;0,0,(H166-$R$166))*3.5%)*F166,2)</f>
        <v>0</v>
      </c>
      <c r="L166" s="37">
        <f t="shared" si="87"/>
        <v>0</v>
      </c>
      <c r="M166" s="40"/>
      <c r="N166" s="44">
        <f aca="true" t="shared" si="96" ref="N166:N185">((MIN(H166,$R$167)*0.58%)+IF(H166&gt;$R$167,(H166-$R$167)*1.25%,0))*F166</f>
        <v>0</v>
      </c>
      <c r="O166" s="44">
        <f t="shared" si="88"/>
        <v>0</v>
      </c>
      <c r="P166" s="24" t="str">
        <f t="shared" si="91"/>
        <v>.</v>
      </c>
      <c r="Q166" s="113" t="s">
        <v>65</v>
      </c>
      <c r="R166" s="150">
        <f>ROUND(($R$165*52.18*2)/26.09,2)</f>
        <v>953.2</v>
      </c>
      <c r="S166" s="48"/>
      <c r="T166" s="82"/>
      <c r="U166" s="86">
        <f>((MIN(H166,$R$167)*0.58%))*F166</f>
        <v>0</v>
      </c>
      <c r="V166" s="86">
        <f aca="true" t="shared" si="97" ref="V166:V185">(IF(H166&gt;$R$167,(H166-$R$167)*1.25%,0))*F166</f>
        <v>0</v>
      </c>
      <c r="W166" s="94">
        <f t="shared" si="89"/>
        <v>0</v>
      </c>
    </row>
    <row r="167" spans="3:23" ht="13.5" thickBot="1">
      <c r="C167" s="27">
        <v>16</v>
      </c>
      <c r="D167" s="170">
        <v>0</v>
      </c>
      <c r="E167" s="171">
        <v>0</v>
      </c>
      <c r="F167" s="172">
        <v>1</v>
      </c>
      <c r="G167" s="39">
        <f t="shared" si="84"/>
        <v>0</v>
      </c>
      <c r="H167" s="40">
        <f t="shared" si="94"/>
        <v>0</v>
      </c>
      <c r="I167" s="40"/>
      <c r="J167" s="36">
        <f aca="true" t="shared" si="98" ref="J167:J185">ROUND((H167*3%)*F167,2)</f>
        <v>0</v>
      </c>
      <c r="K167" s="36">
        <f t="shared" si="95"/>
        <v>0</v>
      </c>
      <c r="L167" s="37">
        <f t="shared" si="87"/>
        <v>0</v>
      </c>
      <c r="M167" s="40"/>
      <c r="N167" s="44">
        <f t="shared" si="96"/>
        <v>0</v>
      </c>
      <c r="O167" s="44">
        <f t="shared" si="88"/>
        <v>0</v>
      </c>
      <c r="P167" s="24" t="str">
        <f t="shared" si="91"/>
        <v>.</v>
      </c>
      <c r="Q167" s="114" t="s">
        <v>28</v>
      </c>
      <c r="R167" s="151">
        <f>ROUND(($R$165*52.18*3.74)/26.09,2)</f>
        <v>1782.48</v>
      </c>
      <c r="S167" s="48"/>
      <c r="T167" s="82"/>
      <c r="U167" s="86">
        <f aca="true" t="shared" si="99" ref="U167:U185">((MIN(H167,$R$167)*0.58%))*F167</f>
        <v>0</v>
      </c>
      <c r="V167" s="86">
        <f t="shared" si="97"/>
        <v>0</v>
      </c>
      <c r="W167" s="94">
        <f t="shared" si="89"/>
        <v>0</v>
      </c>
    </row>
    <row r="168" spans="3:23" ht="15">
      <c r="C168" s="27">
        <v>18</v>
      </c>
      <c r="D168" s="170">
        <v>0</v>
      </c>
      <c r="E168" s="171">
        <v>0</v>
      </c>
      <c r="F168" s="172">
        <v>1</v>
      </c>
      <c r="G168" s="39">
        <f t="shared" si="84"/>
        <v>0</v>
      </c>
      <c r="H168" s="40">
        <f t="shared" si="94"/>
        <v>0</v>
      </c>
      <c r="I168" s="40"/>
      <c r="J168" s="36">
        <f t="shared" si="98"/>
        <v>0</v>
      </c>
      <c r="K168" s="36">
        <f t="shared" si="95"/>
        <v>0</v>
      </c>
      <c r="L168" s="37">
        <f t="shared" si="87"/>
        <v>0</v>
      </c>
      <c r="M168" s="40"/>
      <c r="N168" s="44">
        <f t="shared" si="96"/>
        <v>0</v>
      </c>
      <c r="O168" s="44">
        <f t="shared" si="88"/>
        <v>0</v>
      </c>
      <c r="P168" s="24" t="str">
        <f t="shared" si="91"/>
        <v>.</v>
      </c>
      <c r="S168" s="48"/>
      <c r="T168" s="82"/>
      <c r="U168" s="86">
        <f t="shared" si="99"/>
        <v>0</v>
      </c>
      <c r="V168" s="86">
        <f t="shared" si="97"/>
        <v>0</v>
      </c>
      <c r="W168" s="94">
        <f t="shared" si="89"/>
        <v>0</v>
      </c>
    </row>
    <row r="169" spans="3:23" ht="15">
      <c r="C169" s="27">
        <v>20</v>
      </c>
      <c r="D169" s="170">
        <v>0</v>
      </c>
      <c r="E169" s="171">
        <v>0</v>
      </c>
      <c r="F169" s="172">
        <v>1</v>
      </c>
      <c r="G169" s="39">
        <f t="shared" si="84"/>
        <v>0</v>
      </c>
      <c r="H169" s="40">
        <f t="shared" si="94"/>
        <v>0</v>
      </c>
      <c r="I169" s="40"/>
      <c r="J169" s="36">
        <f t="shared" si="98"/>
        <v>0</v>
      </c>
      <c r="K169" s="36">
        <f t="shared" si="95"/>
        <v>0</v>
      </c>
      <c r="L169" s="37">
        <f t="shared" si="87"/>
        <v>0</v>
      </c>
      <c r="M169" s="40"/>
      <c r="N169" s="44">
        <f t="shared" si="96"/>
        <v>0</v>
      </c>
      <c r="O169" s="44">
        <f t="shared" si="88"/>
        <v>0</v>
      </c>
      <c r="P169" s="24" t="str">
        <f t="shared" si="91"/>
        <v>.</v>
      </c>
      <c r="S169" s="48"/>
      <c r="T169" s="82"/>
      <c r="U169" s="86">
        <f t="shared" si="99"/>
        <v>0</v>
      </c>
      <c r="V169" s="86">
        <f t="shared" si="97"/>
        <v>0</v>
      </c>
      <c r="W169" s="94">
        <f t="shared" si="89"/>
        <v>0</v>
      </c>
    </row>
    <row r="170" spans="3:23" ht="15">
      <c r="C170" s="27">
        <v>22</v>
      </c>
      <c r="D170" s="170">
        <v>0</v>
      </c>
      <c r="E170" s="171">
        <v>0</v>
      </c>
      <c r="F170" s="172">
        <v>1</v>
      </c>
      <c r="G170" s="39">
        <f t="shared" si="84"/>
        <v>0</v>
      </c>
      <c r="H170" s="40">
        <f t="shared" si="94"/>
        <v>0</v>
      </c>
      <c r="I170" s="40"/>
      <c r="J170" s="36">
        <f t="shared" si="98"/>
        <v>0</v>
      </c>
      <c r="K170" s="36">
        <f t="shared" si="95"/>
        <v>0</v>
      </c>
      <c r="L170" s="37">
        <f t="shared" si="87"/>
        <v>0</v>
      </c>
      <c r="M170" s="40"/>
      <c r="N170" s="44">
        <f t="shared" si="96"/>
        <v>0</v>
      </c>
      <c r="O170" s="44">
        <f t="shared" si="88"/>
        <v>0</v>
      </c>
      <c r="P170" s="24" t="str">
        <f t="shared" si="91"/>
        <v>.</v>
      </c>
      <c r="S170" s="48"/>
      <c r="T170" s="82"/>
      <c r="U170" s="86">
        <f t="shared" si="99"/>
        <v>0</v>
      </c>
      <c r="V170" s="86">
        <f t="shared" si="97"/>
        <v>0</v>
      </c>
      <c r="W170" s="94">
        <f t="shared" si="89"/>
        <v>0</v>
      </c>
    </row>
    <row r="171" spans="3:23" ht="15">
      <c r="C171" s="27">
        <v>24</v>
      </c>
      <c r="D171" s="170">
        <v>0</v>
      </c>
      <c r="E171" s="171">
        <v>0</v>
      </c>
      <c r="F171" s="172">
        <v>1</v>
      </c>
      <c r="G171" s="39">
        <f t="shared" si="84"/>
        <v>0</v>
      </c>
      <c r="H171" s="40">
        <f t="shared" si="94"/>
        <v>0</v>
      </c>
      <c r="I171" s="40"/>
      <c r="J171" s="36">
        <f t="shared" si="98"/>
        <v>0</v>
      </c>
      <c r="K171" s="36">
        <f t="shared" si="95"/>
        <v>0</v>
      </c>
      <c r="L171" s="37">
        <f t="shared" si="87"/>
        <v>0</v>
      </c>
      <c r="M171" s="40"/>
      <c r="N171" s="44">
        <f t="shared" si="96"/>
        <v>0</v>
      </c>
      <c r="O171" s="44">
        <f t="shared" si="88"/>
        <v>0</v>
      </c>
      <c r="P171" s="24" t="str">
        <f t="shared" si="91"/>
        <v>.</v>
      </c>
      <c r="S171" s="48"/>
      <c r="T171" s="82"/>
      <c r="U171" s="86">
        <f t="shared" si="99"/>
        <v>0</v>
      </c>
      <c r="V171" s="86">
        <f t="shared" si="97"/>
        <v>0</v>
      </c>
      <c r="W171" s="94">
        <f t="shared" si="89"/>
        <v>0</v>
      </c>
    </row>
    <row r="172" spans="3:23" ht="15">
      <c r="C172" s="27">
        <v>26</v>
      </c>
      <c r="D172" s="170">
        <v>0</v>
      </c>
      <c r="E172" s="171">
        <v>0</v>
      </c>
      <c r="F172" s="172">
        <v>1</v>
      </c>
      <c r="G172" s="39">
        <f t="shared" si="84"/>
        <v>0</v>
      </c>
      <c r="H172" s="40">
        <f t="shared" si="94"/>
        <v>0</v>
      </c>
      <c r="I172" s="40"/>
      <c r="J172" s="36">
        <f t="shared" si="98"/>
        <v>0</v>
      </c>
      <c r="K172" s="36">
        <f t="shared" si="95"/>
        <v>0</v>
      </c>
      <c r="L172" s="37">
        <f t="shared" si="87"/>
        <v>0</v>
      </c>
      <c r="M172" s="40"/>
      <c r="N172" s="44">
        <f t="shared" si="96"/>
        <v>0</v>
      </c>
      <c r="O172" s="44">
        <f t="shared" si="88"/>
        <v>0</v>
      </c>
      <c r="P172" s="24" t="str">
        <f t="shared" si="91"/>
        <v>.</v>
      </c>
      <c r="S172" s="48"/>
      <c r="T172" s="82"/>
      <c r="U172" s="86">
        <f t="shared" si="99"/>
        <v>0</v>
      </c>
      <c r="V172" s="86">
        <f t="shared" si="97"/>
        <v>0</v>
      </c>
      <c r="W172" s="94">
        <f t="shared" si="89"/>
        <v>0</v>
      </c>
    </row>
    <row r="173" spans="3:23" ht="15">
      <c r="C173" s="27">
        <v>28</v>
      </c>
      <c r="D173" s="170">
        <v>0</v>
      </c>
      <c r="E173" s="171">
        <v>0</v>
      </c>
      <c r="F173" s="172">
        <v>1</v>
      </c>
      <c r="G173" s="39">
        <f t="shared" si="84"/>
        <v>0</v>
      </c>
      <c r="H173" s="40">
        <f t="shared" si="94"/>
        <v>0</v>
      </c>
      <c r="I173" s="40"/>
      <c r="J173" s="36">
        <f t="shared" si="98"/>
        <v>0</v>
      </c>
      <c r="K173" s="36">
        <f t="shared" si="95"/>
        <v>0</v>
      </c>
      <c r="L173" s="37">
        <f t="shared" si="87"/>
        <v>0</v>
      </c>
      <c r="M173" s="40"/>
      <c r="N173" s="44">
        <f t="shared" si="96"/>
        <v>0</v>
      </c>
      <c r="O173" s="44">
        <f t="shared" si="88"/>
        <v>0</v>
      </c>
      <c r="P173" s="24" t="str">
        <f t="shared" si="91"/>
        <v>.</v>
      </c>
      <c r="S173" s="48"/>
      <c r="T173" s="82"/>
      <c r="U173" s="86">
        <f t="shared" si="99"/>
        <v>0</v>
      </c>
      <c r="V173" s="86">
        <f t="shared" si="97"/>
        <v>0</v>
      </c>
      <c r="W173" s="94">
        <f t="shared" si="89"/>
        <v>0</v>
      </c>
    </row>
    <row r="174" spans="3:23" ht="15">
      <c r="C174" s="27">
        <v>30</v>
      </c>
      <c r="D174" s="170">
        <v>0</v>
      </c>
      <c r="E174" s="171">
        <v>0</v>
      </c>
      <c r="F174" s="172">
        <v>1</v>
      </c>
      <c r="G174" s="39">
        <f t="shared" si="84"/>
        <v>0</v>
      </c>
      <c r="H174" s="40">
        <f t="shared" si="94"/>
        <v>0</v>
      </c>
      <c r="I174" s="40"/>
      <c r="J174" s="36">
        <f t="shared" si="98"/>
        <v>0</v>
      </c>
      <c r="K174" s="36">
        <f t="shared" si="95"/>
        <v>0</v>
      </c>
      <c r="L174" s="37">
        <f t="shared" si="87"/>
        <v>0</v>
      </c>
      <c r="M174" s="40"/>
      <c r="N174" s="44">
        <f t="shared" si="96"/>
        <v>0</v>
      </c>
      <c r="O174" s="44">
        <f t="shared" si="88"/>
        <v>0</v>
      </c>
      <c r="P174" s="24" t="str">
        <f t="shared" si="91"/>
        <v>.</v>
      </c>
      <c r="S174" s="48"/>
      <c r="T174" s="82"/>
      <c r="U174" s="86">
        <f t="shared" si="99"/>
        <v>0</v>
      </c>
      <c r="V174" s="86">
        <f t="shared" si="97"/>
        <v>0</v>
      </c>
      <c r="W174" s="94">
        <f t="shared" si="89"/>
        <v>0</v>
      </c>
    </row>
    <row r="175" spans="3:23" ht="15">
      <c r="C175" s="27">
        <v>32</v>
      </c>
      <c r="D175" s="170">
        <v>0</v>
      </c>
      <c r="E175" s="171">
        <v>0</v>
      </c>
      <c r="F175" s="172">
        <v>1</v>
      </c>
      <c r="G175" s="39">
        <f t="shared" si="84"/>
        <v>0</v>
      </c>
      <c r="H175" s="40">
        <f t="shared" si="94"/>
        <v>0</v>
      </c>
      <c r="I175" s="40"/>
      <c r="J175" s="36">
        <f t="shared" si="98"/>
        <v>0</v>
      </c>
      <c r="K175" s="36">
        <f t="shared" si="95"/>
        <v>0</v>
      </c>
      <c r="L175" s="37">
        <f t="shared" si="87"/>
        <v>0</v>
      </c>
      <c r="M175" s="40"/>
      <c r="N175" s="44">
        <f t="shared" si="96"/>
        <v>0</v>
      </c>
      <c r="O175" s="44">
        <f t="shared" si="88"/>
        <v>0</v>
      </c>
      <c r="P175" s="24" t="str">
        <f t="shared" si="91"/>
        <v>.</v>
      </c>
      <c r="S175" s="48"/>
      <c r="T175" s="82"/>
      <c r="U175" s="86">
        <f t="shared" si="99"/>
        <v>0</v>
      </c>
      <c r="V175" s="86">
        <f t="shared" si="97"/>
        <v>0</v>
      </c>
      <c r="W175" s="94">
        <f t="shared" si="89"/>
        <v>0</v>
      </c>
    </row>
    <row r="176" spans="3:23" ht="15">
      <c r="C176" s="27">
        <v>34</v>
      </c>
      <c r="D176" s="170">
        <v>0</v>
      </c>
      <c r="E176" s="171">
        <v>0</v>
      </c>
      <c r="F176" s="172">
        <v>1</v>
      </c>
      <c r="G176" s="39">
        <f>D176+E176</f>
        <v>0</v>
      </c>
      <c r="H176" s="40">
        <f>ROUND((G176/F176),2)</f>
        <v>0</v>
      </c>
      <c r="I176" s="40"/>
      <c r="J176" s="36">
        <f t="shared" si="98"/>
        <v>0</v>
      </c>
      <c r="K176" s="36">
        <f t="shared" si="95"/>
        <v>0</v>
      </c>
      <c r="L176" s="37">
        <f t="shared" si="87"/>
        <v>0</v>
      </c>
      <c r="M176" s="40"/>
      <c r="N176" s="44">
        <f t="shared" si="96"/>
        <v>0</v>
      </c>
      <c r="O176" s="44">
        <f t="shared" si="88"/>
        <v>0</v>
      </c>
      <c r="P176" s="24" t="str">
        <f t="shared" si="91"/>
        <v>.</v>
      </c>
      <c r="S176" s="48"/>
      <c r="T176" s="82"/>
      <c r="U176" s="86">
        <f t="shared" si="99"/>
        <v>0</v>
      </c>
      <c r="V176" s="86">
        <f t="shared" si="97"/>
        <v>0</v>
      </c>
      <c r="W176" s="94">
        <f t="shared" si="89"/>
        <v>0</v>
      </c>
    </row>
    <row r="177" spans="3:23" ht="15">
      <c r="C177" s="27">
        <v>36</v>
      </c>
      <c r="D177" s="170">
        <v>0</v>
      </c>
      <c r="E177" s="171">
        <v>0</v>
      </c>
      <c r="F177" s="172">
        <v>1</v>
      </c>
      <c r="G177" s="39">
        <f t="shared" si="84"/>
        <v>0</v>
      </c>
      <c r="H177" s="40">
        <f t="shared" si="94"/>
        <v>0</v>
      </c>
      <c r="I177" s="40"/>
      <c r="J177" s="36">
        <f t="shared" si="98"/>
        <v>0</v>
      </c>
      <c r="K177" s="36">
        <f t="shared" si="95"/>
        <v>0</v>
      </c>
      <c r="L177" s="37">
        <f t="shared" si="87"/>
        <v>0</v>
      </c>
      <c r="M177" s="40"/>
      <c r="N177" s="44">
        <f t="shared" si="96"/>
        <v>0</v>
      </c>
      <c r="O177" s="44">
        <f t="shared" si="88"/>
        <v>0</v>
      </c>
      <c r="P177" s="24" t="str">
        <f t="shared" si="91"/>
        <v>.</v>
      </c>
      <c r="S177" s="48"/>
      <c r="T177" s="82"/>
      <c r="U177" s="86">
        <f t="shared" si="99"/>
        <v>0</v>
      </c>
      <c r="V177" s="86">
        <f t="shared" si="97"/>
        <v>0</v>
      </c>
      <c r="W177" s="94">
        <f t="shared" si="89"/>
        <v>0</v>
      </c>
    </row>
    <row r="178" spans="3:23" ht="15">
      <c r="C178" s="27">
        <v>38</v>
      </c>
      <c r="D178" s="170">
        <v>0</v>
      </c>
      <c r="E178" s="171">
        <v>0</v>
      </c>
      <c r="F178" s="172">
        <v>1</v>
      </c>
      <c r="G178" s="39">
        <f t="shared" si="84"/>
        <v>0</v>
      </c>
      <c r="H178" s="40">
        <f t="shared" si="94"/>
        <v>0</v>
      </c>
      <c r="I178" s="40"/>
      <c r="J178" s="36">
        <f t="shared" si="98"/>
        <v>0</v>
      </c>
      <c r="K178" s="36">
        <f t="shared" si="95"/>
        <v>0</v>
      </c>
      <c r="L178" s="37">
        <f t="shared" si="87"/>
        <v>0</v>
      </c>
      <c r="M178" s="40"/>
      <c r="N178" s="44">
        <f t="shared" si="96"/>
        <v>0</v>
      </c>
      <c r="O178" s="44">
        <f t="shared" si="88"/>
        <v>0</v>
      </c>
      <c r="P178" s="24" t="str">
        <f t="shared" si="91"/>
        <v>.</v>
      </c>
      <c r="S178" s="48"/>
      <c r="T178" s="82"/>
      <c r="U178" s="86">
        <f t="shared" si="99"/>
        <v>0</v>
      </c>
      <c r="V178" s="86">
        <f t="shared" si="97"/>
        <v>0</v>
      </c>
      <c r="W178" s="94">
        <f t="shared" si="89"/>
        <v>0</v>
      </c>
    </row>
    <row r="179" spans="3:23" ht="15">
      <c r="C179" s="27">
        <v>40</v>
      </c>
      <c r="D179" s="170">
        <v>0</v>
      </c>
      <c r="E179" s="171">
        <v>0</v>
      </c>
      <c r="F179" s="172">
        <v>1</v>
      </c>
      <c r="G179" s="39">
        <f t="shared" si="84"/>
        <v>0</v>
      </c>
      <c r="H179" s="40">
        <f t="shared" si="94"/>
        <v>0</v>
      </c>
      <c r="I179" s="40"/>
      <c r="J179" s="36">
        <f t="shared" si="98"/>
        <v>0</v>
      </c>
      <c r="K179" s="36">
        <f t="shared" si="95"/>
        <v>0</v>
      </c>
      <c r="L179" s="37">
        <f t="shared" si="87"/>
        <v>0</v>
      </c>
      <c r="M179" s="40"/>
      <c r="N179" s="44">
        <f t="shared" si="96"/>
        <v>0</v>
      </c>
      <c r="O179" s="44">
        <f t="shared" si="88"/>
        <v>0</v>
      </c>
      <c r="P179" s="24" t="str">
        <f t="shared" si="91"/>
        <v>.</v>
      </c>
      <c r="S179" s="48"/>
      <c r="T179" s="82"/>
      <c r="U179" s="86">
        <f t="shared" si="99"/>
        <v>0</v>
      </c>
      <c r="V179" s="86">
        <f t="shared" si="97"/>
        <v>0</v>
      </c>
      <c r="W179" s="94">
        <f t="shared" si="89"/>
        <v>0</v>
      </c>
    </row>
    <row r="180" spans="3:23" ht="15">
      <c r="C180" s="27">
        <v>42</v>
      </c>
      <c r="D180" s="170">
        <v>0</v>
      </c>
      <c r="E180" s="171">
        <v>0</v>
      </c>
      <c r="F180" s="172">
        <v>1</v>
      </c>
      <c r="G180" s="39">
        <f t="shared" si="84"/>
        <v>0</v>
      </c>
      <c r="H180" s="40">
        <f t="shared" si="94"/>
        <v>0</v>
      </c>
      <c r="I180" s="40"/>
      <c r="J180" s="36">
        <f t="shared" si="98"/>
        <v>0</v>
      </c>
      <c r="K180" s="36">
        <f t="shared" si="95"/>
        <v>0</v>
      </c>
      <c r="L180" s="37">
        <f t="shared" si="87"/>
        <v>0</v>
      </c>
      <c r="M180" s="40"/>
      <c r="N180" s="44">
        <f t="shared" si="96"/>
        <v>0</v>
      </c>
      <c r="O180" s="44">
        <f t="shared" si="88"/>
        <v>0</v>
      </c>
      <c r="P180" s="24" t="str">
        <f t="shared" si="91"/>
        <v>.</v>
      </c>
      <c r="S180" s="48"/>
      <c r="T180" s="82"/>
      <c r="U180" s="86">
        <f t="shared" si="99"/>
        <v>0</v>
      </c>
      <c r="V180" s="86">
        <f t="shared" si="97"/>
        <v>0</v>
      </c>
      <c r="W180" s="94">
        <f t="shared" si="89"/>
        <v>0</v>
      </c>
    </row>
    <row r="181" spans="3:23" ht="15">
      <c r="C181" s="27">
        <v>44</v>
      </c>
      <c r="D181" s="170">
        <v>0</v>
      </c>
      <c r="E181" s="171">
        <v>0</v>
      </c>
      <c r="F181" s="172">
        <v>1</v>
      </c>
      <c r="G181" s="39">
        <f t="shared" si="84"/>
        <v>0</v>
      </c>
      <c r="H181" s="40">
        <f t="shared" si="94"/>
        <v>0</v>
      </c>
      <c r="I181" s="40"/>
      <c r="J181" s="36">
        <f t="shared" si="98"/>
        <v>0</v>
      </c>
      <c r="K181" s="36">
        <f t="shared" si="95"/>
        <v>0</v>
      </c>
      <c r="L181" s="37">
        <f t="shared" si="87"/>
        <v>0</v>
      </c>
      <c r="M181" s="40"/>
      <c r="N181" s="44">
        <f t="shared" si="96"/>
        <v>0</v>
      </c>
      <c r="O181" s="44">
        <f t="shared" si="88"/>
        <v>0</v>
      </c>
      <c r="P181" s="24" t="str">
        <f t="shared" si="91"/>
        <v>.</v>
      </c>
      <c r="S181" s="48"/>
      <c r="T181" s="82"/>
      <c r="U181" s="86">
        <f t="shared" si="99"/>
        <v>0</v>
      </c>
      <c r="V181" s="86">
        <f t="shared" si="97"/>
        <v>0</v>
      </c>
      <c r="W181" s="94">
        <f t="shared" si="89"/>
        <v>0</v>
      </c>
    </row>
    <row r="182" spans="3:23" ht="15">
      <c r="C182" s="27">
        <v>46</v>
      </c>
      <c r="D182" s="170">
        <v>0</v>
      </c>
      <c r="E182" s="171">
        <v>0</v>
      </c>
      <c r="F182" s="172">
        <v>1</v>
      </c>
      <c r="G182" s="39">
        <f t="shared" si="84"/>
        <v>0</v>
      </c>
      <c r="H182" s="40">
        <f t="shared" si="94"/>
        <v>0</v>
      </c>
      <c r="I182" s="40"/>
      <c r="J182" s="36">
        <f t="shared" si="98"/>
        <v>0</v>
      </c>
      <c r="K182" s="36">
        <f t="shared" si="95"/>
        <v>0</v>
      </c>
      <c r="L182" s="37">
        <f t="shared" si="87"/>
        <v>0</v>
      </c>
      <c r="M182" s="40"/>
      <c r="N182" s="44">
        <f t="shared" si="96"/>
        <v>0</v>
      </c>
      <c r="O182" s="44">
        <f t="shared" si="88"/>
        <v>0</v>
      </c>
      <c r="P182" s="24" t="str">
        <f t="shared" si="91"/>
        <v>.</v>
      </c>
      <c r="S182" s="48"/>
      <c r="T182" s="82"/>
      <c r="U182" s="86">
        <f t="shared" si="99"/>
        <v>0</v>
      </c>
      <c r="V182" s="86">
        <f t="shared" si="97"/>
        <v>0</v>
      </c>
      <c r="W182" s="94">
        <f t="shared" si="89"/>
        <v>0</v>
      </c>
    </row>
    <row r="183" spans="3:23" ht="15">
      <c r="C183" s="27">
        <v>48</v>
      </c>
      <c r="D183" s="170">
        <v>0</v>
      </c>
      <c r="E183" s="171">
        <v>0</v>
      </c>
      <c r="F183" s="172">
        <v>1</v>
      </c>
      <c r="G183" s="39">
        <f t="shared" si="84"/>
        <v>0</v>
      </c>
      <c r="H183" s="40">
        <f t="shared" si="94"/>
        <v>0</v>
      </c>
      <c r="I183" s="40"/>
      <c r="J183" s="36">
        <f t="shared" si="98"/>
        <v>0</v>
      </c>
      <c r="K183" s="36">
        <f t="shared" si="95"/>
        <v>0</v>
      </c>
      <c r="L183" s="37">
        <f t="shared" si="87"/>
        <v>0</v>
      </c>
      <c r="M183" s="40"/>
      <c r="N183" s="44">
        <f t="shared" si="96"/>
        <v>0</v>
      </c>
      <c r="O183" s="44">
        <f t="shared" si="88"/>
        <v>0</v>
      </c>
      <c r="P183" s="24" t="str">
        <f t="shared" si="91"/>
        <v>.</v>
      </c>
      <c r="S183" s="48"/>
      <c r="T183" s="82"/>
      <c r="U183" s="86">
        <f t="shared" si="99"/>
        <v>0</v>
      </c>
      <c r="V183" s="86">
        <f t="shared" si="97"/>
        <v>0</v>
      </c>
      <c r="W183" s="94">
        <f t="shared" si="89"/>
        <v>0</v>
      </c>
    </row>
    <row r="184" spans="3:23" ht="15">
      <c r="C184" s="27">
        <v>50</v>
      </c>
      <c r="D184" s="170">
        <v>0</v>
      </c>
      <c r="E184" s="171">
        <v>0</v>
      </c>
      <c r="F184" s="172">
        <v>1</v>
      </c>
      <c r="G184" s="39">
        <f t="shared" si="84"/>
        <v>0</v>
      </c>
      <c r="H184" s="40">
        <f t="shared" si="94"/>
        <v>0</v>
      </c>
      <c r="I184" s="40"/>
      <c r="J184" s="36">
        <f t="shared" si="98"/>
        <v>0</v>
      </c>
      <c r="K184" s="36">
        <f t="shared" si="95"/>
        <v>0</v>
      </c>
      <c r="L184" s="37">
        <f t="shared" si="87"/>
        <v>0</v>
      </c>
      <c r="M184" s="40"/>
      <c r="N184" s="44">
        <f t="shared" si="96"/>
        <v>0</v>
      </c>
      <c r="O184" s="44">
        <f t="shared" si="88"/>
        <v>0</v>
      </c>
      <c r="P184" s="24" t="str">
        <f t="shared" si="91"/>
        <v>.</v>
      </c>
      <c r="S184" s="48"/>
      <c r="T184" s="82"/>
      <c r="U184" s="86">
        <f t="shared" si="99"/>
        <v>0</v>
      </c>
      <c r="V184" s="86">
        <f t="shared" si="97"/>
        <v>0</v>
      </c>
      <c r="W184" s="94">
        <f t="shared" si="89"/>
        <v>0</v>
      </c>
    </row>
    <row r="185" spans="3:23" ht="15">
      <c r="C185" s="27">
        <v>52</v>
      </c>
      <c r="D185" s="170">
        <v>0</v>
      </c>
      <c r="E185" s="171">
        <v>0</v>
      </c>
      <c r="F185" s="172">
        <v>1</v>
      </c>
      <c r="G185" s="39">
        <f t="shared" si="84"/>
        <v>0</v>
      </c>
      <c r="H185" s="40">
        <f t="shared" si="94"/>
        <v>0</v>
      </c>
      <c r="I185" s="40"/>
      <c r="J185" s="36">
        <f t="shared" si="98"/>
        <v>0</v>
      </c>
      <c r="K185" s="36">
        <f t="shared" si="95"/>
        <v>0</v>
      </c>
      <c r="L185" s="37">
        <f t="shared" si="87"/>
        <v>0</v>
      </c>
      <c r="M185" s="40"/>
      <c r="N185" s="44">
        <f t="shared" si="96"/>
        <v>0</v>
      </c>
      <c r="O185" s="44">
        <f t="shared" si="88"/>
        <v>0</v>
      </c>
      <c r="P185" s="24" t="str">
        <f t="shared" si="91"/>
        <v>.</v>
      </c>
      <c r="S185" s="48"/>
      <c r="T185" s="82"/>
      <c r="U185" s="86">
        <f t="shared" si="99"/>
        <v>0</v>
      </c>
      <c r="V185" s="86">
        <f t="shared" si="97"/>
        <v>0</v>
      </c>
      <c r="W185" s="94">
        <f t="shared" si="89"/>
        <v>0</v>
      </c>
    </row>
    <row r="186" spans="3:23" ht="15">
      <c r="C186" s="70"/>
      <c r="D186" s="41"/>
      <c r="E186" s="41"/>
      <c r="F186" s="189" t="s">
        <v>53</v>
      </c>
      <c r="G186" s="40">
        <f>SUM(G160:G185)</f>
        <v>0</v>
      </c>
      <c r="H186" s="40">
        <f>SUM(H160:H185)</f>
        <v>0</v>
      </c>
      <c r="I186" s="40"/>
      <c r="J186" s="36">
        <f>SUM(J160:J185)</f>
        <v>0</v>
      </c>
      <c r="K186" s="36">
        <f>SUM(K160:K185)</f>
        <v>0</v>
      </c>
      <c r="L186" s="37">
        <f>SUM(L160:L185)</f>
        <v>0</v>
      </c>
      <c r="M186" s="40"/>
      <c r="N186" s="38">
        <f>SUM(N160:N185)</f>
        <v>0</v>
      </c>
      <c r="O186" s="38">
        <f>SUM(O160:O185)</f>
        <v>0</v>
      </c>
      <c r="P186" s="24"/>
      <c r="S186" s="48"/>
      <c r="T186" s="82"/>
      <c r="U186" s="88">
        <f>SUM(U160:U185)</f>
        <v>0</v>
      </c>
      <c r="V186" s="88">
        <f>SUM(V160:V185)</f>
        <v>0</v>
      </c>
      <c r="W186" s="140">
        <f>SUM(W160:W185)</f>
        <v>0</v>
      </c>
    </row>
    <row r="187" spans="3:23" ht="13.5" thickBot="1">
      <c r="C187" s="71"/>
      <c r="D187" s="43"/>
      <c r="E187" s="43"/>
      <c r="F187" s="43"/>
      <c r="G187" s="43"/>
      <c r="H187" s="43"/>
      <c r="I187" s="43"/>
      <c r="J187" s="43"/>
      <c r="K187" s="43"/>
      <c r="L187" s="61"/>
      <c r="M187" s="43"/>
      <c r="N187" s="61"/>
      <c r="O187" s="61"/>
      <c r="P187" s="72"/>
      <c r="S187" s="43"/>
      <c r="T187" s="82"/>
      <c r="U187" s="86"/>
      <c r="V187" s="86"/>
      <c r="W187" s="94"/>
    </row>
    <row r="188" spans="3:23" s="9" customFormat="1" ht="59.25" customHeight="1">
      <c r="C188" s="71"/>
      <c r="D188" s="43"/>
      <c r="E188" s="43"/>
      <c r="F188" s="43"/>
      <c r="G188" s="43"/>
      <c r="H188" s="43"/>
      <c r="I188" s="43"/>
      <c r="J188" s="43"/>
      <c r="K188" s="296" t="s">
        <v>119</v>
      </c>
      <c r="L188" s="297"/>
      <c r="M188" s="11" t="s">
        <v>18</v>
      </c>
      <c r="N188" s="12" t="s">
        <v>8</v>
      </c>
      <c r="O188" s="13" t="s">
        <v>9</v>
      </c>
      <c r="P188" s="72"/>
      <c r="Q188" s="48"/>
      <c r="R188" s="43"/>
      <c r="S188" s="43"/>
      <c r="T188" s="82"/>
      <c r="U188" s="86"/>
      <c r="V188" s="86"/>
      <c r="W188" s="86"/>
    </row>
    <row r="189" spans="3:23" ht="13.5" thickBot="1">
      <c r="C189" s="65"/>
      <c r="D189" s="42"/>
      <c r="E189" s="42"/>
      <c r="F189" s="42"/>
      <c r="G189" s="42"/>
      <c r="H189" s="42"/>
      <c r="I189" s="42"/>
      <c r="J189" s="9"/>
      <c r="K189" s="242" t="s">
        <v>105</v>
      </c>
      <c r="L189" s="243"/>
      <c r="M189" s="249">
        <v>0.007</v>
      </c>
      <c r="N189" s="245">
        <f>ROUND(N186*(1+M189),2)</f>
        <v>0</v>
      </c>
      <c r="O189" s="246">
        <f>ROUND(O186*(1+M189),2)</f>
        <v>0</v>
      </c>
      <c r="P189" s="24"/>
      <c r="Q189" s="9"/>
      <c r="R189" s="9"/>
      <c r="S189" s="48"/>
      <c r="T189" s="82"/>
      <c r="U189" s="86"/>
      <c r="V189" s="86"/>
      <c r="W189" s="94"/>
    </row>
    <row r="190" spans="3:23" ht="13.5" thickBot="1">
      <c r="C190" s="65"/>
      <c r="D190" s="42"/>
      <c r="E190" s="42"/>
      <c r="F190" s="42"/>
      <c r="G190" s="42"/>
      <c r="H190" s="42"/>
      <c r="I190" s="42"/>
      <c r="J190" s="9"/>
      <c r="K190" s="163"/>
      <c r="L190" s="163"/>
      <c r="M190" s="223"/>
      <c r="N190" s="165"/>
      <c r="O190" s="165"/>
      <c r="P190" s="24"/>
      <c r="Q190" s="9"/>
      <c r="R190" s="9"/>
      <c r="S190" s="48"/>
      <c r="T190" s="82"/>
      <c r="U190" s="86"/>
      <c r="V190" s="86"/>
      <c r="W190" s="94"/>
    </row>
    <row r="191" spans="3:23" ht="14.25">
      <c r="C191" s="218">
        <v>2018</v>
      </c>
      <c r="D191" s="63"/>
      <c r="E191" s="63"/>
      <c r="F191" s="63"/>
      <c r="G191" s="63"/>
      <c r="H191" s="63"/>
      <c r="I191" s="63"/>
      <c r="J191" s="63"/>
      <c r="K191" s="63"/>
      <c r="L191" s="63"/>
      <c r="M191" s="63"/>
      <c r="N191" s="63"/>
      <c r="O191" s="63"/>
      <c r="P191" s="64"/>
      <c r="Q191" s="63"/>
      <c r="R191" s="63"/>
      <c r="S191" s="107"/>
      <c r="T191" s="90"/>
      <c r="U191" s="90"/>
      <c r="V191" s="90"/>
      <c r="W191" s="91"/>
    </row>
    <row r="192" spans="3:23" ht="13.5" thickBot="1">
      <c r="C192" s="65"/>
      <c r="D192" s="9"/>
      <c r="E192" s="9"/>
      <c r="F192" s="9"/>
      <c r="G192" s="9"/>
      <c r="H192" s="9"/>
      <c r="I192" s="9"/>
      <c r="J192" s="9"/>
      <c r="K192" s="9"/>
      <c r="L192" s="9"/>
      <c r="M192" s="9"/>
      <c r="N192" s="9"/>
      <c r="O192" s="9"/>
      <c r="P192" s="24"/>
      <c r="Q192" s="9"/>
      <c r="R192" s="9"/>
      <c r="S192" s="48"/>
      <c r="T192" s="82"/>
      <c r="U192" s="82"/>
      <c r="V192" s="82"/>
      <c r="W192" s="92"/>
    </row>
    <row r="193" spans="3:23" ht="13.5" thickBot="1">
      <c r="C193" s="66"/>
      <c r="D193" s="289" t="s">
        <v>1</v>
      </c>
      <c r="E193" s="290"/>
      <c r="F193" s="291"/>
      <c r="G193" s="5"/>
      <c r="H193" s="6"/>
      <c r="I193" s="6"/>
      <c r="J193" s="292" t="s">
        <v>2</v>
      </c>
      <c r="K193" s="293"/>
      <c r="L193" s="293"/>
      <c r="M193" s="7"/>
      <c r="N193" s="294" t="s">
        <v>3</v>
      </c>
      <c r="O193" s="295"/>
      <c r="P193" s="24"/>
      <c r="Q193" s="9"/>
      <c r="R193" s="9"/>
      <c r="S193" s="48"/>
      <c r="T193" s="82"/>
      <c r="U193" s="82"/>
      <c r="V193" s="82"/>
      <c r="W193" s="92"/>
    </row>
    <row r="194" spans="3:23" ht="63.75">
      <c r="C194" s="67" t="s">
        <v>4</v>
      </c>
      <c r="D194" s="173" t="s">
        <v>68</v>
      </c>
      <c r="E194" s="174" t="s">
        <v>69</v>
      </c>
      <c r="F194" s="166" t="s">
        <v>30</v>
      </c>
      <c r="G194" s="14" t="s">
        <v>70</v>
      </c>
      <c r="H194" s="15" t="s">
        <v>71</v>
      </c>
      <c r="I194" s="15"/>
      <c r="J194" s="16" t="s">
        <v>45</v>
      </c>
      <c r="K194" s="16" t="s">
        <v>46</v>
      </c>
      <c r="L194" s="17" t="s">
        <v>7</v>
      </c>
      <c r="M194" s="15"/>
      <c r="N194" s="18" t="s">
        <v>8</v>
      </c>
      <c r="O194" s="18" t="s">
        <v>9</v>
      </c>
      <c r="P194" s="24"/>
      <c r="Q194" s="275" t="s">
        <v>81</v>
      </c>
      <c r="R194" s="276"/>
      <c r="S194" s="139"/>
      <c r="T194" s="82"/>
      <c r="U194" s="93" t="s">
        <v>10</v>
      </c>
      <c r="V194" s="93" t="s">
        <v>11</v>
      </c>
      <c r="W194" s="92"/>
    </row>
    <row r="195" spans="3:23" ht="15">
      <c r="C195" s="27">
        <v>2</v>
      </c>
      <c r="D195" s="170">
        <v>0</v>
      </c>
      <c r="E195" s="171">
        <v>0</v>
      </c>
      <c r="F195" s="172">
        <v>1</v>
      </c>
      <c r="G195" s="39">
        <f aca="true" t="shared" si="100" ref="G195:G220">D195+E195</f>
        <v>0</v>
      </c>
      <c r="H195" s="40">
        <f aca="true" t="shared" si="101" ref="H195:H199">ROUND((G195/F195),2)</f>
        <v>0</v>
      </c>
      <c r="I195" s="40"/>
      <c r="J195" s="36">
        <f>ROUND((H195*3%)*F195,2)</f>
        <v>0</v>
      </c>
      <c r="K195" s="36">
        <f aca="true" t="shared" si="102" ref="K195:K200">ROUND((IF(H195-$R$197&lt;0,0,(H195-$R$197))*3.5%)*F195,2)</f>
        <v>0</v>
      </c>
      <c r="L195" s="37">
        <f aca="true" t="shared" si="103" ref="L195:L220">J195+K195</f>
        <v>0</v>
      </c>
      <c r="M195" s="40"/>
      <c r="N195" s="44">
        <f>((MIN(H195,$R$198)*0.58%)+IF(H195&gt;$R$198,(H195-$R$198)*1.25%,0))*F195</f>
        <v>0</v>
      </c>
      <c r="O195" s="44">
        <f aca="true" t="shared" si="104" ref="O195:O220">(H195*3.75%)*F195</f>
        <v>0</v>
      </c>
      <c r="P195" s="24" t="str">
        <f>IF(W195&lt;&gt;0,"Error - review!",".")</f>
        <v>.</v>
      </c>
      <c r="Q195" s="111" t="s">
        <v>76</v>
      </c>
      <c r="R195" s="112"/>
      <c r="S195" s="48"/>
      <c r="T195" s="82"/>
      <c r="U195" s="86">
        <f aca="true" t="shared" si="105" ref="U195:U200">((MIN(H195,$R$198)*0.58%))*F195</f>
        <v>0</v>
      </c>
      <c r="V195" s="86">
        <f aca="true" t="shared" si="106" ref="V195:V200">(IF(H195&gt;$R$198,(H195-$R$198)*1.25%,0))*F195</f>
        <v>0</v>
      </c>
      <c r="W195" s="94">
        <f aca="true" t="shared" si="107" ref="W195:W200">(U195+V195)-N195</f>
        <v>0</v>
      </c>
    </row>
    <row r="196" spans="3:23" ht="15">
      <c r="C196" s="27">
        <v>4</v>
      </c>
      <c r="D196" s="170">
        <v>0</v>
      </c>
      <c r="E196" s="171">
        <v>0</v>
      </c>
      <c r="F196" s="172">
        <v>1</v>
      </c>
      <c r="G196" s="39">
        <f t="shared" si="100"/>
        <v>0</v>
      </c>
      <c r="H196" s="40">
        <f t="shared" si="101"/>
        <v>0</v>
      </c>
      <c r="I196" s="40"/>
      <c r="J196" s="36">
        <f aca="true" t="shared" si="108" ref="J196:J200">ROUND((H196*3%)*F196,2)</f>
        <v>0</v>
      </c>
      <c r="K196" s="36">
        <f t="shared" si="102"/>
        <v>0</v>
      </c>
      <c r="L196" s="37">
        <f t="shared" si="103"/>
        <v>0</v>
      </c>
      <c r="M196" s="40"/>
      <c r="N196" s="44">
        <f aca="true" t="shared" si="109" ref="N196:N200">((MIN(H196,$R$198)*0.58%)+IF(H196&gt;$R$198,(H196-$R$198)*1.25%,0))*F196</f>
        <v>0</v>
      </c>
      <c r="O196" s="44">
        <f t="shared" si="104"/>
        <v>0</v>
      </c>
      <c r="P196" s="24" t="str">
        <f aca="true" t="shared" si="110" ref="P196:P220">IF(W196&lt;&gt;0,"Error - review!",".")</f>
        <v>.</v>
      </c>
      <c r="Q196" s="113" t="s">
        <v>13</v>
      </c>
      <c r="R196" s="150">
        <v>238.3</v>
      </c>
      <c r="S196" s="48"/>
      <c r="T196" s="82"/>
      <c r="U196" s="86">
        <f t="shared" si="105"/>
        <v>0</v>
      </c>
      <c r="V196" s="86">
        <f t="shared" si="106"/>
        <v>0</v>
      </c>
      <c r="W196" s="94">
        <f t="shared" si="107"/>
        <v>0</v>
      </c>
    </row>
    <row r="197" spans="3:23" ht="15">
      <c r="C197" s="27">
        <v>6</v>
      </c>
      <c r="D197" s="170">
        <v>0</v>
      </c>
      <c r="E197" s="171">
        <v>0</v>
      </c>
      <c r="F197" s="172">
        <v>1</v>
      </c>
      <c r="G197" s="39">
        <f t="shared" si="100"/>
        <v>0</v>
      </c>
      <c r="H197" s="40">
        <f t="shared" si="101"/>
        <v>0</v>
      </c>
      <c r="I197" s="40"/>
      <c r="J197" s="36">
        <f t="shared" si="108"/>
        <v>0</v>
      </c>
      <c r="K197" s="36">
        <f t="shared" si="102"/>
        <v>0</v>
      </c>
      <c r="L197" s="37">
        <f t="shared" si="103"/>
        <v>0</v>
      </c>
      <c r="M197" s="40"/>
      <c r="N197" s="44">
        <f t="shared" si="109"/>
        <v>0</v>
      </c>
      <c r="O197" s="44">
        <f t="shared" si="104"/>
        <v>0</v>
      </c>
      <c r="P197" s="24" t="str">
        <f t="shared" si="110"/>
        <v>.</v>
      </c>
      <c r="Q197" s="113" t="s">
        <v>39</v>
      </c>
      <c r="R197" s="150">
        <f>SUM(R196*52.18*2)/26.09</f>
        <v>953.2</v>
      </c>
      <c r="S197" s="48"/>
      <c r="T197" s="82"/>
      <c r="U197" s="86">
        <f t="shared" si="105"/>
        <v>0</v>
      </c>
      <c r="V197" s="86">
        <f t="shared" si="106"/>
        <v>0</v>
      </c>
      <c r="W197" s="94">
        <f t="shared" si="107"/>
        <v>0</v>
      </c>
    </row>
    <row r="198" spans="3:23" ht="15">
      <c r="C198" s="27">
        <v>8</v>
      </c>
      <c r="D198" s="170">
        <v>0</v>
      </c>
      <c r="E198" s="171">
        <v>0</v>
      </c>
      <c r="F198" s="172">
        <v>1</v>
      </c>
      <c r="G198" s="39">
        <f t="shared" si="100"/>
        <v>0</v>
      </c>
      <c r="H198" s="40">
        <f t="shared" si="101"/>
        <v>0</v>
      </c>
      <c r="I198" s="40"/>
      <c r="J198" s="36">
        <f t="shared" si="108"/>
        <v>0</v>
      </c>
      <c r="K198" s="36">
        <f t="shared" si="102"/>
        <v>0</v>
      </c>
      <c r="L198" s="37">
        <f t="shared" si="103"/>
        <v>0</v>
      </c>
      <c r="M198" s="40"/>
      <c r="N198" s="44">
        <f t="shared" si="109"/>
        <v>0</v>
      </c>
      <c r="O198" s="44">
        <f t="shared" si="104"/>
        <v>0</v>
      </c>
      <c r="P198" s="24" t="str">
        <f t="shared" si="110"/>
        <v>.</v>
      </c>
      <c r="Q198" s="113" t="s">
        <v>32</v>
      </c>
      <c r="R198" s="150">
        <f>SUM(R196*3.74*52.18)/26.09</f>
        <v>1782.4840000000002</v>
      </c>
      <c r="S198" s="48"/>
      <c r="T198" s="82"/>
      <c r="U198" s="86">
        <f t="shared" si="105"/>
        <v>0</v>
      </c>
      <c r="V198" s="86">
        <f t="shared" si="106"/>
        <v>0</v>
      </c>
      <c r="W198" s="94">
        <f t="shared" si="107"/>
        <v>0</v>
      </c>
    </row>
    <row r="199" spans="3:23" ht="15">
      <c r="C199" s="27">
        <v>10</v>
      </c>
      <c r="D199" s="170">
        <v>0</v>
      </c>
      <c r="E199" s="171">
        <v>0</v>
      </c>
      <c r="F199" s="172">
        <v>1</v>
      </c>
      <c r="G199" s="39">
        <f t="shared" si="100"/>
        <v>0</v>
      </c>
      <c r="H199" s="40">
        <f t="shared" si="101"/>
        <v>0</v>
      </c>
      <c r="I199" s="40"/>
      <c r="J199" s="36">
        <f t="shared" si="108"/>
        <v>0</v>
      </c>
      <c r="K199" s="36">
        <f t="shared" si="102"/>
        <v>0</v>
      </c>
      <c r="L199" s="37">
        <f t="shared" si="103"/>
        <v>0</v>
      </c>
      <c r="M199" s="40"/>
      <c r="N199" s="44">
        <f t="shared" si="109"/>
        <v>0</v>
      </c>
      <c r="O199" s="44">
        <f t="shared" si="104"/>
        <v>0</v>
      </c>
      <c r="P199" s="24" t="str">
        <f t="shared" si="110"/>
        <v>.</v>
      </c>
      <c r="Q199" s="202">
        <v>43160</v>
      </c>
      <c r="R199" s="150"/>
      <c r="S199" s="48"/>
      <c r="T199" s="82"/>
      <c r="U199" s="86">
        <f t="shared" si="105"/>
        <v>0</v>
      </c>
      <c r="V199" s="86">
        <f t="shared" si="106"/>
        <v>0</v>
      </c>
      <c r="W199" s="94">
        <f t="shared" si="107"/>
        <v>0</v>
      </c>
    </row>
    <row r="200" spans="3:23" ht="15">
      <c r="C200" s="27">
        <v>12</v>
      </c>
      <c r="D200" s="170">
        <v>0</v>
      </c>
      <c r="E200" s="171">
        <v>0</v>
      </c>
      <c r="F200" s="172">
        <v>1</v>
      </c>
      <c r="G200" s="39">
        <f t="shared" si="100"/>
        <v>0</v>
      </c>
      <c r="H200" s="40">
        <f>ROUND((G200/F200),2)</f>
        <v>0</v>
      </c>
      <c r="I200" s="40"/>
      <c r="J200" s="36">
        <f t="shared" si="108"/>
        <v>0</v>
      </c>
      <c r="K200" s="36">
        <f t="shared" si="102"/>
        <v>0</v>
      </c>
      <c r="L200" s="37">
        <f t="shared" si="103"/>
        <v>0</v>
      </c>
      <c r="M200" s="40"/>
      <c r="N200" s="44">
        <f t="shared" si="109"/>
        <v>0</v>
      </c>
      <c r="O200" s="44">
        <f t="shared" si="104"/>
        <v>0</v>
      </c>
      <c r="P200" s="24" t="str">
        <f t="shared" si="110"/>
        <v>.</v>
      </c>
      <c r="Q200" s="113" t="s">
        <v>103</v>
      </c>
      <c r="R200" s="150">
        <v>238.3</v>
      </c>
      <c r="S200" s="48"/>
      <c r="T200" s="82"/>
      <c r="U200" s="86">
        <f t="shared" si="105"/>
        <v>0</v>
      </c>
      <c r="V200" s="86">
        <f t="shared" si="106"/>
        <v>0</v>
      </c>
      <c r="W200" s="94">
        <f t="shared" si="107"/>
        <v>0</v>
      </c>
    </row>
    <row r="201" spans="3:23" ht="15">
      <c r="C201" s="208">
        <v>14</v>
      </c>
      <c r="D201" s="170">
        <v>0</v>
      </c>
      <c r="E201" s="171">
        <v>0</v>
      </c>
      <c r="F201" s="172">
        <v>1</v>
      </c>
      <c r="G201" s="39">
        <f t="shared" si="100"/>
        <v>0</v>
      </c>
      <c r="H201" s="40">
        <f aca="true" t="shared" si="111" ref="H201:H220">ROUND((G201/F201),2)</f>
        <v>0</v>
      </c>
      <c r="I201" s="40"/>
      <c r="J201" s="36">
        <f>ROUND((H201*3%)*F201,2)</f>
        <v>0</v>
      </c>
      <c r="K201" s="36">
        <f>ROUND((IF(H201-$R$202&lt;0,0,(H201-$R$202))*3.5%)*F201,2)</f>
        <v>0</v>
      </c>
      <c r="L201" s="37">
        <f>J201+K201</f>
        <v>0</v>
      </c>
      <c r="M201" s="40"/>
      <c r="N201" s="44">
        <f>((MIN(H201,$R$203)*0.58%)+IF(H201&gt;$R$203,(H201-$R$203)*1.25%,0))*F201</f>
        <v>0</v>
      </c>
      <c r="O201" s="44">
        <f>(H201*3.75%)*F201</f>
        <v>0</v>
      </c>
      <c r="P201" s="24" t="str">
        <f t="shared" si="110"/>
        <v>.</v>
      </c>
      <c r="Q201" s="113" t="s">
        <v>104</v>
      </c>
      <c r="R201" s="150">
        <v>243.3</v>
      </c>
      <c r="S201" s="48"/>
      <c r="T201" s="82"/>
      <c r="U201" s="86">
        <f>((MIN(H201,$R$203)*0.58%))*F201</f>
        <v>0</v>
      </c>
      <c r="V201" s="86">
        <f>(IF(H201&gt;$R$203,(H201-$R$203)*1.25%,0))*F201</f>
        <v>0</v>
      </c>
      <c r="W201" s="94">
        <f>(U201+V201)-N201</f>
        <v>0</v>
      </c>
    </row>
    <row r="202" spans="3:23" ht="15">
      <c r="C202" s="27">
        <v>16</v>
      </c>
      <c r="D202" s="170">
        <v>0</v>
      </c>
      <c r="E202" s="171">
        <v>0</v>
      </c>
      <c r="F202" s="172">
        <v>1</v>
      </c>
      <c r="G202" s="39">
        <f t="shared" si="100"/>
        <v>0</v>
      </c>
      <c r="H202" s="40">
        <f>ROUND((G202/F202),2)</f>
        <v>0</v>
      </c>
      <c r="I202" s="40"/>
      <c r="J202" s="36">
        <f>ROUND((H202*3%)*F202,2)</f>
        <v>0</v>
      </c>
      <c r="K202" s="36">
        <f aca="true" t="shared" si="112" ref="K202:K220">ROUND((IF(H202-$R$206&lt;0,0,(H202-$R$206))*3.5%)*F202,2)</f>
        <v>0</v>
      </c>
      <c r="L202" s="37">
        <f t="shared" si="103"/>
        <v>0</v>
      </c>
      <c r="M202" s="40"/>
      <c r="N202" s="44">
        <f>((MIN(H202,$R$207)*0.58%)+IF(H202&gt;$R$207,(H202-$R$207)*1.25%,0))*F202</f>
        <v>0</v>
      </c>
      <c r="O202" s="44">
        <f t="shared" si="104"/>
        <v>0</v>
      </c>
      <c r="P202" s="24" t="str">
        <f t="shared" si="110"/>
        <v>.</v>
      </c>
      <c r="Q202" s="113" t="s">
        <v>82</v>
      </c>
      <c r="R202" s="150">
        <f>ROUND(((((($R$200*(3/14))+($R$201*(11/14)))*52.18)/26.09)*2),2)</f>
        <v>968.91</v>
      </c>
      <c r="S202" s="48"/>
      <c r="T202" s="82"/>
      <c r="U202" s="86">
        <f>((MIN(H202,$R$207)*0.58%))*F202</f>
        <v>0</v>
      </c>
      <c r="V202" s="86">
        <f aca="true" t="shared" si="113" ref="V202:V220">(IF(H202&gt;$R$207,(H202-$R$207)*1.25%,0))*F202</f>
        <v>0</v>
      </c>
      <c r="W202" s="94">
        <f>(U202+V202)-N202</f>
        <v>0</v>
      </c>
    </row>
    <row r="203" spans="3:23" ht="15">
      <c r="C203" s="27">
        <v>18</v>
      </c>
      <c r="D203" s="170">
        <v>0</v>
      </c>
      <c r="E203" s="171">
        <v>0</v>
      </c>
      <c r="F203" s="172">
        <v>1</v>
      </c>
      <c r="G203" s="39">
        <f t="shared" si="100"/>
        <v>0</v>
      </c>
      <c r="H203" s="40">
        <f t="shared" si="111"/>
        <v>0</v>
      </c>
      <c r="I203" s="40"/>
      <c r="J203" s="36">
        <f aca="true" t="shared" si="114" ref="J203:J220">ROUND((H203*3%)*F203,2)</f>
        <v>0</v>
      </c>
      <c r="K203" s="36">
        <f t="shared" si="112"/>
        <v>0</v>
      </c>
      <c r="L203" s="37">
        <f t="shared" si="103"/>
        <v>0</v>
      </c>
      <c r="M203" s="40"/>
      <c r="N203" s="44">
        <f aca="true" t="shared" si="115" ref="N203:N220">((MIN(H203,$R$207)*0.58%)+IF(H203&gt;$R$207,(H203-$R$207)*1.25%,0))*F203</f>
        <v>0</v>
      </c>
      <c r="O203" s="44">
        <f t="shared" si="104"/>
        <v>0</v>
      </c>
      <c r="P203" s="24" t="str">
        <f t="shared" si="110"/>
        <v>.</v>
      </c>
      <c r="Q203" s="113" t="s">
        <v>38</v>
      </c>
      <c r="R203" s="150">
        <f>ROUND(((((($R$200*(3/14))+($R$201*(11/14)))*52.18)/26.09)*3.74),2)</f>
        <v>1811.87</v>
      </c>
      <c r="S203" s="48"/>
      <c r="T203" s="82"/>
      <c r="U203" s="86">
        <f>((MIN(H203,$R$207)*0.58%))*F203</f>
        <v>0</v>
      </c>
      <c r="V203" s="86">
        <f t="shared" si="113"/>
        <v>0</v>
      </c>
      <c r="W203" s="94">
        <f aca="true" t="shared" si="116" ref="W203:W220">(U203+V203)-N203</f>
        <v>0</v>
      </c>
    </row>
    <row r="204" spans="3:23" ht="15">
      <c r="C204" s="27">
        <v>20</v>
      </c>
      <c r="D204" s="170">
        <v>0</v>
      </c>
      <c r="E204" s="171">
        <v>0</v>
      </c>
      <c r="F204" s="172">
        <v>1</v>
      </c>
      <c r="G204" s="39">
        <f t="shared" si="100"/>
        <v>0</v>
      </c>
      <c r="H204" s="40">
        <f t="shared" si="111"/>
        <v>0</v>
      </c>
      <c r="I204" s="40"/>
      <c r="J204" s="36">
        <f t="shared" si="114"/>
        <v>0</v>
      </c>
      <c r="K204" s="36">
        <f t="shared" si="112"/>
        <v>0</v>
      </c>
      <c r="L204" s="37">
        <f t="shared" si="103"/>
        <v>0</v>
      </c>
      <c r="M204" s="40"/>
      <c r="N204" s="44">
        <f t="shared" si="115"/>
        <v>0</v>
      </c>
      <c r="O204" s="44">
        <f t="shared" si="104"/>
        <v>0</v>
      </c>
      <c r="P204" s="24" t="str">
        <f t="shared" si="110"/>
        <v>.</v>
      </c>
      <c r="Q204" s="111" t="s">
        <v>77</v>
      </c>
      <c r="R204" s="150"/>
      <c r="S204" s="48"/>
      <c r="T204" s="82"/>
      <c r="U204" s="86">
        <f>((MIN(H204,$R$207)*0.58%))*F204</f>
        <v>0</v>
      </c>
      <c r="V204" s="86">
        <f t="shared" si="113"/>
        <v>0</v>
      </c>
      <c r="W204" s="94">
        <f t="shared" si="116"/>
        <v>0</v>
      </c>
    </row>
    <row r="205" spans="3:23" ht="15">
      <c r="C205" s="27">
        <v>22</v>
      </c>
      <c r="D205" s="170">
        <v>0</v>
      </c>
      <c r="E205" s="171">
        <v>0</v>
      </c>
      <c r="F205" s="172">
        <v>1</v>
      </c>
      <c r="G205" s="39">
        <f t="shared" si="100"/>
        <v>0</v>
      </c>
      <c r="H205" s="40">
        <f t="shared" si="111"/>
        <v>0</v>
      </c>
      <c r="I205" s="40"/>
      <c r="J205" s="36">
        <f t="shared" si="114"/>
        <v>0</v>
      </c>
      <c r="K205" s="36">
        <f t="shared" si="112"/>
        <v>0</v>
      </c>
      <c r="L205" s="37">
        <f t="shared" si="103"/>
        <v>0</v>
      </c>
      <c r="M205" s="40"/>
      <c r="N205" s="44">
        <f t="shared" si="115"/>
        <v>0</v>
      </c>
      <c r="O205" s="44">
        <f t="shared" si="104"/>
        <v>0</v>
      </c>
      <c r="P205" s="24" t="str">
        <f t="shared" si="110"/>
        <v>.</v>
      </c>
      <c r="Q205" s="113" t="s">
        <v>104</v>
      </c>
      <c r="R205" s="150">
        <v>243.3</v>
      </c>
      <c r="S205" s="48"/>
      <c r="T205" s="82"/>
      <c r="U205" s="86">
        <f aca="true" t="shared" si="117" ref="U205:U216">((MIN(H205,$R$207)*0.58%))*F205</f>
        <v>0</v>
      </c>
      <c r="V205" s="86">
        <f t="shared" si="113"/>
        <v>0</v>
      </c>
      <c r="W205" s="94">
        <f t="shared" si="116"/>
        <v>0</v>
      </c>
    </row>
    <row r="206" spans="3:23" ht="15">
      <c r="C206" s="27">
        <v>24</v>
      </c>
      <c r="D206" s="170">
        <v>0</v>
      </c>
      <c r="E206" s="171">
        <v>0</v>
      </c>
      <c r="F206" s="172">
        <v>1</v>
      </c>
      <c r="G206" s="39">
        <f t="shared" si="100"/>
        <v>0</v>
      </c>
      <c r="H206" s="40">
        <f t="shared" si="111"/>
        <v>0</v>
      </c>
      <c r="I206" s="40"/>
      <c r="J206" s="36">
        <f t="shared" si="114"/>
        <v>0</v>
      </c>
      <c r="K206" s="36">
        <f t="shared" si="112"/>
        <v>0</v>
      </c>
      <c r="L206" s="37">
        <f t="shared" si="103"/>
        <v>0</v>
      </c>
      <c r="M206" s="40"/>
      <c r="N206" s="44">
        <f t="shared" si="115"/>
        <v>0</v>
      </c>
      <c r="O206" s="44">
        <f t="shared" si="104"/>
        <v>0</v>
      </c>
      <c r="P206" s="24" t="str">
        <f t="shared" si="110"/>
        <v>.</v>
      </c>
      <c r="Q206" s="113" t="s">
        <v>65</v>
      </c>
      <c r="R206" s="150">
        <f>ROUND(($R$205*52.18*2)/26.09,2)</f>
        <v>973.2</v>
      </c>
      <c r="S206" s="48"/>
      <c r="T206" s="82"/>
      <c r="U206" s="86">
        <f aca="true" t="shared" si="118" ref="U206:U215">((MIN(H206,$R$207)*0.58%))*F206</f>
        <v>0</v>
      </c>
      <c r="V206" s="86">
        <f t="shared" si="113"/>
        <v>0</v>
      </c>
      <c r="W206" s="94">
        <f t="shared" si="116"/>
        <v>0</v>
      </c>
    </row>
    <row r="207" spans="3:23" ht="13.5" thickBot="1">
      <c r="C207" s="27">
        <v>26</v>
      </c>
      <c r="D207" s="170">
        <v>0</v>
      </c>
      <c r="E207" s="171">
        <v>0</v>
      </c>
      <c r="F207" s="172">
        <v>1</v>
      </c>
      <c r="G207" s="39">
        <f t="shared" si="100"/>
        <v>0</v>
      </c>
      <c r="H207" s="40">
        <f t="shared" si="111"/>
        <v>0</v>
      </c>
      <c r="I207" s="40"/>
      <c r="J207" s="36">
        <f t="shared" si="114"/>
        <v>0</v>
      </c>
      <c r="K207" s="36">
        <f t="shared" si="112"/>
        <v>0</v>
      </c>
      <c r="L207" s="37">
        <f t="shared" si="103"/>
        <v>0</v>
      </c>
      <c r="M207" s="40"/>
      <c r="N207" s="44">
        <f t="shared" si="115"/>
        <v>0</v>
      </c>
      <c r="O207" s="44">
        <f t="shared" si="104"/>
        <v>0</v>
      </c>
      <c r="P207" s="24" t="str">
        <f t="shared" si="110"/>
        <v>.</v>
      </c>
      <c r="Q207" s="114" t="s">
        <v>28</v>
      </c>
      <c r="R207" s="151">
        <f>ROUND(($R$205*52.18*3.74)/26.09,2)</f>
        <v>1819.88</v>
      </c>
      <c r="S207" s="48"/>
      <c r="T207" s="82"/>
      <c r="U207" s="86">
        <f t="shared" si="118"/>
        <v>0</v>
      </c>
      <c r="V207" s="86">
        <f t="shared" si="113"/>
        <v>0</v>
      </c>
      <c r="W207" s="94">
        <f t="shared" si="116"/>
        <v>0</v>
      </c>
    </row>
    <row r="208" spans="3:23" ht="15">
      <c r="C208" s="27">
        <v>28</v>
      </c>
      <c r="D208" s="170">
        <v>0</v>
      </c>
      <c r="E208" s="171">
        <v>0</v>
      </c>
      <c r="F208" s="172">
        <v>1</v>
      </c>
      <c r="G208" s="39">
        <f t="shared" si="100"/>
        <v>0</v>
      </c>
      <c r="H208" s="40">
        <f t="shared" si="111"/>
        <v>0</v>
      </c>
      <c r="I208" s="40"/>
      <c r="J208" s="36">
        <f t="shared" si="114"/>
        <v>0</v>
      </c>
      <c r="K208" s="36">
        <f t="shared" si="112"/>
        <v>0</v>
      </c>
      <c r="L208" s="37">
        <f t="shared" si="103"/>
        <v>0</v>
      </c>
      <c r="M208" s="40"/>
      <c r="N208" s="44">
        <f t="shared" si="115"/>
        <v>0</v>
      </c>
      <c r="O208" s="44">
        <f t="shared" si="104"/>
        <v>0</v>
      </c>
      <c r="P208" s="24" t="str">
        <f t="shared" si="110"/>
        <v>.</v>
      </c>
      <c r="S208" s="48"/>
      <c r="T208" s="82"/>
      <c r="U208" s="86">
        <f t="shared" si="118"/>
        <v>0</v>
      </c>
      <c r="V208" s="86">
        <f t="shared" si="113"/>
        <v>0</v>
      </c>
      <c r="W208" s="94">
        <f t="shared" si="116"/>
        <v>0</v>
      </c>
    </row>
    <row r="209" spans="3:23" ht="15">
      <c r="C209" s="27">
        <v>30</v>
      </c>
      <c r="D209" s="170">
        <v>0</v>
      </c>
      <c r="E209" s="171">
        <v>0</v>
      </c>
      <c r="F209" s="172">
        <v>1</v>
      </c>
      <c r="G209" s="39">
        <f t="shared" si="100"/>
        <v>0</v>
      </c>
      <c r="H209" s="40">
        <f t="shared" si="111"/>
        <v>0</v>
      </c>
      <c r="I209" s="40"/>
      <c r="J209" s="36">
        <f t="shared" si="114"/>
        <v>0</v>
      </c>
      <c r="K209" s="36">
        <f t="shared" si="112"/>
        <v>0</v>
      </c>
      <c r="L209" s="37">
        <f t="shared" si="103"/>
        <v>0</v>
      </c>
      <c r="M209" s="40"/>
      <c r="N209" s="44">
        <f t="shared" si="115"/>
        <v>0</v>
      </c>
      <c r="O209" s="44">
        <f t="shared" si="104"/>
        <v>0</v>
      </c>
      <c r="P209" s="24" t="str">
        <f t="shared" si="110"/>
        <v>.</v>
      </c>
      <c r="S209" s="48"/>
      <c r="T209" s="82"/>
      <c r="U209" s="86">
        <f t="shared" si="118"/>
        <v>0</v>
      </c>
      <c r="V209" s="86">
        <f t="shared" si="113"/>
        <v>0</v>
      </c>
      <c r="W209" s="94">
        <f t="shared" si="116"/>
        <v>0</v>
      </c>
    </row>
    <row r="210" spans="3:23" ht="15">
      <c r="C210" s="27">
        <v>32</v>
      </c>
      <c r="D210" s="170">
        <v>0</v>
      </c>
      <c r="E210" s="171">
        <v>0</v>
      </c>
      <c r="F210" s="172">
        <v>1</v>
      </c>
      <c r="G210" s="39">
        <f t="shared" si="100"/>
        <v>0</v>
      </c>
      <c r="H210" s="40">
        <f t="shared" si="111"/>
        <v>0</v>
      </c>
      <c r="I210" s="40"/>
      <c r="J210" s="36">
        <f t="shared" si="114"/>
        <v>0</v>
      </c>
      <c r="K210" s="36">
        <f t="shared" si="112"/>
        <v>0</v>
      </c>
      <c r="L210" s="37">
        <f t="shared" si="103"/>
        <v>0</v>
      </c>
      <c r="M210" s="40"/>
      <c r="N210" s="44">
        <f t="shared" si="115"/>
        <v>0</v>
      </c>
      <c r="O210" s="44">
        <f t="shared" si="104"/>
        <v>0</v>
      </c>
      <c r="P210" s="24" t="str">
        <f t="shared" si="110"/>
        <v>.</v>
      </c>
      <c r="S210" s="48"/>
      <c r="T210" s="82"/>
      <c r="U210" s="86">
        <f t="shared" si="118"/>
        <v>0</v>
      </c>
      <c r="V210" s="86">
        <f t="shared" si="113"/>
        <v>0</v>
      </c>
      <c r="W210" s="94">
        <f t="shared" si="116"/>
        <v>0</v>
      </c>
    </row>
    <row r="211" spans="3:23" ht="15">
      <c r="C211" s="27">
        <v>34</v>
      </c>
      <c r="D211" s="170">
        <v>0</v>
      </c>
      <c r="E211" s="171">
        <v>0</v>
      </c>
      <c r="F211" s="172">
        <v>1</v>
      </c>
      <c r="G211" s="39">
        <f t="shared" si="100"/>
        <v>0</v>
      </c>
      <c r="H211" s="40">
        <f t="shared" si="111"/>
        <v>0</v>
      </c>
      <c r="I211" s="40"/>
      <c r="J211" s="36">
        <f t="shared" si="114"/>
        <v>0</v>
      </c>
      <c r="K211" s="36">
        <f t="shared" si="112"/>
        <v>0</v>
      </c>
      <c r="L211" s="37">
        <f t="shared" si="103"/>
        <v>0</v>
      </c>
      <c r="M211" s="40"/>
      <c r="N211" s="44">
        <f t="shared" si="115"/>
        <v>0</v>
      </c>
      <c r="O211" s="44">
        <f t="shared" si="104"/>
        <v>0</v>
      </c>
      <c r="P211" s="24" t="str">
        <f t="shared" si="110"/>
        <v>.</v>
      </c>
      <c r="S211" s="48"/>
      <c r="T211" s="82"/>
      <c r="U211" s="86">
        <f t="shared" si="118"/>
        <v>0</v>
      </c>
      <c r="V211" s="86">
        <f t="shared" si="113"/>
        <v>0</v>
      </c>
      <c r="W211" s="94">
        <f t="shared" si="116"/>
        <v>0</v>
      </c>
    </row>
    <row r="212" spans="3:23" ht="15">
      <c r="C212" s="27">
        <v>36</v>
      </c>
      <c r="D212" s="170">
        <v>0</v>
      </c>
      <c r="E212" s="171">
        <v>0</v>
      </c>
      <c r="F212" s="172">
        <v>1</v>
      </c>
      <c r="G212" s="39">
        <f t="shared" si="100"/>
        <v>0</v>
      </c>
      <c r="H212" s="40">
        <f t="shared" si="111"/>
        <v>0</v>
      </c>
      <c r="I212" s="40"/>
      <c r="J212" s="36">
        <f t="shared" si="114"/>
        <v>0</v>
      </c>
      <c r="K212" s="36">
        <f t="shared" si="112"/>
        <v>0</v>
      </c>
      <c r="L212" s="37">
        <f t="shared" si="103"/>
        <v>0</v>
      </c>
      <c r="M212" s="40"/>
      <c r="N212" s="44">
        <f t="shared" si="115"/>
        <v>0</v>
      </c>
      <c r="O212" s="44">
        <f t="shared" si="104"/>
        <v>0</v>
      </c>
      <c r="P212" s="24" t="str">
        <f t="shared" si="110"/>
        <v>.</v>
      </c>
      <c r="S212" s="48"/>
      <c r="T212" s="82"/>
      <c r="U212" s="86">
        <f t="shared" si="118"/>
        <v>0</v>
      </c>
      <c r="V212" s="86">
        <f t="shared" si="113"/>
        <v>0</v>
      </c>
      <c r="W212" s="94">
        <f t="shared" si="116"/>
        <v>0</v>
      </c>
    </row>
    <row r="213" spans="3:23" ht="15">
      <c r="C213" s="27">
        <v>38</v>
      </c>
      <c r="D213" s="170">
        <v>0</v>
      </c>
      <c r="E213" s="171">
        <v>0</v>
      </c>
      <c r="F213" s="172">
        <v>1</v>
      </c>
      <c r="G213" s="39">
        <f t="shared" si="100"/>
        <v>0</v>
      </c>
      <c r="H213" s="40">
        <f t="shared" si="111"/>
        <v>0</v>
      </c>
      <c r="I213" s="40"/>
      <c r="J213" s="36">
        <f t="shared" si="114"/>
        <v>0</v>
      </c>
      <c r="K213" s="36">
        <f t="shared" si="112"/>
        <v>0</v>
      </c>
      <c r="L213" s="37">
        <f t="shared" si="103"/>
        <v>0</v>
      </c>
      <c r="M213" s="40"/>
      <c r="N213" s="44">
        <f t="shared" si="115"/>
        <v>0</v>
      </c>
      <c r="O213" s="44">
        <f t="shared" si="104"/>
        <v>0</v>
      </c>
      <c r="P213" s="24" t="str">
        <f t="shared" si="110"/>
        <v>.</v>
      </c>
      <c r="S213" s="48"/>
      <c r="T213" s="82"/>
      <c r="U213" s="86">
        <f t="shared" si="118"/>
        <v>0</v>
      </c>
      <c r="V213" s="86">
        <f t="shared" si="113"/>
        <v>0</v>
      </c>
      <c r="W213" s="94">
        <f t="shared" si="116"/>
        <v>0</v>
      </c>
    </row>
    <row r="214" spans="3:23" ht="15">
      <c r="C214" s="27">
        <v>40</v>
      </c>
      <c r="D214" s="170">
        <v>0</v>
      </c>
      <c r="E214" s="171">
        <v>0</v>
      </c>
      <c r="F214" s="172">
        <v>1</v>
      </c>
      <c r="G214" s="39">
        <f t="shared" si="100"/>
        <v>0</v>
      </c>
      <c r="H214" s="40">
        <f t="shared" si="111"/>
        <v>0</v>
      </c>
      <c r="I214" s="40"/>
      <c r="J214" s="36">
        <f t="shared" si="114"/>
        <v>0</v>
      </c>
      <c r="K214" s="36">
        <f t="shared" si="112"/>
        <v>0</v>
      </c>
      <c r="L214" s="37">
        <f t="shared" si="103"/>
        <v>0</v>
      </c>
      <c r="M214" s="40"/>
      <c r="N214" s="44">
        <f t="shared" si="115"/>
        <v>0</v>
      </c>
      <c r="O214" s="44">
        <f t="shared" si="104"/>
        <v>0</v>
      </c>
      <c r="P214" s="24" t="str">
        <f t="shared" si="110"/>
        <v>.</v>
      </c>
      <c r="S214" s="48"/>
      <c r="T214" s="82"/>
      <c r="U214" s="86">
        <f t="shared" si="118"/>
        <v>0</v>
      </c>
      <c r="V214" s="86">
        <f t="shared" si="113"/>
        <v>0</v>
      </c>
      <c r="W214" s="94">
        <f t="shared" si="116"/>
        <v>0</v>
      </c>
    </row>
    <row r="215" spans="3:23" ht="15">
      <c r="C215" s="27">
        <v>42</v>
      </c>
      <c r="D215" s="170">
        <v>0</v>
      </c>
      <c r="E215" s="171">
        <v>0</v>
      </c>
      <c r="F215" s="172">
        <v>1</v>
      </c>
      <c r="G215" s="39">
        <f t="shared" si="100"/>
        <v>0</v>
      </c>
      <c r="H215" s="40">
        <f t="shared" si="111"/>
        <v>0</v>
      </c>
      <c r="I215" s="40"/>
      <c r="J215" s="36">
        <f t="shared" si="114"/>
        <v>0</v>
      </c>
      <c r="K215" s="36">
        <f t="shared" si="112"/>
        <v>0</v>
      </c>
      <c r="L215" s="37">
        <f t="shared" si="103"/>
        <v>0</v>
      </c>
      <c r="M215" s="40"/>
      <c r="N215" s="44">
        <f t="shared" si="115"/>
        <v>0</v>
      </c>
      <c r="O215" s="44">
        <f t="shared" si="104"/>
        <v>0</v>
      </c>
      <c r="P215" s="24" t="str">
        <f t="shared" si="110"/>
        <v>.</v>
      </c>
      <c r="S215" s="48"/>
      <c r="T215" s="82"/>
      <c r="U215" s="86">
        <f t="shared" si="118"/>
        <v>0</v>
      </c>
      <c r="V215" s="86">
        <f t="shared" si="113"/>
        <v>0</v>
      </c>
      <c r="W215" s="94">
        <f t="shared" si="116"/>
        <v>0</v>
      </c>
    </row>
    <row r="216" spans="3:23" ht="15">
      <c r="C216" s="27">
        <v>44</v>
      </c>
      <c r="D216" s="170">
        <v>0</v>
      </c>
      <c r="E216" s="171">
        <v>0</v>
      </c>
      <c r="F216" s="172">
        <v>1</v>
      </c>
      <c r="G216" s="39">
        <f t="shared" si="100"/>
        <v>0</v>
      </c>
      <c r="H216" s="40">
        <f t="shared" si="111"/>
        <v>0</v>
      </c>
      <c r="I216" s="40"/>
      <c r="J216" s="36">
        <f t="shared" si="114"/>
        <v>0</v>
      </c>
      <c r="K216" s="36">
        <f t="shared" si="112"/>
        <v>0</v>
      </c>
      <c r="L216" s="37">
        <f t="shared" si="103"/>
        <v>0</v>
      </c>
      <c r="M216" s="40"/>
      <c r="N216" s="44">
        <f t="shared" si="115"/>
        <v>0</v>
      </c>
      <c r="O216" s="44">
        <f t="shared" si="104"/>
        <v>0</v>
      </c>
      <c r="P216" s="24" t="str">
        <f t="shared" si="110"/>
        <v>.</v>
      </c>
      <c r="S216" s="48"/>
      <c r="T216" s="82"/>
      <c r="U216" s="86">
        <f t="shared" si="117"/>
        <v>0</v>
      </c>
      <c r="V216" s="86">
        <f t="shared" si="113"/>
        <v>0</v>
      </c>
      <c r="W216" s="94">
        <f t="shared" si="116"/>
        <v>0</v>
      </c>
    </row>
    <row r="217" spans="3:23" ht="15">
      <c r="C217" s="27">
        <v>46</v>
      </c>
      <c r="D217" s="170">
        <v>0</v>
      </c>
      <c r="E217" s="171">
        <v>0</v>
      </c>
      <c r="F217" s="172">
        <v>1</v>
      </c>
      <c r="G217" s="39">
        <f t="shared" si="100"/>
        <v>0</v>
      </c>
      <c r="H217" s="40">
        <f t="shared" si="111"/>
        <v>0</v>
      </c>
      <c r="I217" s="40"/>
      <c r="J217" s="36">
        <f t="shared" si="114"/>
        <v>0</v>
      </c>
      <c r="K217" s="36">
        <f t="shared" si="112"/>
        <v>0</v>
      </c>
      <c r="L217" s="37">
        <f t="shared" si="103"/>
        <v>0</v>
      </c>
      <c r="M217" s="40"/>
      <c r="N217" s="44">
        <f t="shared" si="115"/>
        <v>0</v>
      </c>
      <c r="O217" s="44">
        <f t="shared" si="104"/>
        <v>0</v>
      </c>
      <c r="P217" s="24" t="str">
        <f t="shared" si="110"/>
        <v>.</v>
      </c>
      <c r="S217" s="48"/>
      <c r="T217" s="82"/>
      <c r="U217" s="86">
        <f>((MIN(H217,$R$207)*0.58%))*F217</f>
        <v>0</v>
      </c>
      <c r="V217" s="86">
        <f t="shared" si="113"/>
        <v>0</v>
      </c>
      <c r="W217" s="94">
        <f t="shared" si="116"/>
        <v>0</v>
      </c>
    </row>
    <row r="218" spans="3:23" ht="15">
      <c r="C218" s="27">
        <v>48</v>
      </c>
      <c r="D218" s="170">
        <v>0</v>
      </c>
      <c r="E218" s="171">
        <v>0</v>
      </c>
      <c r="F218" s="172">
        <v>1</v>
      </c>
      <c r="G218" s="39">
        <f t="shared" si="100"/>
        <v>0</v>
      </c>
      <c r="H218" s="40">
        <f t="shared" si="111"/>
        <v>0</v>
      </c>
      <c r="I218" s="40"/>
      <c r="J218" s="36">
        <f t="shared" si="114"/>
        <v>0</v>
      </c>
      <c r="K218" s="36">
        <f t="shared" si="112"/>
        <v>0</v>
      </c>
      <c r="L218" s="37">
        <f t="shared" si="103"/>
        <v>0</v>
      </c>
      <c r="M218" s="40"/>
      <c r="N218" s="44">
        <f t="shared" si="115"/>
        <v>0</v>
      </c>
      <c r="O218" s="44">
        <f t="shared" si="104"/>
        <v>0</v>
      </c>
      <c r="P218" s="24" t="str">
        <f t="shared" si="110"/>
        <v>.</v>
      </c>
      <c r="S218" s="48"/>
      <c r="T218" s="82"/>
      <c r="U218" s="86">
        <f>((MIN(H218,$R$207)*0.58%))*F218</f>
        <v>0</v>
      </c>
      <c r="V218" s="86">
        <f t="shared" si="113"/>
        <v>0</v>
      </c>
      <c r="W218" s="94">
        <f t="shared" si="116"/>
        <v>0</v>
      </c>
    </row>
    <row r="219" spans="3:23" ht="15">
      <c r="C219" s="27">
        <v>50</v>
      </c>
      <c r="D219" s="170">
        <v>0</v>
      </c>
      <c r="E219" s="171">
        <v>0</v>
      </c>
      <c r="F219" s="172">
        <v>1</v>
      </c>
      <c r="G219" s="39">
        <f t="shared" si="100"/>
        <v>0</v>
      </c>
      <c r="H219" s="40">
        <f t="shared" si="111"/>
        <v>0</v>
      </c>
      <c r="I219" s="40"/>
      <c r="J219" s="36">
        <f t="shared" si="114"/>
        <v>0</v>
      </c>
      <c r="K219" s="36">
        <f t="shared" si="112"/>
        <v>0</v>
      </c>
      <c r="L219" s="37">
        <f t="shared" si="103"/>
        <v>0</v>
      </c>
      <c r="M219" s="40"/>
      <c r="N219" s="44">
        <f t="shared" si="115"/>
        <v>0</v>
      </c>
      <c r="O219" s="44">
        <f t="shared" si="104"/>
        <v>0</v>
      </c>
      <c r="P219" s="24" t="str">
        <f t="shared" si="110"/>
        <v>.</v>
      </c>
      <c r="S219" s="48"/>
      <c r="T219" s="82"/>
      <c r="U219" s="86">
        <f>((MIN(H219,$R$207)*0.58%))*F219</f>
        <v>0</v>
      </c>
      <c r="V219" s="86">
        <f t="shared" si="113"/>
        <v>0</v>
      </c>
      <c r="W219" s="94">
        <f t="shared" si="116"/>
        <v>0</v>
      </c>
    </row>
    <row r="220" spans="3:23" ht="15">
      <c r="C220" s="27">
        <v>52</v>
      </c>
      <c r="D220" s="170">
        <v>0</v>
      </c>
      <c r="E220" s="171">
        <v>0</v>
      </c>
      <c r="F220" s="172">
        <v>1</v>
      </c>
      <c r="G220" s="39">
        <f t="shared" si="100"/>
        <v>0</v>
      </c>
      <c r="H220" s="40">
        <f t="shared" si="111"/>
        <v>0</v>
      </c>
      <c r="I220" s="40"/>
      <c r="J220" s="36">
        <f t="shared" si="114"/>
        <v>0</v>
      </c>
      <c r="K220" s="36">
        <f t="shared" si="112"/>
        <v>0</v>
      </c>
      <c r="L220" s="37">
        <f t="shared" si="103"/>
        <v>0</v>
      </c>
      <c r="M220" s="40"/>
      <c r="N220" s="44">
        <f t="shared" si="115"/>
        <v>0</v>
      </c>
      <c r="O220" s="44">
        <f t="shared" si="104"/>
        <v>0</v>
      </c>
      <c r="P220" s="24" t="str">
        <f t="shared" si="110"/>
        <v>.</v>
      </c>
      <c r="S220" s="48"/>
      <c r="T220" s="82"/>
      <c r="U220" s="86">
        <f>((MIN(H220,$R$207)*0.58%))*F220</f>
        <v>0</v>
      </c>
      <c r="V220" s="86">
        <f t="shared" si="113"/>
        <v>0</v>
      </c>
      <c r="W220" s="94">
        <f t="shared" si="116"/>
        <v>0</v>
      </c>
    </row>
    <row r="221" spans="3:23" ht="15">
      <c r="C221" s="70"/>
      <c r="D221" s="41"/>
      <c r="E221" s="41"/>
      <c r="F221" s="189" t="s">
        <v>53</v>
      </c>
      <c r="G221" s="40">
        <f>SUM(G195:G220)</f>
        <v>0</v>
      </c>
      <c r="H221" s="40">
        <f>SUM(H195:H220)</f>
        <v>0</v>
      </c>
      <c r="I221" s="40"/>
      <c r="J221" s="36">
        <f>SUM(J195:J220)</f>
        <v>0</v>
      </c>
      <c r="K221" s="36">
        <f>SUM(K195:K220)</f>
        <v>0</v>
      </c>
      <c r="L221" s="37">
        <f>SUM(L195:L220)</f>
        <v>0</v>
      </c>
      <c r="M221" s="40"/>
      <c r="N221" s="38">
        <f>SUM(N195:N220)</f>
        <v>0</v>
      </c>
      <c r="O221" s="38">
        <f>SUM(O195:O220)</f>
        <v>0</v>
      </c>
      <c r="P221" s="24"/>
      <c r="S221" s="48"/>
      <c r="T221" s="82"/>
      <c r="U221" s="88">
        <f>SUM(U195:U220)</f>
        <v>0</v>
      </c>
      <c r="V221" s="88">
        <f>SUM(V195:V220)</f>
        <v>0</v>
      </c>
      <c r="W221" s="140">
        <f>SUM(W195:W220)</f>
        <v>0</v>
      </c>
    </row>
    <row r="222" spans="3:23" ht="13.5" thickBot="1">
      <c r="C222" s="65"/>
      <c r="D222" s="42"/>
      <c r="E222" s="42"/>
      <c r="F222" s="42"/>
      <c r="G222" s="42"/>
      <c r="H222" s="42"/>
      <c r="I222" s="42"/>
      <c r="J222" s="9"/>
      <c r="K222" s="163"/>
      <c r="L222" s="163"/>
      <c r="M222" s="223"/>
      <c r="N222" s="165"/>
      <c r="O222" s="165"/>
      <c r="P222" s="24"/>
      <c r="Q222" s="9"/>
      <c r="R222" s="9"/>
      <c r="S222" s="48"/>
      <c r="T222" s="82"/>
      <c r="U222" s="86"/>
      <c r="V222" s="86"/>
      <c r="W222" s="94"/>
    </row>
    <row r="223" spans="3:23" ht="38.25" customHeight="1">
      <c r="C223" s="65"/>
      <c r="D223" s="42"/>
      <c r="E223" s="42"/>
      <c r="F223" s="42"/>
      <c r="G223" s="42"/>
      <c r="H223" s="42"/>
      <c r="I223" s="42"/>
      <c r="J223" s="9"/>
      <c r="K223" s="296" t="s">
        <v>116</v>
      </c>
      <c r="L223" s="297"/>
      <c r="M223" s="11" t="s">
        <v>18</v>
      </c>
      <c r="N223" s="12" t="s">
        <v>8</v>
      </c>
      <c r="O223" s="13" t="s">
        <v>9</v>
      </c>
      <c r="P223" s="24"/>
      <c r="Q223" s="9"/>
      <c r="R223" s="9"/>
      <c r="S223" s="48"/>
      <c r="T223" s="82"/>
      <c r="U223" s="86"/>
      <c r="V223" s="86"/>
      <c r="W223" s="94"/>
    </row>
    <row r="224" spans="3:23" ht="13.5" thickBot="1">
      <c r="C224" s="65"/>
      <c r="D224" s="42"/>
      <c r="E224" s="42"/>
      <c r="F224" s="42"/>
      <c r="G224" s="42"/>
      <c r="H224" s="42"/>
      <c r="I224" s="42"/>
      <c r="J224" s="9"/>
      <c r="K224" s="154" t="s">
        <v>105</v>
      </c>
      <c r="L224" s="155"/>
      <c r="M224" s="206" t="s">
        <v>31</v>
      </c>
      <c r="N224" s="56">
        <f>$N$221</f>
        <v>0</v>
      </c>
      <c r="O224" s="57">
        <f>$O$221</f>
        <v>0</v>
      </c>
      <c r="P224" s="24"/>
      <c r="Q224" s="9"/>
      <c r="R224" s="9"/>
      <c r="S224" s="48"/>
      <c r="T224" s="82"/>
      <c r="U224" s="86"/>
      <c r="V224" s="86"/>
      <c r="W224" s="94"/>
    </row>
    <row r="225" spans="3:23" ht="13.5" thickBot="1">
      <c r="C225" s="65"/>
      <c r="D225" s="42"/>
      <c r="E225" s="42"/>
      <c r="F225" s="42"/>
      <c r="G225" s="42"/>
      <c r="H225" s="42"/>
      <c r="I225" s="42"/>
      <c r="J225" s="9"/>
      <c r="K225" s="163"/>
      <c r="L225" s="163"/>
      <c r="M225" s="223"/>
      <c r="N225" s="165"/>
      <c r="O225" s="165"/>
      <c r="P225" s="24"/>
      <c r="Q225" s="9"/>
      <c r="R225" s="9"/>
      <c r="S225" s="48"/>
      <c r="T225" s="82"/>
      <c r="U225" s="86"/>
      <c r="V225" s="86"/>
      <c r="W225" s="94"/>
    </row>
    <row r="226" spans="3:23" ht="14.25">
      <c r="C226" s="308" t="s">
        <v>111</v>
      </c>
      <c r="D226" s="309"/>
      <c r="E226" s="309"/>
      <c r="F226" s="309"/>
      <c r="G226" s="309"/>
      <c r="H226" s="224"/>
      <c r="I226" s="224"/>
      <c r="J226" s="224"/>
      <c r="K226" s="224"/>
      <c r="L226" s="224"/>
      <c r="M226" s="224"/>
      <c r="N226" s="224"/>
      <c r="O226" s="224"/>
      <c r="P226" s="225"/>
      <c r="Q226" s="224"/>
      <c r="R226" s="226"/>
      <c r="S226" s="107"/>
      <c r="T226" s="90"/>
      <c r="U226" s="90"/>
      <c r="V226" s="90"/>
      <c r="W226" s="91"/>
    </row>
    <row r="227" spans="3:23" ht="15">
      <c r="C227" s="109"/>
      <c r="D227" s="105"/>
      <c r="E227" s="105"/>
      <c r="F227" s="122"/>
      <c r="G227" s="105"/>
      <c r="H227" s="105"/>
      <c r="I227" s="105"/>
      <c r="J227" s="105"/>
      <c r="K227" s="105"/>
      <c r="L227" s="105"/>
      <c r="M227" s="105"/>
      <c r="N227" s="105"/>
      <c r="O227" s="105"/>
      <c r="P227" s="123"/>
      <c r="Q227" s="105"/>
      <c r="R227" s="227"/>
      <c r="S227" s="48"/>
      <c r="T227" s="82"/>
      <c r="U227" s="82"/>
      <c r="V227" s="82"/>
      <c r="W227" s="92"/>
    </row>
    <row r="228" spans="3:23" ht="14.25">
      <c r="C228" s="124"/>
      <c r="D228" s="105"/>
      <c r="E228" s="105"/>
      <c r="F228" s="122"/>
      <c r="G228" s="105"/>
      <c r="H228" s="105"/>
      <c r="I228" s="105"/>
      <c r="J228" s="105"/>
      <c r="K228" s="105"/>
      <c r="L228" s="105"/>
      <c r="M228" s="105"/>
      <c r="N228" s="105"/>
      <c r="O228" s="105"/>
      <c r="P228" s="123"/>
      <c r="Q228" s="105"/>
      <c r="R228" s="227"/>
      <c r="S228" s="48"/>
      <c r="T228" s="82"/>
      <c r="U228" s="82"/>
      <c r="V228" s="82"/>
      <c r="W228" s="92"/>
    </row>
    <row r="229" spans="3:23" ht="15">
      <c r="C229" s="109"/>
      <c r="D229" s="105"/>
      <c r="E229" s="105"/>
      <c r="F229" s="122"/>
      <c r="G229" s="105"/>
      <c r="H229" s="105"/>
      <c r="I229" s="105"/>
      <c r="J229" s="105"/>
      <c r="K229" s="105"/>
      <c r="L229" s="105"/>
      <c r="M229" s="105"/>
      <c r="N229" s="105"/>
      <c r="O229" s="105"/>
      <c r="P229" s="123"/>
      <c r="Q229" s="105"/>
      <c r="R229" s="227"/>
      <c r="S229" s="48"/>
      <c r="T229" s="82"/>
      <c r="U229" s="82"/>
      <c r="V229" s="82"/>
      <c r="W229" s="92"/>
    </row>
    <row r="230" spans="3:23" ht="15">
      <c r="C230" s="109"/>
      <c r="D230" s="105"/>
      <c r="E230" s="105"/>
      <c r="F230" s="105"/>
      <c r="G230" s="105"/>
      <c r="H230" s="105"/>
      <c r="I230" s="105"/>
      <c r="J230" s="105"/>
      <c r="K230" s="105"/>
      <c r="L230" s="105"/>
      <c r="M230" s="105"/>
      <c r="N230" s="105"/>
      <c r="O230" s="105"/>
      <c r="P230" s="123"/>
      <c r="Q230" s="105"/>
      <c r="R230" s="227"/>
      <c r="S230" s="48"/>
      <c r="T230" s="82"/>
      <c r="U230" s="82"/>
      <c r="V230" s="82"/>
      <c r="W230" s="92"/>
    </row>
    <row r="231" spans="3:23" ht="15">
      <c r="C231" s="109"/>
      <c r="D231" s="105"/>
      <c r="E231" s="105"/>
      <c r="F231" s="105"/>
      <c r="G231" s="105"/>
      <c r="H231" s="105"/>
      <c r="I231" s="105"/>
      <c r="J231" s="105"/>
      <c r="K231" s="105"/>
      <c r="L231" s="105"/>
      <c r="M231" s="105"/>
      <c r="N231" s="105"/>
      <c r="O231" s="105"/>
      <c r="P231" s="123"/>
      <c r="Q231" s="105"/>
      <c r="R231" s="227"/>
      <c r="S231" s="48"/>
      <c r="T231" s="82"/>
      <c r="U231" s="82"/>
      <c r="V231" s="82"/>
      <c r="W231" s="92"/>
    </row>
    <row r="232" spans="3:23" ht="15">
      <c r="C232" s="109"/>
      <c r="D232" s="105"/>
      <c r="E232" s="105"/>
      <c r="F232" s="105"/>
      <c r="G232" s="105"/>
      <c r="H232" s="105"/>
      <c r="I232" s="105"/>
      <c r="J232" s="105"/>
      <c r="K232" s="105"/>
      <c r="L232" s="105"/>
      <c r="M232" s="105"/>
      <c r="N232" s="105"/>
      <c r="O232" s="105"/>
      <c r="P232" s="123"/>
      <c r="Q232" s="105"/>
      <c r="R232" s="227"/>
      <c r="S232" s="48"/>
      <c r="T232" s="82"/>
      <c r="U232" s="82"/>
      <c r="V232" s="82"/>
      <c r="W232" s="92"/>
    </row>
    <row r="233" spans="3:23" ht="13.5" thickBot="1">
      <c r="C233" s="109"/>
      <c r="D233" s="105"/>
      <c r="E233" s="105"/>
      <c r="F233" s="105"/>
      <c r="G233" s="105"/>
      <c r="H233" s="105"/>
      <c r="I233" s="105"/>
      <c r="J233" s="105"/>
      <c r="K233" s="105"/>
      <c r="L233" s="105"/>
      <c r="M233" s="105"/>
      <c r="N233" s="105"/>
      <c r="O233" s="105"/>
      <c r="P233" s="123"/>
      <c r="Q233" s="105"/>
      <c r="R233" s="227"/>
      <c r="S233" s="48"/>
      <c r="T233" s="82"/>
      <c r="U233" s="82"/>
      <c r="V233" s="82"/>
      <c r="W233" s="92"/>
    </row>
    <row r="234" spans="3:23" ht="39" thickBot="1">
      <c r="C234" s="283"/>
      <c r="D234" s="284"/>
      <c r="E234" s="122"/>
      <c r="F234" s="122"/>
      <c r="G234" s="122"/>
      <c r="H234" s="105"/>
      <c r="I234" s="105"/>
      <c r="J234" s="122"/>
      <c r="K234" s="298" t="s">
        <v>24</v>
      </c>
      <c r="L234" s="299"/>
      <c r="M234" s="193">
        <v>2018</v>
      </c>
      <c r="N234" s="33" t="s">
        <v>78</v>
      </c>
      <c r="O234" s="34" t="s">
        <v>107</v>
      </c>
      <c r="P234" s="123"/>
      <c r="Q234" s="161" t="s">
        <v>109</v>
      </c>
      <c r="R234" s="227"/>
      <c r="S234" s="48"/>
      <c r="T234" s="82"/>
      <c r="U234" s="101"/>
      <c r="V234" s="101"/>
      <c r="W234" s="102"/>
    </row>
    <row r="235" spans="3:23" ht="15">
      <c r="C235" s="277"/>
      <c r="D235" s="278"/>
      <c r="E235" s="125"/>
      <c r="F235" s="125"/>
      <c r="G235" s="125"/>
      <c r="H235" s="105"/>
      <c r="I235" s="105"/>
      <c r="J235" s="122"/>
      <c r="K235" s="116" t="s">
        <v>25</v>
      </c>
      <c r="L235" s="117"/>
      <c r="M235" s="121">
        <f>$L$221</f>
        <v>0</v>
      </c>
      <c r="N235" s="121">
        <f>$L$36+$L$75+$L$113+$L$150+$L$186</f>
        <v>0</v>
      </c>
      <c r="O235" s="134">
        <f>M235+N235</f>
        <v>0</v>
      </c>
      <c r="P235" s="123"/>
      <c r="Q235" s="132"/>
      <c r="R235" s="227"/>
      <c r="S235" s="48"/>
      <c r="T235" s="82"/>
      <c r="U235" s="101"/>
      <c r="V235" s="101"/>
      <c r="W235" s="102"/>
    </row>
    <row r="236" spans="3:23" ht="69" customHeight="1">
      <c r="C236" s="283"/>
      <c r="D236" s="284"/>
      <c r="E236" s="122"/>
      <c r="F236" s="126"/>
      <c r="G236" s="122"/>
      <c r="H236" s="105"/>
      <c r="I236" s="105"/>
      <c r="J236" s="122"/>
      <c r="K236" s="287" t="s">
        <v>3</v>
      </c>
      <c r="L236" s="288"/>
      <c r="M236" s="198">
        <v>2018</v>
      </c>
      <c r="N236" s="18" t="s">
        <v>108</v>
      </c>
      <c r="O236" s="35" t="s">
        <v>107</v>
      </c>
      <c r="P236" s="123"/>
      <c r="Q236" s="132"/>
      <c r="R236" s="227"/>
      <c r="S236" s="48"/>
      <c r="T236" s="82"/>
      <c r="U236" s="101"/>
      <c r="V236" s="101"/>
      <c r="W236" s="102"/>
    </row>
    <row r="237" spans="3:23" ht="15">
      <c r="C237" s="277"/>
      <c r="D237" s="278"/>
      <c r="E237" s="125"/>
      <c r="F237" s="105"/>
      <c r="G237" s="125"/>
      <c r="H237" s="105"/>
      <c r="I237" s="105"/>
      <c r="J237" s="122"/>
      <c r="K237" s="119" t="s">
        <v>27</v>
      </c>
      <c r="L237" s="120"/>
      <c r="M237" s="44">
        <f>$O$224</f>
        <v>0</v>
      </c>
      <c r="N237" s="44">
        <f>$O$43+$O$81+$O$118+$O$154+$O$189</f>
        <v>0</v>
      </c>
      <c r="O237" s="135">
        <f>M237+N237</f>
        <v>0</v>
      </c>
      <c r="P237" s="123"/>
      <c r="Q237" s="132"/>
      <c r="R237" s="227"/>
      <c r="S237" s="48"/>
      <c r="T237" s="82"/>
      <c r="U237" s="101"/>
      <c r="V237" s="101"/>
      <c r="W237" s="102"/>
    </row>
    <row r="238" spans="3:23" ht="13.5" thickBot="1">
      <c r="C238" s="277"/>
      <c r="D238" s="278"/>
      <c r="E238" s="125"/>
      <c r="F238" s="105"/>
      <c r="G238" s="125"/>
      <c r="H238" s="105"/>
      <c r="I238" s="105"/>
      <c r="J238" s="122"/>
      <c r="K238" s="279" t="s">
        <v>26</v>
      </c>
      <c r="L238" s="280"/>
      <c r="M238" s="45">
        <f>$N$224</f>
        <v>0</v>
      </c>
      <c r="N238" s="45">
        <f>$N$43+$N$81+$N$118+$N$154+$N$189</f>
        <v>0</v>
      </c>
      <c r="O238" s="136">
        <f>M238+N238</f>
        <v>0</v>
      </c>
      <c r="P238" s="123"/>
      <c r="Q238" s="132"/>
      <c r="R238" s="227"/>
      <c r="S238" s="48"/>
      <c r="T238" s="82"/>
      <c r="U238" s="101"/>
      <c r="V238" s="101"/>
      <c r="W238" s="102"/>
    </row>
    <row r="239" spans="3:23" ht="15">
      <c r="C239" s="127"/>
      <c r="D239" s="128"/>
      <c r="E239" s="105"/>
      <c r="F239" s="105"/>
      <c r="G239" s="105"/>
      <c r="H239" s="105"/>
      <c r="I239" s="105"/>
      <c r="J239" s="122"/>
      <c r="K239" s="105"/>
      <c r="L239" s="105"/>
      <c r="M239" s="105"/>
      <c r="N239" s="105"/>
      <c r="O239" s="132"/>
      <c r="P239" s="132"/>
      <c r="Q239" s="132"/>
      <c r="R239" s="227"/>
      <c r="S239" s="48"/>
      <c r="T239" s="82"/>
      <c r="U239" s="101"/>
      <c r="V239" s="101"/>
      <c r="W239" s="102"/>
    </row>
    <row r="240" spans="3:23" ht="15">
      <c r="C240" s="127"/>
      <c r="D240" s="128"/>
      <c r="E240" s="105"/>
      <c r="F240" s="105"/>
      <c r="G240" s="105"/>
      <c r="H240" s="105"/>
      <c r="I240" s="105"/>
      <c r="J240" s="105"/>
      <c r="K240" s="105"/>
      <c r="L240" s="105"/>
      <c r="M240" s="105"/>
      <c r="N240" s="105"/>
      <c r="O240" s="132"/>
      <c r="P240" s="132"/>
      <c r="Q240" s="132"/>
      <c r="R240" s="227"/>
      <c r="S240" s="48"/>
      <c r="T240" s="82"/>
      <c r="U240" s="101"/>
      <c r="V240" s="101"/>
      <c r="W240" s="102"/>
    </row>
    <row r="241" spans="3:23" ht="13.5" thickBot="1">
      <c r="C241" s="129"/>
      <c r="D241" s="130"/>
      <c r="E241" s="131"/>
      <c r="F241" s="131"/>
      <c r="G241" s="131"/>
      <c r="H241" s="131"/>
      <c r="I241" s="131"/>
      <c r="J241" s="131"/>
      <c r="K241" s="131"/>
      <c r="L241" s="131"/>
      <c r="M241" s="131"/>
      <c r="N241" s="131"/>
      <c r="O241" s="133"/>
      <c r="P241" s="133"/>
      <c r="Q241" s="133"/>
      <c r="R241" s="228"/>
      <c r="S241" s="108"/>
      <c r="T241" s="95"/>
      <c r="U241" s="103"/>
      <c r="V241" s="103"/>
      <c r="W241" s="104"/>
    </row>
    <row r="242" spans="3:23" ht="14.25">
      <c r="C242" s="149">
        <v>2019</v>
      </c>
      <c r="D242" s="63"/>
      <c r="E242" s="63"/>
      <c r="F242" s="63"/>
      <c r="G242" s="63"/>
      <c r="H242" s="63"/>
      <c r="I242" s="63"/>
      <c r="J242" s="63"/>
      <c r="K242" s="63"/>
      <c r="L242" s="63"/>
      <c r="M242" s="63"/>
      <c r="N242" s="63"/>
      <c r="O242" s="63"/>
      <c r="P242" s="64"/>
      <c r="Q242" s="63"/>
      <c r="R242" s="63"/>
      <c r="S242" s="107"/>
      <c r="T242" s="90"/>
      <c r="U242" s="90"/>
      <c r="V242" s="90"/>
      <c r="W242" s="91"/>
    </row>
    <row r="243" spans="3:23" ht="13.5" thickBot="1">
      <c r="C243" s="65"/>
      <c r="D243" s="9"/>
      <c r="E243" s="9"/>
      <c r="F243" s="9"/>
      <c r="G243" s="9"/>
      <c r="H243" s="9"/>
      <c r="I243" s="9"/>
      <c r="J243" s="9"/>
      <c r="K243" s="9"/>
      <c r="L243" s="9"/>
      <c r="M243" s="9"/>
      <c r="N243" s="9"/>
      <c r="O243" s="9"/>
      <c r="P243" s="24"/>
      <c r="Q243" s="9"/>
      <c r="R243" s="9"/>
      <c r="S243" s="48"/>
      <c r="T243" s="82"/>
      <c r="U243" s="82"/>
      <c r="V243" s="82"/>
      <c r="W243" s="92"/>
    </row>
    <row r="244" spans="3:23" ht="13.5" thickBot="1">
      <c r="C244" s="66"/>
      <c r="D244" s="289" t="s">
        <v>1</v>
      </c>
      <c r="E244" s="290"/>
      <c r="F244" s="291"/>
      <c r="G244" s="5"/>
      <c r="H244" s="6"/>
      <c r="I244" s="6"/>
      <c r="J244" s="292" t="s">
        <v>2</v>
      </c>
      <c r="K244" s="293"/>
      <c r="L244" s="293"/>
      <c r="M244" s="7"/>
      <c r="N244" s="294" t="s">
        <v>3</v>
      </c>
      <c r="O244" s="295"/>
      <c r="P244" s="24"/>
      <c r="Q244" s="9"/>
      <c r="R244" s="9"/>
      <c r="S244" s="48"/>
      <c r="T244" s="82"/>
      <c r="U244" s="82"/>
      <c r="V244" s="82"/>
      <c r="W244" s="92"/>
    </row>
    <row r="245" spans="3:23" ht="63.75">
      <c r="C245" s="67" t="s">
        <v>4</v>
      </c>
      <c r="D245" s="173" t="s">
        <v>68</v>
      </c>
      <c r="E245" s="174" t="s">
        <v>69</v>
      </c>
      <c r="F245" s="166" t="s">
        <v>30</v>
      </c>
      <c r="G245" s="14" t="s">
        <v>70</v>
      </c>
      <c r="H245" s="15" t="s">
        <v>71</v>
      </c>
      <c r="I245" s="15"/>
      <c r="J245" s="16" t="s">
        <v>45</v>
      </c>
      <c r="K245" s="16" t="s">
        <v>46</v>
      </c>
      <c r="L245" s="17" t="s">
        <v>7</v>
      </c>
      <c r="M245" s="15"/>
      <c r="N245" s="18" t="s">
        <v>8</v>
      </c>
      <c r="O245" s="18" t="s">
        <v>9</v>
      </c>
      <c r="P245" s="24"/>
      <c r="Q245" s="275" t="s">
        <v>81</v>
      </c>
      <c r="R245" s="276"/>
      <c r="S245" s="139"/>
      <c r="T245" s="82"/>
      <c r="U245" s="93" t="s">
        <v>10</v>
      </c>
      <c r="V245" s="93" t="s">
        <v>11</v>
      </c>
      <c r="W245" s="92"/>
    </row>
    <row r="246" spans="3:23" ht="15">
      <c r="C246" s="27">
        <v>2</v>
      </c>
      <c r="D246" s="170">
        <v>0</v>
      </c>
      <c r="E246" s="171">
        <v>0</v>
      </c>
      <c r="F246" s="172">
        <v>1</v>
      </c>
      <c r="G246" s="39">
        <f aca="true" t="shared" si="119" ref="G246">D246+E246</f>
        <v>0</v>
      </c>
      <c r="H246" s="40">
        <f aca="true" t="shared" si="120" ref="H246">ROUND((G246/F246),2)</f>
        <v>0</v>
      </c>
      <c r="I246" s="40"/>
      <c r="J246" s="36">
        <f>ROUND((H246*3%)*F246,2)</f>
        <v>0</v>
      </c>
      <c r="K246" s="36">
        <f aca="true" t="shared" si="121" ref="K246:K251">ROUND((IF(H246-$R$248&lt;0,0,(H246-$R$248))*3.5%)*F246,2)</f>
        <v>0</v>
      </c>
      <c r="L246" s="37">
        <f aca="true" t="shared" si="122" ref="L246">J246+K246</f>
        <v>0</v>
      </c>
      <c r="M246" s="40"/>
      <c r="N246" s="44">
        <f>((MIN(H246,$R$249)*0.58%)+IF(H246&gt;$R$249,(H246-$R$249)*1.25%,0))*F246</f>
        <v>0</v>
      </c>
      <c r="O246" s="44">
        <f aca="true" t="shared" si="123" ref="O246">(H246*3.75%)*F246</f>
        <v>0</v>
      </c>
      <c r="P246" s="24" t="str">
        <f>IF(W246&lt;&gt;0,"Error - review!",".")</f>
        <v>.</v>
      </c>
      <c r="Q246" s="111" t="s">
        <v>100</v>
      </c>
      <c r="R246" s="112"/>
      <c r="S246" s="48"/>
      <c r="T246" s="82"/>
      <c r="U246" s="86">
        <f aca="true" t="shared" si="124" ref="U246:U251">((MIN(H246,$R$249)*0.58%))*F246</f>
        <v>0</v>
      </c>
      <c r="V246" s="86">
        <f aca="true" t="shared" si="125" ref="V246:V251">(IF(H246&gt;$R$249,(H246-$R$249)*1.25%,0))*F246</f>
        <v>0</v>
      </c>
      <c r="W246" s="94">
        <f aca="true" t="shared" si="126" ref="W246:W271">(U246+V246)-N246</f>
        <v>0</v>
      </c>
    </row>
    <row r="247" spans="3:23" ht="15">
      <c r="C247" s="27">
        <v>4</v>
      </c>
      <c r="D247" s="170">
        <v>0</v>
      </c>
      <c r="E247" s="171">
        <v>0</v>
      </c>
      <c r="F247" s="172">
        <v>1</v>
      </c>
      <c r="G247" s="39">
        <f aca="true" t="shared" si="127" ref="G247:G271">D247+E247</f>
        <v>0</v>
      </c>
      <c r="H247" s="40">
        <f aca="true" t="shared" si="128" ref="H247:H271">ROUND((G247/F247),2)</f>
        <v>0</v>
      </c>
      <c r="I247" s="40"/>
      <c r="J247" s="36">
        <f aca="true" t="shared" si="129" ref="J247:J271">ROUND((H247*3%)*F247,2)</f>
        <v>0</v>
      </c>
      <c r="K247" s="36">
        <f t="shared" si="121"/>
        <v>0</v>
      </c>
      <c r="L247" s="37">
        <f aca="true" t="shared" si="130" ref="L247:L271">J247+K247</f>
        <v>0</v>
      </c>
      <c r="M247" s="40"/>
      <c r="N247" s="44">
        <f aca="true" t="shared" si="131" ref="N247:N251">((MIN(H247,$R$249)*0.58%)+IF(H247&gt;$R$249,(H247-$R$249)*1.25%,0))*F247</f>
        <v>0</v>
      </c>
      <c r="O247" s="44">
        <f aca="true" t="shared" si="132" ref="O247:O271">(H247*3.75%)*F247</f>
        <v>0</v>
      </c>
      <c r="P247" s="24" t="str">
        <f aca="true" t="shared" si="133" ref="P247:P271">IF(W247&lt;&gt;0,"Error - review!",".")</f>
        <v>.</v>
      </c>
      <c r="Q247" s="113" t="s">
        <v>13</v>
      </c>
      <c r="R247" s="150">
        <v>243.3</v>
      </c>
      <c r="S247" s="48"/>
      <c r="T247" s="82"/>
      <c r="U247" s="86">
        <f t="shared" si="124"/>
        <v>0</v>
      </c>
      <c r="V247" s="86">
        <f t="shared" si="125"/>
        <v>0</v>
      </c>
      <c r="W247" s="94">
        <f t="shared" si="126"/>
        <v>0</v>
      </c>
    </row>
    <row r="248" spans="3:23" ht="15">
      <c r="C248" s="27">
        <v>6</v>
      </c>
      <c r="D248" s="170">
        <v>0</v>
      </c>
      <c r="E248" s="171">
        <v>0</v>
      </c>
      <c r="F248" s="172">
        <v>1</v>
      </c>
      <c r="G248" s="39">
        <f t="shared" si="127"/>
        <v>0</v>
      </c>
      <c r="H248" s="40">
        <f t="shared" si="128"/>
        <v>0</v>
      </c>
      <c r="I248" s="40"/>
      <c r="J248" s="36">
        <f t="shared" si="129"/>
        <v>0</v>
      </c>
      <c r="K248" s="36">
        <f t="shared" si="121"/>
        <v>0</v>
      </c>
      <c r="L248" s="37">
        <f t="shared" si="130"/>
        <v>0</v>
      </c>
      <c r="M248" s="40"/>
      <c r="N248" s="44">
        <f t="shared" si="131"/>
        <v>0</v>
      </c>
      <c r="O248" s="44">
        <f t="shared" si="132"/>
        <v>0</v>
      </c>
      <c r="P248" s="24" t="str">
        <f t="shared" si="133"/>
        <v>.</v>
      </c>
      <c r="Q248" s="113" t="s">
        <v>39</v>
      </c>
      <c r="R248" s="150">
        <f>SUM(R247*52.18*2)/26.09</f>
        <v>973.2</v>
      </c>
      <c r="S248" s="48"/>
      <c r="T248" s="82"/>
      <c r="U248" s="86">
        <f t="shared" si="124"/>
        <v>0</v>
      </c>
      <c r="V248" s="86">
        <f t="shared" si="125"/>
        <v>0</v>
      </c>
      <c r="W248" s="94">
        <f t="shared" si="126"/>
        <v>0</v>
      </c>
    </row>
    <row r="249" spans="3:23" ht="15">
      <c r="C249" s="27">
        <v>8</v>
      </c>
      <c r="D249" s="170">
        <v>0</v>
      </c>
      <c r="E249" s="171">
        <v>0</v>
      </c>
      <c r="F249" s="172">
        <v>1</v>
      </c>
      <c r="G249" s="39">
        <f t="shared" si="127"/>
        <v>0</v>
      </c>
      <c r="H249" s="40">
        <f t="shared" si="128"/>
        <v>0</v>
      </c>
      <c r="I249" s="40"/>
      <c r="J249" s="36">
        <f t="shared" si="129"/>
        <v>0</v>
      </c>
      <c r="K249" s="36">
        <f t="shared" si="121"/>
        <v>0</v>
      </c>
      <c r="L249" s="37">
        <f t="shared" si="130"/>
        <v>0</v>
      </c>
      <c r="M249" s="40"/>
      <c r="N249" s="44">
        <f t="shared" si="131"/>
        <v>0</v>
      </c>
      <c r="O249" s="44">
        <f t="shared" si="132"/>
        <v>0</v>
      </c>
      <c r="P249" s="24" t="str">
        <f t="shared" si="133"/>
        <v>.</v>
      </c>
      <c r="Q249" s="113" t="s">
        <v>32</v>
      </c>
      <c r="R249" s="150">
        <f>SUM(R247*3.74*52.18)/26.09</f>
        <v>1819.8840000000002</v>
      </c>
      <c r="S249" s="48"/>
      <c r="T249" s="82"/>
      <c r="U249" s="86">
        <f t="shared" si="124"/>
        <v>0</v>
      </c>
      <c r="V249" s="86">
        <f t="shared" si="125"/>
        <v>0</v>
      </c>
      <c r="W249" s="94">
        <f t="shared" si="126"/>
        <v>0</v>
      </c>
    </row>
    <row r="250" spans="3:23" ht="15">
      <c r="C250" s="27">
        <v>10</v>
      </c>
      <c r="D250" s="170">
        <v>0</v>
      </c>
      <c r="E250" s="171">
        <v>0</v>
      </c>
      <c r="F250" s="172">
        <v>1</v>
      </c>
      <c r="G250" s="39">
        <f t="shared" si="127"/>
        <v>0</v>
      </c>
      <c r="H250" s="40">
        <f t="shared" si="128"/>
        <v>0</v>
      </c>
      <c r="I250" s="40"/>
      <c r="J250" s="36">
        <f t="shared" si="129"/>
        <v>0</v>
      </c>
      <c r="K250" s="36">
        <f t="shared" si="121"/>
        <v>0</v>
      </c>
      <c r="L250" s="37">
        <f t="shared" si="130"/>
        <v>0</v>
      </c>
      <c r="M250" s="40"/>
      <c r="N250" s="44">
        <f t="shared" si="131"/>
        <v>0</v>
      </c>
      <c r="O250" s="44">
        <f t="shared" si="132"/>
        <v>0</v>
      </c>
      <c r="P250" s="24" t="str">
        <f t="shared" si="133"/>
        <v>.</v>
      </c>
      <c r="Q250" s="202">
        <v>43525</v>
      </c>
      <c r="R250" s="150"/>
      <c r="S250" s="48"/>
      <c r="T250" s="82"/>
      <c r="U250" s="86">
        <f t="shared" si="124"/>
        <v>0</v>
      </c>
      <c r="V250" s="86">
        <f t="shared" si="125"/>
        <v>0</v>
      </c>
      <c r="W250" s="94">
        <f t="shared" si="126"/>
        <v>0</v>
      </c>
    </row>
    <row r="251" spans="3:23" ht="15">
      <c r="C251" s="27">
        <v>12</v>
      </c>
      <c r="D251" s="170">
        <v>0</v>
      </c>
      <c r="E251" s="171">
        <v>0</v>
      </c>
      <c r="F251" s="172">
        <v>1</v>
      </c>
      <c r="G251" s="39">
        <f t="shared" si="127"/>
        <v>0</v>
      </c>
      <c r="H251" s="40">
        <f>ROUND((G251/F251),2)</f>
        <v>0</v>
      </c>
      <c r="I251" s="40"/>
      <c r="J251" s="36">
        <f t="shared" si="129"/>
        <v>0</v>
      </c>
      <c r="K251" s="36">
        <f t="shared" si="121"/>
        <v>0</v>
      </c>
      <c r="L251" s="37">
        <f t="shared" si="130"/>
        <v>0</v>
      </c>
      <c r="M251" s="40"/>
      <c r="N251" s="44">
        <f t="shared" si="131"/>
        <v>0</v>
      </c>
      <c r="O251" s="44">
        <f t="shared" si="132"/>
        <v>0</v>
      </c>
      <c r="P251" s="24" t="str">
        <f t="shared" si="133"/>
        <v>.</v>
      </c>
      <c r="Q251" s="113" t="s">
        <v>103</v>
      </c>
      <c r="R251" s="150">
        <f>R247</f>
        <v>243.3</v>
      </c>
      <c r="S251" s="48"/>
      <c r="T251" s="82"/>
      <c r="U251" s="86">
        <f t="shared" si="124"/>
        <v>0</v>
      </c>
      <c r="V251" s="86">
        <f t="shared" si="125"/>
        <v>0</v>
      </c>
      <c r="W251" s="94">
        <f t="shared" si="126"/>
        <v>0</v>
      </c>
    </row>
    <row r="252" spans="3:23" ht="15">
      <c r="C252" s="208">
        <v>14</v>
      </c>
      <c r="D252" s="170">
        <v>0</v>
      </c>
      <c r="E252" s="171">
        <v>0</v>
      </c>
      <c r="F252" s="172">
        <v>1</v>
      </c>
      <c r="G252" s="39">
        <f t="shared" si="127"/>
        <v>0</v>
      </c>
      <c r="H252" s="40">
        <f t="shared" si="128"/>
        <v>0</v>
      </c>
      <c r="I252" s="40"/>
      <c r="J252" s="36">
        <f>ROUND((H252*3%)*F252,2)</f>
        <v>0</v>
      </c>
      <c r="K252" s="36">
        <f>ROUND((IF(H252-$R$253&lt;0,0,(H252-$R$253))*3.5%)*F252,2)</f>
        <v>0</v>
      </c>
      <c r="L252" s="37">
        <f t="shared" si="130"/>
        <v>0</v>
      </c>
      <c r="M252" s="40"/>
      <c r="N252" s="44">
        <f>((MIN(H252,$R$254)*0.58%)+IF(H252&gt;$R$254,(H252-$R$254)*1.25%,0))*F252</f>
        <v>0</v>
      </c>
      <c r="O252" s="44">
        <f t="shared" si="132"/>
        <v>0</v>
      </c>
      <c r="P252" s="24" t="str">
        <f t="shared" si="133"/>
        <v>.</v>
      </c>
      <c r="Q252" s="113" t="s">
        <v>104</v>
      </c>
      <c r="R252" s="150">
        <v>248.3</v>
      </c>
      <c r="S252" s="48"/>
      <c r="T252" s="82"/>
      <c r="U252" s="86">
        <f>((MIN(H252,$R$254)*0.58%))*F252</f>
        <v>0</v>
      </c>
      <c r="V252" s="86">
        <f>(IF(H252&gt;$R$254,(H252-$R$254)*1.25%,0))*F252</f>
        <v>0</v>
      </c>
      <c r="W252" s="94">
        <f>(U252+V252)-N252</f>
        <v>0</v>
      </c>
    </row>
    <row r="253" spans="3:23" ht="15">
      <c r="C253" s="27">
        <v>16</v>
      </c>
      <c r="D253" s="170">
        <v>0</v>
      </c>
      <c r="E253" s="171">
        <v>0</v>
      </c>
      <c r="F253" s="172">
        <v>1</v>
      </c>
      <c r="G253" s="39">
        <f t="shared" si="127"/>
        <v>0</v>
      </c>
      <c r="H253" s="40">
        <f t="shared" si="128"/>
        <v>0</v>
      </c>
      <c r="I253" s="40"/>
      <c r="J253" s="36">
        <f>ROUND((H253*3%)*F253,2)</f>
        <v>0</v>
      </c>
      <c r="K253" s="36">
        <f aca="true" t="shared" si="134" ref="K253:K271">ROUND((IF(H253-$R$257&lt;0,0,(H253-$R$257))*3.5%)*F253,2)</f>
        <v>0</v>
      </c>
      <c r="L253" s="37">
        <f t="shared" si="130"/>
        <v>0</v>
      </c>
      <c r="M253" s="40"/>
      <c r="N253" s="44">
        <f>((MIN(H253,$R$258)*0.58%)+IF(H253&gt;$R$258,(H253-$R$258)*1.25%,0))*F253</f>
        <v>0</v>
      </c>
      <c r="O253" s="44">
        <f t="shared" si="132"/>
        <v>0</v>
      </c>
      <c r="P253" s="24" t="str">
        <f t="shared" si="133"/>
        <v>.</v>
      </c>
      <c r="Q253" s="113" t="s">
        <v>82</v>
      </c>
      <c r="R253" s="150">
        <f>ROUND(((((($R$251*(3/14))+($R$252*(11/14)))*52.18)/26.09)*2),2)</f>
        <v>988.91</v>
      </c>
      <c r="S253" s="48"/>
      <c r="T253" s="82"/>
      <c r="U253" s="86">
        <f>((MIN(H253,$R$258)*0.58%))*F253</f>
        <v>0</v>
      </c>
      <c r="V253" s="86">
        <f aca="true" t="shared" si="135" ref="V253:V271">(IF(H253&gt;$R$258,(H253-$R$258)*1.25%,0))*F253</f>
        <v>0</v>
      </c>
      <c r="W253" s="94">
        <f>(U253+V253)-N253</f>
        <v>0</v>
      </c>
    </row>
    <row r="254" spans="3:23" ht="15">
      <c r="C254" s="27">
        <v>18</v>
      </c>
      <c r="D254" s="170">
        <v>0</v>
      </c>
      <c r="E254" s="171">
        <v>0</v>
      </c>
      <c r="F254" s="172">
        <v>1</v>
      </c>
      <c r="G254" s="39">
        <f t="shared" si="127"/>
        <v>0</v>
      </c>
      <c r="H254" s="40">
        <f t="shared" si="128"/>
        <v>0</v>
      </c>
      <c r="I254" s="40"/>
      <c r="J254" s="36">
        <f t="shared" si="129"/>
        <v>0</v>
      </c>
      <c r="K254" s="36">
        <f t="shared" si="134"/>
        <v>0</v>
      </c>
      <c r="L254" s="37">
        <f t="shared" si="130"/>
        <v>0</v>
      </c>
      <c r="M254" s="40"/>
      <c r="N254" s="44">
        <f aca="true" t="shared" si="136" ref="N254:N271">((MIN(H254,$R$258)*0.58%)+IF(H254&gt;$R$258,(H254-$R$258)*1.25%,0))*F254</f>
        <v>0</v>
      </c>
      <c r="O254" s="44">
        <f t="shared" si="132"/>
        <v>0</v>
      </c>
      <c r="P254" s="24" t="str">
        <f t="shared" si="133"/>
        <v>.</v>
      </c>
      <c r="Q254" s="113" t="s">
        <v>38</v>
      </c>
      <c r="R254" s="150">
        <f>ROUND(((((($R$251*(3/14))+($R$252*(11/14)))*52.18)/26.09)*3.74),2)</f>
        <v>1849.27</v>
      </c>
      <c r="S254" s="48"/>
      <c r="T254" s="82"/>
      <c r="U254" s="86">
        <f>((MIN(H254,$R$258)*0.58%))*F254</f>
        <v>0</v>
      </c>
      <c r="V254" s="86">
        <f t="shared" si="135"/>
        <v>0</v>
      </c>
      <c r="W254" s="94">
        <f t="shared" si="126"/>
        <v>0</v>
      </c>
    </row>
    <row r="255" spans="3:23" ht="15">
      <c r="C255" s="27">
        <v>20</v>
      </c>
      <c r="D255" s="170">
        <v>0</v>
      </c>
      <c r="E255" s="171">
        <v>0</v>
      </c>
      <c r="F255" s="172">
        <v>1</v>
      </c>
      <c r="G255" s="39">
        <f t="shared" si="127"/>
        <v>0</v>
      </c>
      <c r="H255" s="40">
        <f t="shared" si="128"/>
        <v>0</v>
      </c>
      <c r="I255" s="40"/>
      <c r="J255" s="36">
        <f t="shared" si="129"/>
        <v>0</v>
      </c>
      <c r="K255" s="36">
        <f t="shared" si="134"/>
        <v>0</v>
      </c>
      <c r="L255" s="37">
        <f t="shared" si="130"/>
        <v>0</v>
      </c>
      <c r="M255" s="40"/>
      <c r="N255" s="44">
        <f t="shared" si="136"/>
        <v>0</v>
      </c>
      <c r="O255" s="44">
        <f t="shared" si="132"/>
        <v>0</v>
      </c>
      <c r="P255" s="24" t="str">
        <f t="shared" si="133"/>
        <v>.</v>
      </c>
      <c r="Q255" s="111" t="s">
        <v>106</v>
      </c>
      <c r="R255" s="150"/>
      <c r="S255" s="48"/>
      <c r="T255" s="82"/>
      <c r="U255" s="86">
        <f>((MIN(H255,$R$258)*0.58%))*F255</f>
        <v>0</v>
      </c>
      <c r="V255" s="86">
        <f t="shared" si="135"/>
        <v>0</v>
      </c>
      <c r="W255" s="94">
        <f t="shared" si="126"/>
        <v>0</v>
      </c>
    </row>
    <row r="256" spans="3:23" ht="15">
      <c r="C256" s="27">
        <v>22</v>
      </c>
      <c r="D256" s="170">
        <v>0</v>
      </c>
      <c r="E256" s="171">
        <v>0</v>
      </c>
      <c r="F256" s="172">
        <v>1</v>
      </c>
      <c r="G256" s="39">
        <f t="shared" si="127"/>
        <v>0</v>
      </c>
      <c r="H256" s="40">
        <f t="shared" si="128"/>
        <v>0</v>
      </c>
      <c r="I256" s="40"/>
      <c r="J256" s="36">
        <f t="shared" si="129"/>
        <v>0</v>
      </c>
      <c r="K256" s="36">
        <f t="shared" si="134"/>
        <v>0</v>
      </c>
      <c r="L256" s="37">
        <f t="shared" si="130"/>
        <v>0</v>
      </c>
      <c r="M256" s="40"/>
      <c r="N256" s="44">
        <f t="shared" si="136"/>
        <v>0</v>
      </c>
      <c r="O256" s="44">
        <f t="shared" si="132"/>
        <v>0</v>
      </c>
      <c r="P256" s="24" t="str">
        <f t="shared" si="133"/>
        <v>.</v>
      </c>
      <c r="Q256" s="113" t="s">
        <v>104</v>
      </c>
      <c r="R256" s="150">
        <v>248.3</v>
      </c>
      <c r="S256" s="48"/>
      <c r="T256" s="82"/>
      <c r="U256" s="86">
        <f aca="true" t="shared" si="137" ref="U256:U271">((MIN(H256,$R$258)*0.58%))*F256</f>
        <v>0</v>
      </c>
      <c r="V256" s="86">
        <f t="shared" si="135"/>
        <v>0</v>
      </c>
      <c r="W256" s="94">
        <f t="shared" si="126"/>
        <v>0</v>
      </c>
    </row>
    <row r="257" spans="3:23" ht="15">
      <c r="C257" s="27">
        <v>24</v>
      </c>
      <c r="D257" s="170">
        <v>0</v>
      </c>
      <c r="E257" s="171">
        <v>0</v>
      </c>
      <c r="F257" s="172">
        <v>1</v>
      </c>
      <c r="G257" s="39">
        <f t="shared" si="127"/>
        <v>0</v>
      </c>
      <c r="H257" s="40">
        <f t="shared" si="128"/>
        <v>0</v>
      </c>
      <c r="I257" s="40"/>
      <c r="J257" s="36">
        <f t="shared" si="129"/>
        <v>0</v>
      </c>
      <c r="K257" s="36">
        <f t="shared" si="134"/>
        <v>0</v>
      </c>
      <c r="L257" s="37">
        <f t="shared" si="130"/>
        <v>0</v>
      </c>
      <c r="M257" s="40"/>
      <c r="N257" s="44">
        <f t="shared" si="136"/>
        <v>0</v>
      </c>
      <c r="O257" s="44">
        <f t="shared" si="132"/>
        <v>0</v>
      </c>
      <c r="P257" s="24" t="str">
        <f t="shared" si="133"/>
        <v>.</v>
      </c>
      <c r="Q257" s="113" t="s">
        <v>65</v>
      </c>
      <c r="R257" s="150">
        <f>ROUND(($R$256*52.18*2)/26.09,2)</f>
        <v>993.2</v>
      </c>
      <c r="S257" s="48"/>
      <c r="T257" s="82"/>
      <c r="U257" s="86">
        <f t="shared" si="137"/>
        <v>0</v>
      </c>
      <c r="V257" s="86">
        <f t="shared" si="135"/>
        <v>0</v>
      </c>
      <c r="W257" s="94">
        <f t="shared" si="126"/>
        <v>0</v>
      </c>
    </row>
    <row r="258" spans="3:23" ht="13.5" thickBot="1">
      <c r="C258" s="27">
        <v>26</v>
      </c>
      <c r="D258" s="170">
        <v>0</v>
      </c>
      <c r="E258" s="171">
        <v>0</v>
      </c>
      <c r="F258" s="172">
        <v>1</v>
      </c>
      <c r="G258" s="39">
        <f t="shared" si="127"/>
        <v>0</v>
      </c>
      <c r="H258" s="40">
        <f t="shared" si="128"/>
        <v>0</v>
      </c>
      <c r="I258" s="40"/>
      <c r="J258" s="36">
        <f t="shared" si="129"/>
        <v>0</v>
      </c>
      <c r="K258" s="36">
        <f t="shared" si="134"/>
        <v>0</v>
      </c>
      <c r="L258" s="37">
        <f t="shared" si="130"/>
        <v>0</v>
      </c>
      <c r="M258" s="40"/>
      <c r="N258" s="44">
        <f t="shared" si="136"/>
        <v>0</v>
      </c>
      <c r="O258" s="44">
        <f t="shared" si="132"/>
        <v>0</v>
      </c>
      <c r="P258" s="24" t="str">
        <f t="shared" si="133"/>
        <v>.</v>
      </c>
      <c r="Q258" s="114" t="s">
        <v>28</v>
      </c>
      <c r="R258" s="151">
        <f>ROUND(($R$256*52.18*3.74)/26.09,2)</f>
        <v>1857.28</v>
      </c>
      <c r="S258" s="48"/>
      <c r="T258" s="82"/>
      <c r="U258" s="86">
        <f t="shared" si="137"/>
        <v>0</v>
      </c>
      <c r="V258" s="86">
        <f t="shared" si="135"/>
        <v>0</v>
      </c>
      <c r="W258" s="94">
        <f t="shared" si="126"/>
        <v>0</v>
      </c>
    </row>
    <row r="259" spans="3:23" ht="15">
      <c r="C259" s="27">
        <v>28</v>
      </c>
      <c r="D259" s="170">
        <v>0</v>
      </c>
      <c r="E259" s="171">
        <v>0</v>
      </c>
      <c r="F259" s="172">
        <v>1</v>
      </c>
      <c r="G259" s="39">
        <f t="shared" si="127"/>
        <v>0</v>
      </c>
      <c r="H259" s="40">
        <f t="shared" si="128"/>
        <v>0</v>
      </c>
      <c r="I259" s="40"/>
      <c r="J259" s="36">
        <f t="shared" si="129"/>
        <v>0</v>
      </c>
      <c r="K259" s="36">
        <f t="shared" si="134"/>
        <v>0</v>
      </c>
      <c r="L259" s="37">
        <f t="shared" si="130"/>
        <v>0</v>
      </c>
      <c r="M259" s="40"/>
      <c r="N259" s="44">
        <f t="shared" si="136"/>
        <v>0</v>
      </c>
      <c r="O259" s="44">
        <f t="shared" si="132"/>
        <v>0</v>
      </c>
      <c r="P259" s="24" t="str">
        <f t="shared" si="133"/>
        <v>.</v>
      </c>
      <c r="S259" s="48"/>
      <c r="T259" s="82"/>
      <c r="U259" s="86">
        <f t="shared" si="137"/>
        <v>0</v>
      </c>
      <c r="V259" s="86">
        <f t="shared" si="135"/>
        <v>0</v>
      </c>
      <c r="W259" s="94">
        <f t="shared" si="126"/>
        <v>0</v>
      </c>
    </row>
    <row r="260" spans="3:23" ht="15">
      <c r="C260" s="27">
        <v>30</v>
      </c>
      <c r="D260" s="170">
        <v>0</v>
      </c>
      <c r="E260" s="171">
        <v>0</v>
      </c>
      <c r="F260" s="172">
        <v>1</v>
      </c>
      <c r="G260" s="39">
        <f t="shared" si="127"/>
        <v>0</v>
      </c>
      <c r="H260" s="40">
        <f t="shared" si="128"/>
        <v>0</v>
      </c>
      <c r="I260" s="40"/>
      <c r="J260" s="36">
        <f t="shared" si="129"/>
        <v>0</v>
      </c>
      <c r="K260" s="36">
        <f t="shared" si="134"/>
        <v>0</v>
      </c>
      <c r="L260" s="37">
        <f t="shared" si="130"/>
        <v>0</v>
      </c>
      <c r="M260" s="40"/>
      <c r="N260" s="44">
        <f t="shared" si="136"/>
        <v>0</v>
      </c>
      <c r="O260" s="44">
        <f t="shared" si="132"/>
        <v>0</v>
      </c>
      <c r="P260" s="24" t="str">
        <f t="shared" si="133"/>
        <v>.</v>
      </c>
      <c r="S260" s="48"/>
      <c r="T260" s="82"/>
      <c r="U260" s="86">
        <f t="shared" si="137"/>
        <v>0</v>
      </c>
      <c r="V260" s="86">
        <f t="shared" si="135"/>
        <v>0</v>
      </c>
      <c r="W260" s="94">
        <f t="shared" si="126"/>
        <v>0</v>
      </c>
    </row>
    <row r="261" spans="3:23" ht="15">
      <c r="C261" s="27">
        <v>32</v>
      </c>
      <c r="D261" s="170">
        <v>0</v>
      </c>
      <c r="E261" s="171">
        <v>0</v>
      </c>
      <c r="F261" s="172">
        <v>1</v>
      </c>
      <c r="G261" s="39">
        <f t="shared" si="127"/>
        <v>0</v>
      </c>
      <c r="H261" s="40">
        <f t="shared" si="128"/>
        <v>0</v>
      </c>
      <c r="I261" s="40"/>
      <c r="J261" s="36">
        <f t="shared" si="129"/>
        <v>0</v>
      </c>
      <c r="K261" s="36">
        <f t="shared" si="134"/>
        <v>0</v>
      </c>
      <c r="L261" s="37">
        <f t="shared" si="130"/>
        <v>0</v>
      </c>
      <c r="M261" s="40"/>
      <c r="N261" s="44">
        <f t="shared" si="136"/>
        <v>0</v>
      </c>
      <c r="O261" s="44">
        <f t="shared" si="132"/>
        <v>0</v>
      </c>
      <c r="P261" s="24" t="str">
        <f t="shared" si="133"/>
        <v>.</v>
      </c>
      <c r="S261" s="48"/>
      <c r="T261" s="82"/>
      <c r="U261" s="86">
        <f t="shared" si="137"/>
        <v>0</v>
      </c>
      <c r="V261" s="86">
        <f t="shared" si="135"/>
        <v>0</v>
      </c>
      <c r="W261" s="94">
        <f t="shared" si="126"/>
        <v>0</v>
      </c>
    </row>
    <row r="262" spans="3:23" ht="15">
      <c r="C262" s="27">
        <v>34</v>
      </c>
      <c r="D262" s="170">
        <v>0</v>
      </c>
      <c r="E262" s="171">
        <v>0</v>
      </c>
      <c r="F262" s="172">
        <v>1</v>
      </c>
      <c r="G262" s="39">
        <f t="shared" si="127"/>
        <v>0</v>
      </c>
      <c r="H262" s="40">
        <f t="shared" si="128"/>
        <v>0</v>
      </c>
      <c r="I262" s="40"/>
      <c r="J262" s="36">
        <f t="shared" si="129"/>
        <v>0</v>
      </c>
      <c r="K262" s="36">
        <f t="shared" si="134"/>
        <v>0</v>
      </c>
      <c r="L262" s="37">
        <f t="shared" si="130"/>
        <v>0</v>
      </c>
      <c r="M262" s="40"/>
      <c r="N262" s="44">
        <f t="shared" si="136"/>
        <v>0</v>
      </c>
      <c r="O262" s="44">
        <f t="shared" si="132"/>
        <v>0</v>
      </c>
      <c r="P262" s="24" t="str">
        <f t="shared" si="133"/>
        <v>.</v>
      </c>
      <c r="S262" s="48"/>
      <c r="T262" s="82"/>
      <c r="U262" s="86">
        <f t="shared" si="137"/>
        <v>0</v>
      </c>
      <c r="V262" s="86">
        <f t="shared" si="135"/>
        <v>0</v>
      </c>
      <c r="W262" s="94">
        <f t="shared" si="126"/>
        <v>0</v>
      </c>
    </row>
    <row r="263" spans="3:23" ht="15">
      <c r="C263" s="27">
        <v>36</v>
      </c>
      <c r="D263" s="170">
        <v>0</v>
      </c>
      <c r="E263" s="171">
        <v>0</v>
      </c>
      <c r="F263" s="172">
        <v>1</v>
      </c>
      <c r="G263" s="39">
        <f t="shared" si="127"/>
        <v>0</v>
      </c>
      <c r="H263" s="40">
        <f t="shared" si="128"/>
        <v>0</v>
      </c>
      <c r="I263" s="40"/>
      <c r="J263" s="36">
        <f t="shared" si="129"/>
        <v>0</v>
      </c>
      <c r="K263" s="36">
        <f t="shared" si="134"/>
        <v>0</v>
      </c>
      <c r="L263" s="37">
        <f t="shared" si="130"/>
        <v>0</v>
      </c>
      <c r="M263" s="40"/>
      <c r="N263" s="44">
        <f t="shared" si="136"/>
        <v>0</v>
      </c>
      <c r="O263" s="44">
        <f t="shared" si="132"/>
        <v>0</v>
      </c>
      <c r="P263" s="24" t="str">
        <f t="shared" si="133"/>
        <v>.</v>
      </c>
      <c r="S263" s="48"/>
      <c r="T263" s="82"/>
      <c r="U263" s="86">
        <f t="shared" si="137"/>
        <v>0</v>
      </c>
      <c r="V263" s="86">
        <f t="shared" si="135"/>
        <v>0</v>
      </c>
      <c r="W263" s="94">
        <f t="shared" si="126"/>
        <v>0</v>
      </c>
    </row>
    <row r="264" spans="3:23" ht="15">
      <c r="C264" s="27">
        <v>38</v>
      </c>
      <c r="D264" s="170">
        <v>0</v>
      </c>
      <c r="E264" s="171">
        <v>0</v>
      </c>
      <c r="F264" s="172">
        <v>1</v>
      </c>
      <c r="G264" s="39">
        <f t="shared" si="127"/>
        <v>0</v>
      </c>
      <c r="H264" s="40">
        <f t="shared" si="128"/>
        <v>0</v>
      </c>
      <c r="I264" s="40"/>
      <c r="J264" s="36">
        <f t="shared" si="129"/>
        <v>0</v>
      </c>
      <c r="K264" s="36">
        <f t="shared" si="134"/>
        <v>0</v>
      </c>
      <c r="L264" s="37">
        <f t="shared" si="130"/>
        <v>0</v>
      </c>
      <c r="M264" s="40"/>
      <c r="N264" s="44">
        <f t="shared" si="136"/>
        <v>0</v>
      </c>
      <c r="O264" s="44">
        <f t="shared" si="132"/>
        <v>0</v>
      </c>
      <c r="P264" s="24" t="str">
        <f t="shared" si="133"/>
        <v>.</v>
      </c>
      <c r="S264" s="48"/>
      <c r="T264" s="82"/>
      <c r="U264" s="86">
        <f t="shared" si="137"/>
        <v>0</v>
      </c>
      <c r="V264" s="86">
        <f t="shared" si="135"/>
        <v>0</v>
      </c>
      <c r="W264" s="94">
        <f t="shared" si="126"/>
        <v>0</v>
      </c>
    </row>
    <row r="265" spans="3:23" ht="15">
      <c r="C265" s="27">
        <v>40</v>
      </c>
      <c r="D265" s="170">
        <v>0</v>
      </c>
      <c r="E265" s="171">
        <v>0</v>
      </c>
      <c r="F265" s="172">
        <v>1</v>
      </c>
      <c r="G265" s="39">
        <f t="shared" si="127"/>
        <v>0</v>
      </c>
      <c r="H265" s="40">
        <f t="shared" si="128"/>
        <v>0</v>
      </c>
      <c r="I265" s="40"/>
      <c r="J265" s="36">
        <f t="shared" si="129"/>
        <v>0</v>
      </c>
      <c r="K265" s="36">
        <f t="shared" si="134"/>
        <v>0</v>
      </c>
      <c r="L265" s="37">
        <f t="shared" si="130"/>
        <v>0</v>
      </c>
      <c r="M265" s="40"/>
      <c r="N265" s="44">
        <f t="shared" si="136"/>
        <v>0</v>
      </c>
      <c r="O265" s="44">
        <f t="shared" si="132"/>
        <v>0</v>
      </c>
      <c r="P265" s="24" t="str">
        <f t="shared" si="133"/>
        <v>.</v>
      </c>
      <c r="S265" s="48"/>
      <c r="T265" s="82"/>
      <c r="U265" s="86">
        <f t="shared" si="137"/>
        <v>0</v>
      </c>
      <c r="V265" s="86">
        <f t="shared" si="135"/>
        <v>0</v>
      </c>
      <c r="W265" s="94">
        <f t="shared" si="126"/>
        <v>0</v>
      </c>
    </row>
    <row r="266" spans="3:23" ht="15">
      <c r="C266" s="27">
        <v>42</v>
      </c>
      <c r="D266" s="170">
        <v>0</v>
      </c>
      <c r="E266" s="171">
        <v>0</v>
      </c>
      <c r="F266" s="172">
        <v>1</v>
      </c>
      <c r="G266" s="39">
        <f t="shared" si="127"/>
        <v>0</v>
      </c>
      <c r="H266" s="40">
        <f t="shared" si="128"/>
        <v>0</v>
      </c>
      <c r="I266" s="40"/>
      <c r="J266" s="36">
        <f t="shared" si="129"/>
        <v>0</v>
      </c>
      <c r="K266" s="36">
        <f t="shared" si="134"/>
        <v>0</v>
      </c>
      <c r="L266" s="37">
        <f t="shared" si="130"/>
        <v>0</v>
      </c>
      <c r="M266" s="40"/>
      <c r="N266" s="44">
        <f t="shared" si="136"/>
        <v>0</v>
      </c>
      <c r="O266" s="44">
        <f t="shared" si="132"/>
        <v>0</v>
      </c>
      <c r="P266" s="24" t="str">
        <f t="shared" si="133"/>
        <v>.</v>
      </c>
      <c r="S266" s="48"/>
      <c r="T266" s="82"/>
      <c r="U266" s="86">
        <f t="shared" si="137"/>
        <v>0</v>
      </c>
      <c r="V266" s="86">
        <f t="shared" si="135"/>
        <v>0</v>
      </c>
      <c r="W266" s="94">
        <f t="shared" si="126"/>
        <v>0</v>
      </c>
    </row>
    <row r="267" spans="3:23" ht="15">
      <c r="C267" s="27">
        <v>44</v>
      </c>
      <c r="D267" s="170">
        <v>0</v>
      </c>
      <c r="E267" s="171">
        <v>0</v>
      </c>
      <c r="F267" s="172">
        <v>1</v>
      </c>
      <c r="G267" s="39">
        <f t="shared" si="127"/>
        <v>0</v>
      </c>
      <c r="H267" s="40">
        <f t="shared" si="128"/>
        <v>0</v>
      </c>
      <c r="I267" s="40"/>
      <c r="J267" s="36">
        <f t="shared" si="129"/>
        <v>0</v>
      </c>
      <c r="K267" s="36">
        <f t="shared" si="134"/>
        <v>0</v>
      </c>
      <c r="L267" s="37">
        <f t="shared" si="130"/>
        <v>0</v>
      </c>
      <c r="M267" s="40"/>
      <c r="N267" s="44">
        <f t="shared" si="136"/>
        <v>0</v>
      </c>
      <c r="O267" s="44">
        <f t="shared" si="132"/>
        <v>0</v>
      </c>
      <c r="P267" s="24" t="str">
        <f t="shared" si="133"/>
        <v>.</v>
      </c>
      <c r="S267" s="48"/>
      <c r="T267" s="82"/>
      <c r="U267" s="86">
        <f t="shared" si="137"/>
        <v>0</v>
      </c>
      <c r="V267" s="86">
        <f t="shared" si="135"/>
        <v>0</v>
      </c>
      <c r="W267" s="94">
        <f t="shared" si="126"/>
        <v>0</v>
      </c>
    </row>
    <row r="268" spans="3:23" ht="15">
      <c r="C268" s="27">
        <v>46</v>
      </c>
      <c r="D268" s="170">
        <v>0</v>
      </c>
      <c r="E268" s="171">
        <v>0</v>
      </c>
      <c r="F268" s="172">
        <v>1</v>
      </c>
      <c r="G268" s="39">
        <f t="shared" si="127"/>
        <v>0</v>
      </c>
      <c r="H268" s="40">
        <f t="shared" si="128"/>
        <v>0</v>
      </c>
      <c r="I268" s="40"/>
      <c r="J268" s="36">
        <f t="shared" si="129"/>
        <v>0</v>
      </c>
      <c r="K268" s="36">
        <f t="shared" si="134"/>
        <v>0</v>
      </c>
      <c r="L268" s="37">
        <f t="shared" si="130"/>
        <v>0</v>
      </c>
      <c r="M268" s="40"/>
      <c r="N268" s="44">
        <f t="shared" si="136"/>
        <v>0</v>
      </c>
      <c r="O268" s="44">
        <f t="shared" si="132"/>
        <v>0</v>
      </c>
      <c r="P268" s="24" t="str">
        <f t="shared" si="133"/>
        <v>.</v>
      </c>
      <c r="S268" s="48"/>
      <c r="T268" s="82"/>
      <c r="U268" s="86">
        <f t="shared" si="137"/>
        <v>0</v>
      </c>
      <c r="V268" s="86">
        <f t="shared" si="135"/>
        <v>0</v>
      </c>
      <c r="W268" s="94">
        <f t="shared" si="126"/>
        <v>0</v>
      </c>
    </row>
    <row r="269" spans="3:23" ht="15">
      <c r="C269" s="27">
        <v>48</v>
      </c>
      <c r="D269" s="170">
        <v>0</v>
      </c>
      <c r="E269" s="171">
        <v>0</v>
      </c>
      <c r="F269" s="172">
        <v>1</v>
      </c>
      <c r="G269" s="39">
        <f t="shared" si="127"/>
        <v>0</v>
      </c>
      <c r="H269" s="40">
        <f t="shared" si="128"/>
        <v>0</v>
      </c>
      <c r="I269" s="40"/>
      <c r="J269" s="36">
        <f t="shared" si="129"/>
        <v>0</v>
      </c>
      <c r="K269" s="36">
        <f t="shared" si="134"/>
        <v>0</v>
      </c>
      <c r="L269" s="37">
        <f t="shared" si="130"/>
        <v>0</v>
      </c>
      <c r="M269" s="40"/>
      <c r="N269" s="44">
        <f t="shared" si="136"/>
        <v>0</v>
      </c>
      <c r="O269" s="44">
        <f t="shared" si="132"/>
        <v>0</v>
      </c>
      <c r="P269" s="24" t="str">
        <f t="shared" si="133"/>
        <v>.</v>
      </c>
      <c r="S269" s="48"/>
      <c r="T269" s="82"/>
      <c r="U269" s="86">
        <f t="shared" si="137"/>
        <v>0</v>
      </c>
      <c r="V269" s="86">
        <f t="shared" si="135"/>
        <v>0</v>
      </c>
      <c r="W269" s="94">
        <f t="shared" si="126"/>
        <v>0</v>
      </c>
    </row>
    <row r="270" spans="3:23" ht="15">
      <c r="C270" s="27">
        <v>50</v>
      </c>
      <c r="D270" s="170">
        <v>0</v>
      </c>
      <c r="E270" s="171">
        <v>0</v>
      </c>
      <c r="F270" s="172">
        <v>1</v>
      </c>
      <c r="G270" s="39">
        <f t="shared" si="127"/>
        <v>0</v>
      </c>
      <c r="H270" s="40">
        <f t="shared" si="128"/>
        <v>0</v>
      </c>
      <c r="I270" s="40"/>
      <c r="J270" s="36">
        <f t="shared" si="129"/>
        <v>0</v>
      </c>
      <c r="K270" s="36">
        <f t="shared" si="134"/>
        <v>0</v>
      </c>
      <c r="L270" s="37">
        <f t="shared" si="130"/>
        <v>0</v>
      </c>
      <c r="M270" s="40"/>
      <c r="N270" s="44">
        <f t="shared" si="136"/>
        <v>0</v>
      </c>
      <c r="O270" s="44">
        <f t="shared" si="132"/>
        <v>0</v>
      </c>
      <c r="P270" s="24" t="str">
        <f t="shared" si="133"/>
        <v>.</v>
      </c>
      <c r="S270" s="48"/>
      <c r="T270" s="82"/>
      <c r="U270" s="86">
        <f t="shared" si="137"/>
        <v>0</v>
      </c>
      <c r="V270" s="86">
        <f t="shared" si="135"/>
        <v>0</v>
      </c>
      <c r="W270" s="94">
        <f t="shared" si="126"/>
        <v>0</v>
      </c>
    </row>
    <row r="271" spans="3:23" ht="15">
      <c r="C271" s="27">
        <v>52</v>
      </c>
      <c r="D271" s="170">
        <v>0</v>
      </c>
      <c r="E271" s="171">
        <v>0</v>
      </c>
      <c r="F271" s="172">
        <v>1</v>
      </c>
      <c r="G271" s="39">
        <f t="shared" si="127"/>
        <v>0</v>
      </c>
      <c r="H271" s="40">
        <f t="shared" si="128"/>
        <v>0</v>
      </c>
      <c r="I271" s="40"/>
      <c r="J271" s="36">
        <f t="shared" si="129"/>
        <v>0</v>
      </c>
      <c r="K271" s="36">
        <f t="shared" si="134"/>
        <v>0</v>
      </c>
      <c r="L271" s="37">
        <f t="shared" si="130"/>
        <v>0</v>
      </c>
      <c r="M271" s="40"/>
      <c r="N271" s="44">
        <f t="shared" si="136"/>
        <v>0</v>
      </c>
      <c r="O271" s="44">
        <f t="shared" si="132"/>
        <v>0</v>
      </c>
      <c r="P271" s="24" t="str">
        <f t="shared" si="133"/>
        <v>.</v>
      </c>
      <c r="S271" s="48"/>
      <c r="T271" s="82"/>
      <c r="U271" s="86">
        <f t="shared" si="137"/>
        <v>0</v>
      </c>
      <c r="V271" s="86">
        <f t="shared" si="135"/>
        <v>0</v>
      </c>
      <c r="W271" s="94">
        <f t="shared" si="126"/>
        <v>0</v>
      </c>
    </row>
    <row r="272" spans="3:23" ht="15">
      <c r="C272" s="70"/>
      <c r="D272" s="41"/>
      <c r="E272" s="41"/>
      <c r="F272" s="189" t="s">
        <v>53</v>
      </c>
      <c r="G272" s="40">
        <f>SUM(G246:G271)</f>
        <v>0</v>
      </c>
      <c r="H272" s="40">
        <f>SUM(H246:H271)</f>
        <v>0</v>
      </c>
      <c r="I272" s="40"/>
      <c r="J272" s="36">
        <f>SUM(J246:J271)</f>
        <v>0</v>
      </c>
      <c r="K272" s="36">
        <f>SUM(K246:K271)</f>
        <v>0</v>
      </c>
      <c r="L272" s="37">
        <f>SUM(L246:L271)</f>
        <v>0</v>
      </c>
      <c r="M272" s="40"/>
      <c r="N272" s="38">
        <f>SUM(N246:N271)</f>
        <v>0</v>
      </c>
      <c r="O272" s="38">
        <f>SUM(O246:O271)</f>
        <v>0</v>
      </c>
      <c r="P272" s="24"/>
      <c r="S272" s="48"/>
      <c r="T272" s="82"/>
      <c r="U272" s="88">
        <f>SUM(U246:U271)</f>
        <v>0</v>
      </c>
      <c r="V272" s="88">
        <f>SUM(V246:V271)</f>
        <v>0</v>
      </c>
      <c r="W272" s="140">
        <f>SUM(W246:W271)</f>
        <v>0</v>
      </c>
    </row>
    <row r="273" spans="3:23" ht="15">
      <c r="C273" s="65"/>
      <c r="D273" s="42"/>
      <c r="E273" s="42"/>
      <c r="F273" s="219"/>
      <c r="G273" s="42"/>
      <c r="H273" s="42"/>
      <c r="I273" s="42"/>
      <c r="J273" s="43"/>
      <c r="K273" s="43"/>
      <c r="L273" s="61"/>
      <c r="M273" s="43"/>
      <c r="N273" s="61"/>
      <c r="O273" s="61"/>
      <c r="P273" s="24"/>
      <c r="S273" s="48"/>
      <c r="T273" s="82"/>
      <c r="U273" s="86"/>
      <c r="V273" s="86"/>
      <c r="W273" s="94"/>
    </row>
    <row r="274" spans="3:23" ht="15">
      <c r="C274" s="65"/>
      <c r="D274" s="42"/>
      <c r="E274" s="42"/>
      <c r="F274" s="219"/>
      <c r="G274" s="42"/>
      <c r="H274" s="42"/>
      <c r="I274" s="42"/>
      <c r="J274" s="43"/>
      <c r="K274" s="43"/>
      <c r="L274" s="61"/>
      <c r="M274" s="43"/>
      <c r="N274" s="61"/>
      <c r="O274" s="61"/>
      <c r="P274" s="24"/>
      <c r="S274" s="48"/>
      <c r="T274" s="82"/>
      <c r="U274" s="86"/>
      <c r="V274" s="86"/>
      <c r="W274" s="94"/>
    </row>
    <row r="275" spans="3:23" ht="15">
      <c r="C275" s="65"/>
      <c r="D275" s="42"/>
      <c r="E275" s="42"/>
      <c r="F275" s="219"/>
      <c r="G275" s="42"/>
      <c r="H275" s="42"/>
      <c r="I275" s="42"/>
      <c r="J275" s="43"/>
      <c r="K275" s="43"/>
      <c r="L275" s="61"/>
      <c r="M275" s="43"/>
      <c r="N275" s="61"/>
      <c r="O275" s="61"/>
      <c r="P275" s="24"/>
      <c r="S275" s="48"/>
      <c r="T275" s="82"/>
      <c r="U275" s="86"/>
      <c r="V275" s="86"/>
      <c r="W275" s="94"/>
    </row>
    <row r="276" spans="3:23" ht="13.5" thickBot="1">
      <c r="C276" s="65"/>
      <c r="D276" s="42"/>
      <c r="E276" s="42"/>
      <c r="F276" s="219"/>
      <c r="G276" s="42"/>
      <c r="H276" s="42"/>
      <c r="I276" s="42"/>
      <c r="J276" s="43"/>
      <c r="K276" s="43"/>
      <c r="L276" s="61"/>
      <c r="M276" s="43"/>
      <c r="N276" s="61"/>
      <c r="O276" s="61"/>
      <c r="P276" s="24"/>
      <c r="S276" s="48"/>
      <c r="T276" s="82"/>
      <c r="U276" s="86"/>
      <c r="V276" s="86"/>
      <c r="W276" s="94"/>
    </row>
    <row r="277" spans="3:23" ht="14.25">
      <c r="C277" s="302" t="s">
        <v>112</v>
      </c>
      <c r="D277" s="303"/>
      <c r="E277" s="303"/>
      <c r="F277" s="303"/>
      <c r="G277" s="303"/>
      <c r="H277" s="303"/>
      <c r="I277" s="77"/>
      <c r="J277" s="77"/>
      <c r="K277" s="77"/>
      <c r="L277" s="78"/>
      <c r="M277" s="77"/>
      <c r="N277" s="78"/>
      <c r="O277" s="78"/>
      <c r="P277" s="142"/>
      <c r="Q277" s="107"/>
      <c r="R277" s="77"/>
      <c r="S277" s="77"/>
      <c r="T277" s="90"/>
      <c r="U277" s="99"/>
      <c r="V277" s="99"/>
      <c r="W277" s="100"/>
    </row>
    <row r="278" spans="3:23" ht="15">
      <c r="C278" s="71"/>
      <c r="D278" s="43"/>
      <c r="E278" s="43"/>
      <c r="F278" s="43"/>
      <c r="G278" s="43"/>
      <c r="H278" s="43"/>
      <c r="I278" s="43"/>
      <c r="J278" s="43"/>
      <c r="K278" s="43"/>
      <c r="L278" s="61"/>
      <c r="M278" s="43"/>
      <c r="N278" s="61"/>
      <c r="O278" s="61"/>
      <c r="P278" s="72"/>
      <c r="Q278" s="48"/>
      <c r="R278" s="43"/>
      <c r="S278" s="43"/>
      <c r="T278" s="82"/>
      <c r="U278" s="86"/>
      <c r="V278" s="86"/>
      <c r="W278" s="94"/>
    </row>
    <row r="279" spans="3:23" ht="15">
      <c r="C279" s="71"/>
      <c r="D279" s="43"/>
      <c r="E279" s="43"/>
      <c r="F279" s="43"/>
      <c r="G279" s="43"/>
      <c r="H279" s="43"/>
      <c r="I279" s="43"/>
      <c r="J279" s="43"/>
      <c r="K279" s="43"/>
      <c r="L279" s="61"/>
      <c r="M279" s="43"/>
      <c r="N279" s="61"/>
      <c r="O279" s="61"/>
      <c r="P279" s="72"/>
      <c r="Q279" s="48"/>
      <c r="R279" s="43"/>
      <c r="S279" s="43"/>
      <c r="T279" s="82"/>
      <c r="U279" s="86"/>
      <c r="V279" s="86"/>
      <c r="W279" s="94"/>
    </row>
    <row r="280" spans="3:23" ht="15">
      <c r="C280" s="143"/>
      <c r="D280" s="144"/>
      <c r="E280" s="144"/>
      <c r="F280" s="144"/>
      <c r="G280" s="144"/>
      <c r="H280" s="144"/>
      <c r="I280" s="144"/>
      <c r="J280" s="144"/>
      <c r="K280" s="144"/>
      <c r="L280" s="144"/>
      <c r="M280" s="144"/>
      <c r="N280" s="144"/>
      <c r="O280" s="144"/>
      <c r="P280" s="145"/>
      <c r="Q280" s="144"/>
      <c r="R280" s="144"/>
      <c r="S280" s="48"/>
      <c r="T280" s="82"/>
      <c r="U280" s="82"/>
      <c r="V280" s="82"/>
      <c r="W280" s="92"/>
    </row>
    <row r="281" spans="3:23" ht="15">
      <c r="C281" s="143"/>
      <c r="D281" s="144"/>
      <c r="E281" s="144"/>
      <c r="F281" s="144"/>
      <c r="G281" s="144"/>
      <c r="H281" s="144"/>
      <c r="I281" s="144"/>
      <c r="J281" s="144"/>
      <c r="K281" s="144"/>
      <c r="L281" s="144"/>
      <c r="M281" s="144"/>
      <c r="N281" s="144"/>
      <c r="O281" s="144"/>
      <c r="P281" s="145"/>
      <c r="Q281" s="144"/>
      <c r="R281" s="144"/>
      <c r="S281" s="48"/>
      <c r="T281" s="82"/>
      <c r="U281" s="82"/>
      <c r="V281" s="82"/>
      <c r="W281" s="92"/>
    </row>
    <row r="282" spans="3:23" ht="15">
      <c r="C282" s="143"/>
      <c r="D282" s="144"/>
      <c r="E282" s="144"/>
      <c r="F282" s="144"/>
      <c r="G282" s="144"/>
      <c r="H282" s="144"/>
      <c r="I282" s="144"/>
      <c r="J282" s="144"/>
      <c r="K282" s="144"/>
      <c r="L282" s="144"/>
      <c r="M282" s="144"/>
      <c r="N282" s="144"/>
      <c r="O282" s="144"/>
      <c r="P282" s="145"/>
      <c r="Q282" s="144"/>
      <c r="R282" s="144"/>
      <c r="S282" s="48"/>
      <c r="T282" s="82"/>
      <c r="U282" s="82"/>
      <c r="V282" s="82"/>
      <c r="W282" s="92"/>
    </row>
    <row r="283" spans="3:23" ht="15">
      <c r="C283" s="143"/>
      <c r="D283" s="144"/>
      <c r="E283" s="144"/>
      <c r="F283" s="144"/>
      <c r="G283" s="144"/>
      <c r="H283" s="144"/>
      <c r="I283" s="144"/>
      <c r="J283" s="144"/>
      <c r="K283" s="144"/>
      <c r="L283" s="144"/>
      <c r="M283" s="144"/>
      <c r="N283" s="144"/>
      <c r="O283" s="144"/>
      <c r="P283" s="145"/>
      <c r="Q283" s="144"/>
      <c r="R283" s="144"/>
      <c r="S283" s="48"/>
      <c r="T283" s="82"/>
      <c r="U283" s="82"/>
      <c r="V283" s="82"/>
      <c r="W283" s="92"/>
    </row>
    <row r="284" spans="3:23" ht="15">
      <c r="C284" s="143"/>
      <c r="D284" s="144"/>
      <c r="E284" s="144"/>
      <c r="F284" s="144"/>
      <c r="G284" s="144"/>
      <c r="H284" s="144"/>
      <c r="I284" s="144"/>
      <c r="J284" s="144"/>
      <c r="K284" s="144"/>
      <c r="L284" s="144"/>
      <c r="M284" s="144"/>
      <c r="N284" s="144"/>
      <c r="O284" s="144"/>
      <c r="P284" s="145"/>
      <c r="Q284" s="144"/>
      <c r="R284" s="144"/>
      <c r="S284" s="48"/>
      <c r="T284" s="82"/>
      <c r="U284" s="82"/>
      <c r="V284" s="82"/>
      <c r="W284" s="92"/>
    </row>
    <row r="285" spans="3:23" ht="13.5" thickBot="1">
      <c r="C285" s="143"/>
      <c r="D285" s="144"/>
      <c r="E285" s="144"/>
      <c r="F285" s="144"/>
      <c r="G285" s="144"/>
      <c r="H285" s="144"/>
      <c r="I285" s="144"/>
      <c r="J285" s="144"/>
      <c r="K285" s="144"/>
      <c r="L285" s="144"/>
      <c r="M285" s="144"/>
      <c r="N285" s="144"/>
      <c r="O285" s="144"/>
      <c r="P285" s="145"/>
      <c r="Q285" s="144"/>
      <c r="R285" s="144"/>
      <c r="S285" s="48"/>
      <c r="T285" s="82"/>
      <c r="U285" s="82"/>
      <c r="V285" s="82"/>
      <c r="W285" s="92"/>
    </row>
    <row r="286" spans="3:23" ht="39" thickBot="1">
      <c r="C286" s="143"/>
      <c r="D286" s="144"/>
      <c r="E286" s="144"/>
      <c r="F286" s="144"/>
      <c r="G286" s="144"/>
      <c r="H286" s="144"/>
      <c r="I286" s="144"/>
      <c r="J286" s="144"/>
      <c r="K286" s="298" t="s">
        <v>24</v>
      </c>
      <c r="L286" s="299"/>
      <c r="M286" s="33" t="s">
        <v>101</v>
      </c>
      <c r="N286" s="33" t="s">
        <v>102</v>
      </c>
      <c r="O286" s="34" t="s">
        <v>29</v>
      </c>
      <c r="P286" s="145"/>
      <c r="Q286" s="161" t="s">
        <v>109</v>
      </c>
      <c r="R286" s="144"/>
      <c r="S286" s="48"/>
      <c r="T286" s="82"/>
      <c r="U286" s="82"/>
      <c r="V286" s="82"/>
      <c r="W286" s="92"/>
    </row>
    <row r="287" spans="3:23" ht="15">
      <c r="C287" s="143"/>
      <c r="D287" s="144"/>
      <c r="E287" s="144"/>
      <c r="F287" s="144"/>
      <c r="G287" s="144"/>
      <c r="H287" s="144"/>
      <c r="I287" s="144"/>
      <c r="J287" s="144"/>
      <c r="K287" s="116" t="s">
        <v>25</v>
      </c>
      <c r="L287" s="117"/>
      <c r="M287" s="121">
        <f>$L$272</f>
        <v>0</v>
      </c>
      <c r="N287" s="121">
        <f>$L$36+$L$75+$L$113+$L$150+$L$186+$L$221</f>
        <v>0</v>
      </c>
      <c r="O287" s="134">
        <f>M287+N287</f>
        <v>0</v>
      </c>
      <c r="P287" s="145"/>
      <c r="Q287" s="144"/>
      <c r="R287" s="144"/>
      <c r="S287" s="48"/>
      <c r="T287" s="82"/>
      <c r="U287" s="82"/>
      <c r="V287" s="82"/>
      <c r="W287" s="92"/>
    </row>
    <row r="288" spans="3:23" ht="38.25">
      <c r="C288" s="143"/>
      <c r="D288" s="144"/>
      <c r="E288" s="144"/>
      <c r="F288" s="144"/>
      <c r="G288" s="144"/>
      <c r="H288" s="144"/>
      <c r="I288" s="144"/>
      <c r="J288" s="144"/>
      <c r="K288" s="118" t="s">
        <v>3</v>
      </c>
      <c r="L288" s="46"/>
      <c r="M288" s="18" t="s">
        <v>101</v>
      </c>
      <c r="N288" s="18" t="s">
        <v>102</v>
      </c>
      <c r="O288" s="35" t="s">
        <v>29</v>
      </c>
      <c r="P288" s="145"/>
      <c r="Q288" s="144"/>
      <c r="R288" s="144"/>
      <c r="S288" s="48"/>
      <c r="T288" s="82"/>
      <c r="U288" s="82"/>
      <c r="V288" s="82"/>
      <c r="W288" s="92"/>
    </row>
    <row r="289" spans="3:23" ht="15">
      <c r="C289" s="143"/>
      <c r="D289" s="144"/>
      <c r="E289" s="144"/>
      <c r="F289" s="144"/>
      <c r="G289" s="144"/>
      <c r="H289" s="144"/>
      <c r="I289" s="144"/>
      <c r="J289" s="144"/>
      <c r="K289" s="119" t="s">
        <v>27</v>
      </c>
      <c r="L289" s="120"/>
      <c r="M289" s="44">
        <f>$O$272</f>
        <v>0</v>
      </c>
      <c r="N289" s="44">
        <f>$O$154+$O$118+$O$81+$O$43+$O$224+$O$189</f>
        <v>0</v>
      </c>
      <c r="O289" s="135">
        <f>M289+N289</f>
        <v>0</v>
      </c>
      <c r="P289" s="145"/>
      <c r="Q289" s="144"/>
      <c r="R289" s="144"/>
      <c r="S289" s="48"/>
      <c r="T289" s="82"/>
      <c r="U289" s="82"/>
      <c r="V289" s="82"/>
      <c r="W289" s="92"/>
    </row>
    <row r="290" spans="3:23" ht="13.5" thickBot="1">
      <c r="C290" s="143"/>
      <c r="D290" s="144"/>
      <c r="E290" s="144"/>
      <c r="F290" s="144"/>
      <c r="G290" s="144"/>
      <c r="H290" s="144"/>
      <c r="I290" s="144"/>
      <c r="J290" s="144"/>
      <c r="K290" s="279" t="s">
        <v>26</v>
      </c>
      <c r="L290" s="280"/>
      <c r="M290" s="45">
        <f>$N$272</f>
        <v>0</v>
      </c>
      <c r="N290" s="45">
        <f>$N$43+$N$81+$N$118+$N$154+$N$189+$N$224</f>
        <v>0</v>
      </c>
      <c r="O290" s="136">
        <f>M290+N290</f>
        <v>0</v>
      </c>
      <c r="P290" s="145"/>
      <c r="Q290" s="144"/>
      <c r="R290" s="144"/>
      <c r="S290" s="48"/>
      <c r="T290" s="82"/>
      <c r="U290" s="82"/>
      <c r="V290" s="82"/>
      <c r="W290" s="92"/>
    </row>
    <row r="291" spans="3:23" ht="15">
      <c r="C291" s="143"/>
      <c r="D291" s="144"/>
      <c r="E291" s="144"/>
      <c r="F291" s="144"/>
      <c r="G291" s="144"/>
      <c r="H291" s="144"/>
      <c r="I291" s="144"/>
      <c r="J291" s="144"/>
      <c r="K291" s="137"/>
      <c r="L291" s="137"/>
      <c r="M291" s="138"/>
      <c r="N291" s="138"/>
      <c r="O291" s="138"/>
      <c r="P291" s="145"/>
      <c r="Q291" s="144"/>
      <c r="R291" s="144"/>
      <c r="S291" s="48"/>
      <c r="T291" s="82"/>
      <c r="U291" s="82"/>
      <c r="V291" s="82"/>
      <c r="W291" s="92"/>
    </row>
    <row r="292" spans="3:23" ht="15">
      <c r="C292" s="143"/>
      <c r="D292" s="144"/>
      <c r="E292" s="144"/>
      <c r="F292" s="144"/>
      <c r="G292" s="144"/>
      <c r="H292" s="144"/>
      <c r="I292" s="144"/>
      <c r="J292" s="144"/>
      <c r="K292" s="137"/>
      <c r="L292" s="137"/>
      <c r="M292" s="138"/>
      <c r="N292" s="138"/>
      <c r="O292" s="138"/>
      <c r="P292" s="145"/>
      <c r="Q292" s="144"/>
      <c r="R292" s="144"/>
      <c r="S292" s="48"/>
      <c r="T292" s="82"/>
      <c r="U292" s="82"/>
      <c r="V292" s="82"/>
      <c r="W292" s="92"/>
    </row>
    <row r="293" spans="3:23" ht="15">
      <c r="C293" s="143"/>
      <c r="D293" s="144"/>
      <c r="E293" s="144"/>
      <c r="F293" s="144"/>
      <c r="G293" s="144"/>
      <c r="H293" s="144"/>
      <c r="I293" s="144"/>
      <c r="J293" s="144"/>
      <c r="K293" s="137"/>
      <c r="L293" s="137"/>
      <c r="M293" s="138"/>
      <c r="N293" s="138"/>
      <c r="O293" s="138"/>
      <c r="P293" s="145"/>
      <c r="Q293" s="144"/>
      <c r="R293" s="144"/>
      <c r="S293" s="48"/>
      <c r="T293" s="82"/>
      <c r="U293" s="82"/>
      <c r="V293" s="82"/>
      <c r="W293" s="92"/>
    </row>
    <row r="294" spans="3:23" ht="13.5" thickBot="1">
      <c r="C294" s="146"/>
      <c r="D294" s="147"/>
      <c r="E294" s="147"/>
      <c r="F294" s="147"/>
      <c r="G294" s="147"/>
      <c r="H294" s="147"/>
      <c r="I294" s="147"/>
      <c r="J294" s="147"/>
      <c r="K294" s="147"/>
      <c r="L294" s="147"/>
      <c r="M294" s="147"/>
      <c r="N294" s="147"/>
      <c r="O294" s="147"/>
      <c r="P294" s="148"/>
      <c r="Q294" s="147"/>
      <c r="R294" s="147"/>
      <c r="S294" s="108"/>
      <c r="T294" s="95"/>
      <c r="U294" s="95"/>
      <c r="V294" s="95"/>
      <c r="W294" s="96"/>
    </row>
  </sheetData>
  <mergeCells count="49">
    <mergeCell ref="K290:L290"/>
    <mergeCell ref="C237:D237"/>
    <mergeCell ref="C238:D238"/>
    <mergeCell ref="K238:L238"/>
    <mergeCell ref="D244:F244"/>
    <mergeCell ref="J244:L244"/>
    <mergeCell ref="Q245:R245"/>
    <mergeCell ref="C277:H277"/>
    <mergeCell ref="K286:L286"/>
    <mergeCell ref="N244:O244"/>
    <mergeCell ref="Q159:R159"/>
    <mergeCell ref="K188:L188"/>
    <mergeCell ref="C236:D236"/>
    <mergeCell ref="K236:L236"/>
    <mergeCell ref="C235:D235"/>
    <mergeCell ref="Q194:R194"/>
    <mergeCell ref="K223:L223"/>
    <mergeCell ref="Q87:R87"/>
    <mergeCell ref="K115:L115"/>
    <mergeCell ref="D122:F122"/>
    <mergeCell ref="J122:L122"/>
    <mergeCell ref="N122:O122"/>
    <mergeCell ref="Q124:R124"/>
    <mergeCell ref="K152:L152"/>
    <mergeCell ref="C226:G226"/>
    <mergeCell ref="C234:D234"/>
    <mergeCell ref="K234:L234"/>
    <mergeCell ref="D158:F158"/>
    <mergeCell ref="J158:L158"/>
    <mergeCell ref="N158:O158"/>
    <mergeCell ref="D193:F193"/>
    <mergeCell ref="J193:L193"/>
    <mergeCell ref="N193:O193"/>
    <mergeCell ref="U5:W5"/>
    <mergeCell ref="A6:A109"/>
    <mergeCell ref="B6:B146"/>
    <mergeCell ref="D8:F8"/>
    <mergeCell ref="J8:L8"/>
    <mergeCell ref="N8:O8"/>
    <mergeCell ref="Q10:R10"/>
    <mergeCell ref="K38:L38"/>
    <mergeCell ref="D47:F47"/>
    <mergeCell ref="J47:L47"/>
    <mergeCell ref="N47:O47"/>
    <mergeCell ref="Q49:R49"/>
    <mergeCell ref="K77:L77"/>
    <mergeCell ref="D85:F85"/>
    <mergeCell ref="J85:L85"/>
    <mergeCell ref="N85:O85"/>
  </mergeCells>
  <printOptions/>
  <pageMargins left="0.7" right="0.7" top="0.75" bottom="0.75" header="0.3" footer="0.3"/>
  <pageSetup fitToHeight="1" fitToWidth="1" horizontalDpi="600" verticalDpi="600" orientation="portrait" paperSize="9" scale="22"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pageSetUpPr fitToPage="1"/>
  </sheetPr>
  <dimension ref="A1:AD476"/>
  <sheetViews>
    <sheetView zoomScale="85" zoomScaleNormal="85" zoomScaleSheetLayoutView="80" workbookViewId="0" topLeftCell="A454">
      <selection activeCell="L385" sqref="L385"/>
    </sheetView>
  </sheetViews>
  <sheetFormatPr defaultColWidth="9.140625" defaultRowHeight="15"/>
  <cols>
    <col min="1" max="3" width="9.140625" style="1" customWidth="1"/>
    <col min="4" max="4" width="13.421875" style="1" customWidth="1"/>
    <col min="5" max="5" width="16.57421875" style="1" customWidth="1"/>
    <col min="6" max="6" width="16.8515625" style="1" customWidth="1"/>
    <col min="7" max="7" width="15.57421875" style="1" customWidth="1"/>
    <col min="8" max="8" width="15.28125" style="1" customWidth="1"/>
    <col min="9" max="9" width="7.57421875" style="1" customWidth="1"/>
    <col min="10" max="10" width="15.57421875" style="1" customWidth="1"/>
    <col min="11" max="11" width="15.8515625" style="1" customWidth="1"/>
    <col min="12" max="12" width="16.57421875" style="1" customWidth="1"/>
    <col min="13" max="13" width="13.7109375" style="1" customWidth="1"/>
    <col min="14" max="14" width="15.57421875" style="1" customWidth="1"/>
    <col min="15" max="15" width="16.28125" style="1" customWidth="1"/>
    <col min="16" max="16" width="16.8515625" style="20" customWidth="1"/>
    <col min="17" max="17" width="44.421875" style="1" customWidth="1"/>
    <col min="18" max="18" width="10.140625" style="1" customWidth="1"/>
    <col min="19" max="19" width="10.140625" style="31" customWidth="1"/>
    <col min="20" max="20" width="4.28125" style="30" customWidth="1"/>
    <col min="21" max="21" width="14.8515625" style="30" customWidth="1"/>
    <col min="22" max="22" width="14.140625" style="30" customWidth="1"/>
    <col min="23" max="23" width="12.421875" style="30" customWidth="1"/>
    <col min="24" max="16384" width="9.140625" style="1" customWidth="1"/>
  </cols>
  <sheetData>
    <row r="1" spans="1:23" s="167" customFormat="1" ht="24" customHeight="1">
      <c r="A1" s="192" t="s">
        <v>113</v>
      </c>
      <c r="P1" s="168"/>
      <c r="T1" s="169"/>
      <c r="U1" s="169"/>
      <c r="V1" s="169"/>
      <c r="W1" s="169"/>
    </row>
    <row r="2" spans="3:23" ht="27">
      <c r="C2" s="2" t="s">
        <v>0</v>
      </c>
      <c r="T2" s="1"/>
      <c r="U2" s="1"/>
      <c r="V2" s="1"/>
      <c r="W2" s="1"/>
    </row>
    <row r="3" spans="3:23" ht="19.5">
      <c r="C3" s="3" t="s">
        <v>42</v>
      </c>
      <c r="T3" s="1"/>
      <c r="U3" s="1"/>
      <c r="V3" s="1"/>
      <c r="W3" s="1"/>
    </row>
    <row r="4" spans="3:23" ht="19.5">
      <c r="C4" s="191" t="s">
        <v>54</v>
      </c>
      <c r="T4" s="1"/>
      <c r="U4" s="1"/>
      <c r="V4" s="1"/>
      <c r="W4" s="1"/>
    </row>
    <row r="5" spans="3:23" ht="60" customHeight="1" thickBot="1">
      <c r="C5" s="4"/>
      <c r="T5" s="79"/>
      <c r="U5" s="306" t="s">
        <v>21</v>
      </c>
      <c r="V5" s="306"/>
      <c r="W5" s="306"/>
    </row>
    <row r="6" spans="1:23" ht="15" customHeight="1" thickTop="1">
      <c r="A6" s="304"/>
      <c r="B6" s="305"/>
      <c r="C6" s="22">
        <v>2013</v>
      </c>
      <c r="D6" s="19"/>
      <c r="E6" s="19"/>
      <c r="F6" s="19"/>
      <c r="G6" s="19"/>
      <c r="H6" s="19"/>
      <c r="I6" s="19"/>
      <c r="J6" s="19"/>
      <c r="K6" s="19"/>
      <c r="L6" s="19"/>
      <c r="M6" s="19"/>
      <c r="N6" s="19"/>
      <c r="O6" s="19"/>
      <c r="P6" s="21"/>
      <c r="Q6" s="19"/>
      <c r="R6" s="19"/>
      <c r="S6" s="106"/>
      <c r="T6" s="80"/>
      <c r="U6" s="80"/>
      <c r="V6" s="80"/>
      <c r="W6" s="81"/>
    </row>
    <row r="7" spans="1:23" ht="13.5" thickBot="1">
      <c r="A7" s="304"/>
      <c r="B7" s="305"/>
      <c r="C7" s="23"/>
      <c r="D7" s="9"/>
      <c r="E7" s="9"/>
      <c r="F7" s="9"/>
      <c r="G7" s="9"/>
      <c r="H7" s="9"/>
      <c r="I7" s="9"/>
      <c r="J7" s="9"/>
      <c r="K7" s="9"/>
      <c r="L7" s="9"/>
      <c r="M7" s="9"/>
      <c r="N7" s="9"/>
      <c r="O7" s="9"/>
      <c r="P7" s="24"/>
      <c r="Q7" s="9"/>
      <c r="R7" s="9"/>
      <c r="S7" s="48"/>
      <c r="T7" s="82"/>
      <c r="U7" s="82"/>
      <c r="V7" s="82"/>
      <c r="W7" s="83"/>
    </row>
    <row r="8" spans="1:23" ht="15">
      <c r="A8" s="304"/>
      <c r="B8" s="305"/>
      <c r="C8" s="25"/>
      <c r="D8" s="310" t="s">
        <v>1</v>
      </c>
      <c r="E8" s="311"/>
      <c r="F8" s="312"/>
      <c r="G8" s="5"/>
      <c r="H8" s="6"/>
      <c r="I8" s="6"/>
      <c r="J8" s="292" t="s">
        <v>2</v>
      </c>
      <c r="K8" s="293"/>
      <c r="L8" s="307"/>
      <c r="M8" s="7"/>
      <c r="N8" s="274" t="s">
        <v>3</v>
      </c>
      <c r="O8" s="274"/>
      <c r="P8" s="24"/>
      <c r="Q8" s="9"/>
      <c r="R8" s="9"/>
      <c r="S8" s="48"/>
      <c r="T8" s="82"/>
      <c r="U8" s="82"/>
      <c r="V8" s="82"/>
      <c r="W8" s="83"/>
    </row>
    <row r="9" spans="1:23" ht="77.25" thickBot="1">
      <c r="A9" s="304"/>
      <c r="B9" s="305"/>
      <c r="C9" s="26" t="s">
        <v>4</v>
      </c>
      <c r="D9" s="173" t="s">
        <v>68</v>
      </c>
      <c r="E9" s="174" t="s">
        <v>69</v>
      </c>
      <c r="F9" s="166" t="s">
        <v>30</v>
      </c>
      <c r="G9" s="14" t="s">
        <v>70</v>
      </c>
      <c r="H9" s="15" t="s">
        <v>71</v>
      </c>
      <c r="I9" s="15"/>
      <c r="J9" s="16" t="s">
        <v>5</v>
      </c>
      <c r="K9" s="16" t="s">
        <v>6</v>
      </c>
      <c r="L9" s="17" t="s">
        <v>7</v>
      </c>
      <c r="M9" s="15"/>
      <c r="N9" s="18" t="s">
        <v>8</v>
      </c>
      <c r="O9" s="18" t="s">
        <v>9</v>
      </c>
      <c r="P9" s="24"/>
      <c r="Q9" s="9"/>
      <c r="R9" s="9"/>
      <c r="S9" s="48"/>
      <c r="T9" s="82"/>
      <c r="U9" s="84" t="s">
        <v>10</v>
      </c>
      <c r="V9" s="84" t="s">
        <v>11</v>
      </c>
      <c r="W9" s="83" t="s">
        <v>20</v>
      </c>
    </row>
    <row r="10" spans="1:23" ht="15">
      <c r="A10" s="304"/>
      <c r="B10" s="305"/>
      <c r="C10" s="27">
        <v>1</v>
      </c>
      <c r="D10" s="170">
        <v>0</v>
      </c>
      <c r="E10" s="171">
        <v>0</v>
      </c>
      <c r="F10" s="172">
        <v>1</v>
      </c>
      <c r="G10" s="39">
        <f>D10+E10</f>
        <v>0</v>
      </c>
      <c r="H10" s="40">
        <f>ROUND((G10/F10),2)</f>
        <v>0</v>
      </c>
      <c r="I10" s="6"/>
      <c r="J10" s="36">
        <f>ROUND((H10*3%)*F10,2)</f>
        <v>0</v>
      </c>
      <c r="K10" s="36">
        <f>ROUND((IF(H10-$R$12&lt;0,0,(H10-$R$12))*3.5%)*F10,2)</f>
        <v>0</v>
      </c>
      <c r="L10" s="37">
        <f>J10+K10</f>
        <v>0</v>
      </c>
      <c r="M10" s="8"/>
      <c r="N10" s="44">
        <f>((MIN(H10,$R$13)*0.58%)+IF(H10&gt;$R$13,(H10-$R$13)*1.25%,0))*F10</f>
        <v>0</v>
      </c>
      <c r="O10" s="44">
        <f>(H10*3.75%)*F10</f>
        <v>0</v>
      </c>
      <c r="P10" s="24" t="str">
        <f>IF(W10&lt;&gt;0,"Error - review!",".")</f>
        <v>.</v>
      </c>
      <c r="Q10" s="300" t="s">
        <v>12</v>
      </c>
      <c r="R10" s="301"/>
      <c r="S10" s="48"/>
      <c r="T10" s="82"/>
      <c r="U10" s="86">
        <f>((MIN(H10,$R$13)*0.58%))*F10</f>
        <v>0</v>
      </c>
      <c r="V10" s="86">
        <f>(IF(H10&gt;$R$13,(H10-$R$13)*1.25%,0))*F10</f>
        <v>0</v>
      </c>
      <c r="W10" s="87">
        <f aca="true" t="shared" si="0" ref="W10:W61">(U10+V10)-N10</f>
        <v>0</v>
      </c>
    </row>
    <row r="11" spans="1:23" ht="15">
      <c r="A11" s="304"/>
      <c r="B11" s="305"/>
      <c r="C11" s="27">
        <v>2</v>
      </c>
      <c r="D11" s="170">
        <v>0</v>
      </c>
      <c r="E11" s="171">
        <v>0</v>
      </c>
      <c r="F11" s="172">
        <v>1</v>
      </c>
      <c r="G11" s="39">
        <f aca="true" t="shared" si="1" ref="G11:G61">D11+E11</f>
        <v>0</v>
      </c>
      <c r="H11" s="40">
        <f aca="true" t="shared" si="2" ref="H11:H61">ROUND((G11/F11),2)</f>
        <v>0</v>
      </c>
      <c r="I11" s="6"/>
      <c r="J11" s="36">
        <f aca="true" t="shared" si="3" ref="J11:J61">ROUND((H11*3%)*F11,2)</f>
        <v>0</v>
      </c>
      <c r="K11" s="36">
        <f aca="true" t="shared" si="4" ref="K11:K60">ROUND((IF(H11-$R$12&lt;0,0,(H11-$R$12))*3.5%)*F11,2)</f>
        <v>0</v>
      </c>
      <c r="L11" s="37">
        <f aca="true" t="shared" si="5" ref="L11:L61">J11+K11</f>
        <v>0</v>
      </c>
      <c r="M11" s="8"/>
      <c r="N11" s="44">
        <f aca="true" t="shared" si="6" ref="N11:N61">((MIN(H11,$R$13)*0.58%)+IF(H11&gt;$R$13,(H11-$R$13)*1.25%,0))*F11</f>
        <v>0</v>
      </c>
      <c r="O11" s="44">
        <f aca="true" t="shared" si="7" ref="O11:O61">(H11*3.75%)*F11</f>
        <v>0</v>
      </c>
      <c r="P11" s="24" t="str">
        <f aca="true" t="shared" si="8" ref="P11:P62">IF(W11&lt;&gt;0,"Error - review!",".")</f>
        <v>.</v>
      </c>
      <c r="Q11" s="113" t="s">
        <v>13</v>
      </c>
      <c r="R11" s="150">
        <v>230.3</v>
      </c>
      <c r="S11" s="43"/>
      <c r="T11" s="82"/>
      <c r="U11" s="86">
        <f aca="true" t="shared" si="9" ref="U11:U41">((MIN(H11,$R$13)*0.58%))*F11</f>
        <v>0</v>
      </c>
      <c r="V11" s="86">
        <f aca="true" t="shared" si="10" ref="V11:V41">(IF(H11&gt;$R$13,(H11-$R$13)*1.25%,0))*F11</f>
        <v>0</v>
      </c>
      <c r="W11" s="87">
        <f t="shared" si="0"/>
        <v>0</v>
      </c>
    </row>
    <row r="12" spans="1:23" ht="15">
      <c r="A12" s="304"/>
      <c r="B12" s="305"/>
      <c r="C12" s="27">
        <v>3</v>
      </c>
      <c r="D12" s="170">
        <v>0</v>
      </c>
      <c r="E12" s="171">
        <v>0</v>
      </c>
      <c r="F12" s="172">
        <v>1</v>
      </c>
      <c r="G12" s="39">
        <f t="shared" si="1"/>
        <v>0</v>
      </c>
      <c r="H12" s="40">
        <f t="shared" si="2"/>
        <v>0</v>
      </c>
      <c r="I12" s="6"/>
      <c r="J12" s="36">
        <f t="shared" si="3"/>
        <v>0</v>
      </c>
      <c r="K12" s="36">
        <f t="shared" si="4"/>
        <v>0</v>
      </c>
      <c r="L12" s="37">
        <f t="shared" si="5"/>
        <v>0</v>
      </c>
      <c r="M12" s="8"/>
      <c r="N12" s="44">
        <f t="shared" si="6"/>
        <v>0</v>
      </c>
      <c r="O12" s="44">
        <f t="shared" si="7"/>
        <v>0</v>
      </c>
      <c r="P12" s="24" t="str">
        <f t="shared" si="8"/>
        <v>.</v>
      </c>
      <c r="Q12" s="113" t="s">
        <v>40</v>
      </c>
      <c r="R12" s="150">
        <f>ROUND($R$11*2,2)</f>
        <v>460.6</v>
      </c>
      <c r="S12" s="43"/>
      <c r="T12" s="82"/>
      <c r="U12" s="86">
        <f t="shared" si="9"/>
        <v>0</v>
      </c>
      <c r="V12" s="86">
        <f t="shared" si="10"/>
        <v>0</v>
      </c>
      <c r="W12" s="87">
        <f t="shared" si="0"/>
        <v>0</v>
      </c>
    </row>
    <row r="13" spans="1:23" ht="13.5" thickBot="1">
      <c r="A13" s="304"/>
      <c r="B13" s="305"/>
      <c r="C13" s="27">
        <v>4</v>
      </c>
      <c r="D13" s="170">
        <v>0</v>
      </c>
      <c r="E13" s="171">
        <v>0</v>
      </c>
      <c r="F13" s="172">
        <v>1</v>
      </c>
      <c r="G13" s="39">
        <f t="shared" si="1"/>
        <v>0</v>
      </c>
      <c r="H13" s="40">
        <f t="shared" si="2"/>
        <v>0</v>
      </c>
      <c r="I13" s="6"/>
      <c r="J13" s="36">
        <f t="shared" si="3"/>
        <v>0</v>
      </c>
      <c r="K13" s="36">
        <f t="shared" si="4"/>
        <v>0</v>
      </c>
      <c r="L13" s="37">
        <f t="shared" si="5"/>
        <v>0</v>
      </c>
      <c r="M13" s="8"/>
      <c r="N13" s="44">
        <f t="shared" si="6"/>
        <v>0</v>
      </c>
      <c r="O13" s="44">
        <f t="shared" si="7"/>
        <v>0</v>
      </c>
      <c r="P13" s="24" t="str">
        <f t="shared" si="8"/>
        <v>.</v>
      </c>
      <c r="Q13" s="114" t="s">
        <v>14</v>
      </c>
      <c r="R13" s="151">
        <f>ROUND(($R$11*3.74),2)</f>
        <v>861.32</v>
      </c>
      <c r="S13" s="43"/>
      <c r="T13" s="82"/>
      <c r="U13" s="86">
        <f t="shared" si="9"/>
        <v>0</v>
      </c>
      <c r="V13" s="86">
        <f t="shared" si="10"/>
        <v>0</v>
      </c>
      <c r="W13" s="87">
        <f t="shared" si="0"/>
        <v>0</v>
      </c>
    </row>
    <row r="14" spans="1:23" ht="15">
      <c r="A14" s="304"/>
      <c r="B14" s="305"/>
      <c r="C14" s="27">
        <v>5</v>
      </c>
      <c r="D14" s="170">
        <v>0</v>
      </c>
      <c r="E14" s="171">
        <v>0</v>
      </c>
      <c r="F14" s="172">
        <v>1</v>
      </c>
      <c r="G14" s="39">
        <f t="shared" si="1"/>
        <v>0</v>
      </c>
      <c r="H14" s="40">
        <f t="shared" si="2"/>
        <v>0</v>
      </c>
      <c r="I14" s="6"/>
      <c r="J14" s="36">
        <f t="shared" si="3"/>
        <v>0</v>
      </c>
      <c r="K14" s="36">
        <f t="shared" si="4"/>
        <v>0</v>
      </c>
      <c r="L14" s="37">
        <f t="shared" si="5"/>
        <v>0</v>
      </c>
      <c r="M14" s="8"/>
      <c r="N14" s="44">
        <f t="shared" si="6"/>
        <v>0</v>
      </c>
      <c r="O14" s="44">
        <f t="shared" si="7"/>
        <v>0</v>
      </c>
      <c r="P14" s="24" t="str">
        <f t="shared" si="8"/>
        <v>.</v>
      </c>
      <c r="Q14" s="9"/>
      <c r="R14" s="9"/>
      <c r="S14" s="48"/>
      <c r="T14" s="82"/>
      <c r="U14" s="86">
        <f t="shared" si="9"/>
        <v>0</v>
      </c>
      <c r="V14" s="86">
        <f t="shared" si="10"/>
        <v>0</v>
      </c>
      <c r="W14" s="87">
        <f t="shared" si="0"/>
        <v>0</v>
      </c>
    </row>
    <row r="15" spans="1:23" ht="15">
      <c r="A15" s="304"/>
      <c r="B15" s="305"/>
      <c r="C15" s="27">
        <v>6</v>
      </c>
      <c r="D15" s="170">
        <v>0</v>
      </c>
      <c r="E15" s="171">
        <v>0</v>
      </c>
      <c r="F15" s="172">
        <v>1</v>
      </c>
      <c r="G15" s="39">
        <f t="shared" si="1"/>
        <v>0</v>
      </c>
      <c r="H15" s="40">
        <f t="shared" si="2"/>
        <v>0</v>
      </c>
      <c r="I15" s="6"/>
      <c r="J15" s="36">
        <f t="shared" si="3"/>
        <v>0</v>
      </c>
      <c r="K15" s="36">
        <f t="shared" si="4"/>
        <v>0</v>
      </c>
      <c r="L15" s="37">
        <f t="shared" si="5"/>
        <v>0</v>
      </c>
      <c r="M15" s="8"/>
      <c r="N15" s="44">
        <f t="shared" si="6"/>
        <v>0</v>
      </c>
      <c r="O15" s="44">
        <f t="shared" si="7"/>
        <v>0</v>
      </c>
      <c r="P15" s="24" t="str">
        <f t="shared" si="8"/>
        <v>.</v>
      </c>
      <c r="Q15" s="9"/>
      <c r="R15" s="9"/>
      <c r="S15" s="48"/>
      <c r="T15" s="82"/>
      <c r="U15" s="86">
        <f t="shared" si="9"/>
        <v>0</v>
      </c>
      <c r="V15" s="86">
        <f t="shared" si="10"/>
        <v>0</v>
      </c>
      <c r="W15" s="87">
        <f t="shared" si="0"/>
        <v>0</v>
      </c>
    </row>
    <row r="16" spans="1:23" ht="15">
      <c r="A16" s="304"/>
      <c r="B16" s="305"/>
      <c r="C16" s="27">
        <v>7</v>
      </c>
      <c r="D16" s="170">
        <v>0</v>
      </c>
      <c r="E16" s="171">
        <v>0</v>
      </c>
      <c r="F16" s="172">
        <v>1</v>
      </c>
      <c r="G16" s="39">
        <f t="shared" si="1"/>
        <v>0</v>
      </c>
      <c r="H16" s="40">
        <f t="shared" si="2"/>
        <v>0</v>
      </c>
      <c r="I16" s="6"/>
      <c r="J16" s="36">
        <f t="shared" si="3"/>
        <v>0</v>
      </c>
      <c r="K16" s="36">
        <f t="shared" si="4"/>
        <v>0</v>
      </c>
      <c r="L16" s="37">
        <f t="shared" si="5"/>
        <v>0</v>
      </c>
      <c r="M16" s="8"/>
      <c r="N16" s="44">
        <f t="shared" si="6"/>
        <v>0</v>
      </c>
      <c r="O16" s="44">
        <f t="shared" si="7"/>
        <v>0</v>
      </c>
      <c r="P16" s="24" t="str">
        <f t="shared" si="8"/>
        <v>.</v>
      </c>
      <c r="Q16" s="9"/>
      <c r="R16" s="9"/>
      <c r="S16" s="48"/>
      <c r="T16" s="82"/>
      <c r="U16" s="86">
        <f t="shared" si="9"/>
        <v>0</v>
      </c>
      <c r="V16" s="86">
        <f t="shared" si="10"/>
        <v>0</v>
      </c>
      <c r="W16" s="87">
        <f t="shared" si="0"/>
        <v>0</v>
      </c>
    </row>
    <row r="17" spans="1:23" ht="15">
      <c r="A17" s="304"/>
      <c r="B17" s="305"/>
      <c r="C17" s="27">
        <v>8</v>
      </c>
      <c r="D17" s="170">
        <v>0</v>
      </c>
      <c r="E17" s="171">
        <v>0</v>
      </c>
      <c r="F17" s="172">
        <v>1</v>
      </c>
      <c r="G17" s="39">
        <f t="shared" si="1"/>
        <v>0</v>
      </c>
      <c r="H17" s="40">
        <f t="shared" si="2"/>
        <v>0</v>
      </c>
      <c r="I17" s="6"/>
      <c r="J17" s="36">
        <f t="shared" si="3"/>
        <v>0</v>
      </c>
      <c r="K17" s="36">
        <f t="shared" si="4"/>
        <v>0</v>
      </c>
      <c r="L17" s="37">
        <f t="shared" si="5"/>
        <v>0</v>
      </c>
      <c r="M17" s="8"/>
      <c r="N17" s="44">
        <f t="shared" si="6"/>
        <v>0</v>
      </c>
      <c r="O17" s="44">
        <f t="shared" si="7"/>
        <v>0</v>
      </c>
      <c r="P17" s="24" t="str">
        <f t="shared" si="8"/>
        <v>.</v>
      </c>
      <c r="Q17" s="9"/>
      <c r="R17" s="9"/>
      <c r="S17" s="48"/>
      <c r="T17" s="82"/>
      <c r="U17" s="86">
        <f t="shared" si="9"/>
        <v>0</v>
      </c>
      <c r="V17" s="86">
        <f t="shared" si="10"/>
        <v>0</v>
      </c>
      <c r="W17" s="87">
        <f t="shared" si="0"/>
        <v>0</v>
      </c>
    </row>
    <row r="18" spans="1:23" ht="15">
      <c r="A18" s="304"/>
      <c r="B18" s="305"/>
      <c r="C18" s="27">
        <v>9</v>
      </c>
      <c r="D18" s="170">
        <v>0</v>
      </c>
      <c r="E18" s="171">
        <v>0</v>
      </c>
      <c r="F18" s="172">
        <v>1</v>
      </c>
      <c r="G18" s="39">
        <f t="shared" si="1"/>
        <v>0</v>
      </c>
      <c r="H18" s="40">
        <f t="shared" si="2"/>
        <v>0</v>
      </c>
      <c r="I18" s="6"/>
      <c r="J18" s="36">
        <f t="shared" si="3"/>
        <v>0</v>
      </c>
      <c r="K18" s="36">
        <f t="shared" si="4"/>
        <v>0</v>
      </c>
      <c r="L18" s="37">
        <f t="shared" si="5"/>
        <v>0</v>
      </c>
      <c r="M18" s="8"/>
      <c r="N18" s="44">
        <f t="shared" si="6"/>
        <v>0</v>
      </c>
      <c r="O18" s="44">
        <f t="shared" si="7"/>
        <v>0</v>
      </c>
      <c r="P18" s="24" t="str">
        <f t="shared" si="8"/>
        <v>.</v>
      </c>
      <c r="Q18" s="9"/>
      <c r="R18" s="9"/>
      <c r="S18" s="48"/>
      <c r="T18" s="82"/>
      <c r="U18" s="86">
        <f t="shared" si="9"/>
        <v>0</v>
      </c>
      <c r="V18" s="86">
        <f t="shared" si="10"/>
        <v>0</v>
      </c>
      <c r="W18" s="87">
        <f t="shared" si="0"/>
        <v>0</v>
      </c>
    </row>
    <row r="19" spans="1:23" ht="15">
      <c r="A19" s="304"/>
      <c r="B19" s="305"/>
      <c r="C19" s="27">
        <v>10</v>
      </c>
      <c r="D19" s="170">
        <v>0</v>
      </c>
      <c r="E19" s="171">
        <v>0</v>
      </c>
      <c r="F19" s="172">
        <v>1</v>
      </c>
      <c r="G19" s="39">
        <f t="shared" si="1"/>
        <v>0</v>
      </c>
      <c r="H19" s="40">
        <f t="shared" si="2"/>
        <v>0</v>
      </c>
      <c r="I19" s="6"/>
      <c r="J19" s="36">
        <f t="shared" si="3"/>
        <v>0</v>
      </c>
      <c r="K19" s="36">
        <f t="shared" si="4"/>
        <v>0</v>
      </c>
      <c r="L19" s="37">
        <f t="shared" si="5"/>
        <v>0</v>
      </c>
      <c r="M19" s="8"/>
      <c r="N19" s="44">
        <f t="shared" si="6"/>
        <v>0</v>
      </c>
      <c r="O19" s="44">
        <f t="shared" si="7"/>
        <v>0</v>
      </c>
      <c r="P19" s="24" t="str">
        <f t="shared" si="8"/>
        <v>.</v>
      </c>
      <c r="Q19" s="9"/>
      <c r="R19" s="9"/>
      <c r="S19" s="48"/>
      <c r="T19" s="82"/>
      <c r="U19" s="86">
        <f t="shared" si="9"/>
        <v>0</v>
      </c>
      <c r="V19" s="86">
        <f t="shared" si="10"/>
        <v>0</v>
      </c>
      <c r="W19" s="87">
        <f t="shared" si="0"/>
        <v>0</v>
      </c>
    </row>
    <row r="20" spans="1:23" ht="15">
      <c r="A20" s="304"/>
      <c r="B20" s="305"/>
      <c r="C20" s="27">
        <v>11</v>
      </c>
      <c r="D20" s="170">
        <v>0</v>
      </c>
      <c r="E20" s="171">
        <v>0</v>
      </c>
      <c r="F20" s="172">
        <v>1</v>
      </c>
      <c r="G20" s="39">
        <f t="shared" si="1"/>
        <v>0</v>
      </c>
      <c r="H20" s="40">
        <f t="shared" si="2"/>
        <v>0</v>
      </c>
      <c r="I20" s="6"/>
      <c r="J20" s="36">
        <f t="shared" si="3"/>
        <v>0</v>
      </c>
      <c r="K20" s="36">
        <f t="shared" si="4"/>
        <v>0</v>
      </c>
      <c r="L20" s="37">
        <f t="shared" si="5"/>
        <v>0</v>
      </c>
      <c r="M20" s="8"/>
      <c r="N20" s="44">
        <f t="shared" si="6"/>
        <v>0</v>
      </c>
      <c r="O20" s="44">
        <f t="shared" si="7"/>
        <v>0</v>
      </c>
      <c r="P20" s="24" t="str">
        <f t="shared" si="8"/>
        <v>.</v>
      </c>
      <c r="Q20" s="9"/>
      <c r="R20" s="9"/>
      <c r="S20" s="48"/>
      <c r="T20" s="82"/>
      <c r="U20" s="86">
        <f t="shared" si="9"/>
        <v>0</v>
      </c>
      <c r="V20" s="86">
        <f t="shared" si="10"/>
        <v>0</v>
      </c>
      <c r="W20" s="87">
        <f t="shared" si="0"/>
        <v>0</v>
      </c>
    </row>
    <row r="21" spans="1:23" ht="15">
      <c r="A21" s="304"/>
      <c r="B21" s="305"/>
      <c r="C21" s="27">
        <v>12</v>
      </c>
      <c r="D21" s="170">
        <v>0</v>
      </c>
      <c r="E21" s="171">
        <v>0</v>
      </c>
      <c r="F21" s="172">
        <v>1</v>
      </c>
      <c r="G21" s="39">
        <f t="shared" si="1"/>
        <v>0</v>
      </c>
      <c r="H21" s="40">
        <f t="shared" si="2"/>
        <v>0</v>
      </c>
      <c r="I21" s="6"/>
      <c r="J21" s="36">
        <f t="shared" si="3"/>
        <v>0</v>
      </c>
      <c r="K21" s="36">
        <f t="shared" si="4"/>
        <v>0</v>
      </c>
      <c r="L21" s="37">
        <f t="shared" si="5"/>
        <v>0</v>
      </c>
      <c r="M21" s="8"/>
      <c r="N21" s="44">
        <f t="shared" si="6"/>
        <v>0</v>
      </c>
      <c r="O21" s="44">
        <f t="shared" si="7"/>
        <v>0</v>
      </c>
      <c r="P21" s="24" t="str">
        <f t="shared" si="8"/>
        <v>.</v>
      </c>
      <c r="Q21" s="9"/>
      <c r="R21" s="9"/>
      <c r="S21" s="48"/>
      <c r="T21" s="82"/>
      <c r="U21" s="86">
        <f t="shared" si="9"/>
        <v>0</v>
      </c>
      <c r="V21" s="86">
        <f t="shared" si="10"/>
        <v>0</v>
      </c>
      <c r="W21" s="87">
        <f t="shared" si="0"/>
        <v>0</v>
      </c>
    </row>
    <row r="22" spans="1:23" ht="15">
      <c r="A22" s="304"/>
      <c r="B22" s="305"/>
      <c r="C22" s="27">
        <v>13</v>
      </c>
      <c r="D22" s="170">
        <v>0</v>
      </c>
      <c r="E22" s="171">
        <v>0</v>
      </c>
      <c r="F22" s="172">
        <v>1</v>
      </c>
      <c r="G22" s="39">
        <f t="shared" si="1"/>
        <v>0</v>
      </c>
      <c r="H22" s="40">
        <f t="shared" si="2"/>
        <v>0</v>
      </c>
      <c r="I22" s="6"/>
      <c r="J22" s="36">
        <f t="shared" si="3"/>
        <v>0</v>
      </c>
      <c r="K22" s="36">
        <f t="shared" si="4"/>
        <v>0</v>
      </c>
      <c r="L22" s="37">
        <f t="shared" si="5"/>
        <v>0</v>
      </c>
      <c r="M22" s="8"/>
      <c r="N22" s="44">
        <f t="shared" si="6"/>
        <v>0</v>
      </c>
      <c r="O22" s="44">
        <f t="shared" si="7"/>
        <v>0</v>
      </c>
      <c r="P22" s="24" t="str">
        <f t="shared" si="8"/>
        <v>.</v>
      </c>
      <c r="Q22" s="9"/>
      <c r="R22" s="9"/>
      <c r="S22" s="48"/>
      <c r="T22" s="82"/>
      <c r="U22" s="86">
        <f t="shared" si="9"/>
        <v>0</v>
      </c>
      <c r="V22" s="86">
        <f t="shared" si="10"/>
        <v>0</v>
      </c>
      <c r="W22" s="87">
        <f t="shared" si="0"/>
        <v>0</v>
      </c>
    </row>
    <row r="23" spans="1:23" ht="15">
      <c r="A23" s="304"/>
      <c r="B23" s="305"/>
      <c r="C23" s="27">
        <v>14</v>
      </c>
      <c r="D23" s="170">
        <v>0</v>
      </c>
      <c r="E23" s="171">
        <v>0</v>
      </c>
      <c r="F23" s="172">
        <v>1</v>
      </c>
      <c r="G23" s="39">
        <f t="shared" si="1"/>
        <v>0</v>
      </c>
      <c r="H23" s="40">
        <f t="shared" si="2"/>
        <v>0</v>
      </c>
      <c r="I23" s="6"/>
      <c r="J23" s="36">
        <f t="shared" si="3"/>
        <v>0</v>
      </c>
      <c r="K23" s="36">
        <f t="shared" si="4"/>
        <v>0</v>
      </c>
      <c r="L23" s="37">
        <f t="shared" si="5"/>
        <v>0</v>
      </c>
      <c r="M23" s="8"/>
      <c r="N23" s="44">
        <f t="shared" si="6"/>
        <v>0</v>
      </c>
      <c r="O23" s="44">
        <f t="shared" si="7"/>
        <v>0</v>
      </c>
      <c r="P23" s="24" t="str">
        <f t="shared" si="8"/>
        <v>.</v>
      </c>
      <c r="Q23" s="9"/>
      <c r="R23" s="9"/>
      <c r="S23" s="48"/>
      <c r="T23" s="82"/>
      <c r="U23" s="86">
        <f t="shared" si="9"/>
        <v>0</v>
      </c>
      <c r="V23" s="86">
        <f t="shared" si="10"/>
        <v>0</v>
      </c>
      <c r="W23" s="87">
        <f t="shared" si="0"/>
        <v>0</v>
      </c>
    </row>
    <row r="24" spans="1:23" ht="15">
      <c r="A24" s="304"/>
      <c r="B24" s="305"/>
      <c r="C24" s="27">
        <v>15</v>
      </c>
      <c r="D24" s="170">
        <v>0</v>
      </c>
      <c r="E24" s="171">
        <v>0</v>
      </c>
      <c r="F24" s="172">
        <v>1</v>
      </c>
      <c r="G24" s="39">
        <f t="shared" si="1"/>
        <v>0</v>
      </c>
      <c r="H24" s="40">
        <f t="shared" si="2"/>
        <v>0</v>
      </c>
      <c r="I24" s="6"/>
      <c r="J24" s="36">
        <f t="shared" si="3"/>
        <v>0</v>
      </c>
      <c r="K24" s="36">
        <f t="shared" si="4"/>
        <v>0</v>
      </c>
      <c r="L24" s="37">
        <f t="shared" si="5"/>
        <v>0</v>
      </c>
      <c r="M24" s="8"/>
      <c r="N24" s="44">
        <f t="shared" si="6"/>
        <v>0</v>
      </c>
      <c r="O24" s="44">
        <f t="shared" si="7"/>
        <v>0</v>
      </c>
      <c r="P24" s="24" t="str">
        <f t="shared" si="8"/>
        <v>.</v>
      </c>
      <c r="Q24" s="9"/>
      <c r="R24" s="9"/>
      <c r="S24" s="48"/>
      <c r="T24" s="82"/>
      <c r="U24" s="86">
        <f t="shared" si="9"/>
        <v>0</v>
      </c>
      <c r="V24" s="86">
        <f t="shared" si="10"/>
        <v>0</v>
      </c>
      <c r="W24" s="87">
        <f t="shared" si="0"/>
        <v>0</v>
      </c>
    </row>
    <row r="25" spans="1:23" ht="15">
      <c r="A25" s="304"/>
      <c r="B25" s="305"/>
      <c r="C25" s="27">
        <v>16</v>
      </c>
      <c r="D25" s="170">
        <v>0</v>
      </c>
      <c r="E25" s="171">
        <v>0</v>
      </c>
      <c r="F25" s="172">
        <v>1</v>
      </c>
      <c r="G25" s="39">
        <f t="shared" si="1"/>
        <v>0</v>
      </c>
      <c r="H25" s="40">
        <f t="shared" si="2"/>
        <v>0</v>
      </c>
      <c r="I25" s="6"/>
      <c r="J25" s="36">
        <f t="shared" si="3"/>
        <v>0</v>
      </c>
      <c r="K25" s="36">
        <f t="shared" si="4"/>
        <v>0</v>
      </c>
      <c r="L25" s="37">
        <f t="shared" si="5"/>
        <v>0</v>
      </c>
      <c r="M25" s="8"/>
      <c r="N25" s="44">
        <f t="shared" si="6"/>
        <v>0</v>
      </c>
      <c r="O25" s="44">
        <f t="shared" si="7"/>
        <v>0</v>
      </c>
      <c r="P25" s="24" t="str">
        <f t="shared" si="8"/>
        <v>.</v>
      </c>
      <c r="Q25" s="9"/>
      <c r="R25" s="9"/>
      <c r="S25" s="48"/>
      <c r="T25" s="82"/>
      <c r="U25" s="86">
        <f t="shared" si="9"/>
        <v>0</v>
      </c>
      <c r="V25" s="86">
        <f t="shared" si="10"/>
        <v>0</v>
      </c>
      <c r="W25" s="87">
        <f t="shared" si="0"/>
        <v>0</v>
      </c>
    </row>
    <row r="26" spans="1:23" ht="15">
      <c r="A26" s="304"/>
      <c r="B26" s="305"/>
      <c r="C26" s="27">
        <v>17</v>
      </c>
      <c r="D26" s="170">
        <v>0</v>
      </c>
      <c r="E26" s="171">
        <v>0</v>
      </c>
      <c r="F26" s="172">
        <v>1</v>
      </c>
      <c r="G26" s="39">
        <f t="shared" si="1"/>
        <v>0</v>
      </c>
      <c r="H26" s="40">
        <f t="shared" si="2"/>
        <v>0</v>
      </c>
      <c r="I26" s="6"/>
      <c r="J26" s="36">
        <f t="shared" si="3"/>
        <v>0</v>
      </c>
      <c r="K26" s="36">
        <f t="shared" si="4"/>
        <v>0</v>
      </c>
      <c r="L26" s="37">
        <f t="shared" si="5"/>
        <v>0</v>
      </c>
      <c r="M26" s="8"/>
      <c r="N26" s="44">
        <f t="shared" si="6"/>
        <v>0</v>
      </c>
      <c r="O26" s="44">
        <f t="shared" si="7"/>
        <v>0</v>
      </c>
      <c r="P26" s="24" t="str">
        <f t="shared" si="8"/>
        <v>.</v>
      </c>
      <c r="Q26" s="9"/>
      <c r="R26" s="9"/>
      <c r="S26" s="48"/>
      <c r="T26" s="82"/>
      <c r="U26" s="86">
        <f t="shared" si="9"/>
        <v>0</v>
      </c>
      <c r="V26" s="86">
        <f t="shared" si="10"/>
        <v>0</v>
      </c>
      <c r="W26" s="87">
        <f t="shared" si="0"/>
        <v>0</v>
      </c>
    </row>
    <row r="27" spans="1:23" ht="15">
      <c r="A27" s="304"/>
      <c r="B27" s="305"/>
      <c r="C27" s="27">
        <v>18</v>
      </c>
      <c r="D27" s="170">
        <v>0</v>
      </c>
      <c r="E27" s="171">
        <v>0</v>
      </c>
      <c r="F27" s="172">
        <v>1</v>
      </c>
      <c r="G27" s="39">
        <f t="shared" si="1"/>
        <v>0</v>
      </c>
      <c r="H27" s="40">
        <f t="shared" si="2"/>
        <v>0</v>
      </c>
      <c r="I27" s="6"/>
      <c r="J27" s="36">
        <f t="shared" si="3"/>
        <v>0</v>
      </c>
      <c r="K27" s="36">
        <f t="shared" si="4"/>
        <v>0</v>
      </c>
      <c r="L27" s="37">
        <f t="shared" si="5"/>
        <v>0</v>
      </c>
      <c r="M27" s="8"/>
      <c r="N27" s="44">
        <f t="shared" si="6"/>
        <v>0</v>
      </c>
      <c r="O27" s="44">
        <f t="shared" si="7"/>
        <v>0</v>
      </c>
      <c r="P27" s="24" t="str">
        <f t="shared" si="8"/>
        <v>.</v>
      </c>
      <c r="Q27" s="9"/>
      <c r="R27" s="9"/>
      <c r="S27" s="48"/>
      <c r="T27" s="82"/>
      <c r="U27" s="86">
        <f t="shared" si="9"/>
        <v>0</v>
      </c>
      <c r="V27" s="86">
        <f t="shared" si="10"/>
        <v>0</v>
      </c>
      <c r="W27" s="87">
        <f t="shared" si="0"/>
        <v>0</v>
      </c>
    </row>
    <row r="28" spans="1:23" ht="15">
      <c r="A28" s="304"/>
      <c r="B28" s="305"/>
      <c r="C28" s="27">
        <v>19</v>
      </c>
      <c r="D28" s="170">
        <v>0</v>
      </c>
      <c r="E28" s="171">
        <v>0</v>
      </c>
      <c r="F28" s="172">
        <v>1</v>
      </c>
      <c r="G28" s="39">
        <f t="shared" si="1"/>
        <v>0</v>
      </c>
      <c r="H28" s="40">
        <f t="shared" si="2"/>
        <v>0</v>
      </c>
      <c r="I28" s="6"/>
      <c r="J28" s="36">
        <f t="shared" si="3"/>
        <v>0</v>
      </c>
      <c r="K28" s="36">
        <f t="shared" si="4"/>
        <v>0</v>
      </c>
      <c r="L28" s="37">
        <f t="shared" si="5"/>
        <v>0</v>
      </c>
      <c r="M28" s="8"/>
      <c r="N28" s="44">
        <f t="shared" si="6"/>
        <v>0</v>
      </c>
      <c r="O28" s="44">
        <f t="shared" si="7"/>
        <v>0</v>
      </c>
      <c r="P28" s="24" t="str">
        <f t="shared" si="8"/>
        <v>.</v>
      </c>
      <c r="Q28" s="9"/>
      <c r="R28" s="9"/>
      <c r="S28" s="48"/>
      <c r="T28" s="82"/>
      <c r="U28" s="86">
        <f t="shared" si="9"/>
        <v>0</v>
      </c>
      <c r="V28" s="86">
        <f t="shared" si="10"/>
        <v>0</v>
      </c>
      <c r="W28" s="87">
        <f t="shared" si="0"/>
        <v>0</v>
      </c>
    </row>
    <row r="29" spans="1:23" ht="15">
      <c r="A29" s="304"/>
      <c r="B29" s="305"/>
      <c r="C29" s="27">
        <v>20</v>
      </c>
      <c r="D29" s="170">
        <v>0</v>
      </c>
      <c r="E29" s="171">
        <v>0</v>
      </c>
      <c r="F29" s="172">
        <v>1</v>
      </c>
      <c r="G29" s="39">
        <f t="shared" si="1"/>
        <v>0</v>
      </c>
      <c r="H29" s="40">
        <f t="shared" si="2"/>
        <v>0</v>
      </c>
      <c r="I29" s="6"/>
      <c r="J29" s="36">
        <f t="shared" si="3"/>
        <v>0</v>
      </c>
      <c r="K29" s="36">
        <f t="shared" si="4"/>
        <v>0</v>
      </c>
      <c r="L29" s="37">
        <f t="shared" si="5"/>
        <v>0</v>
      </c>
      <c r="M29" s="8"/>
      <c r="N29" s="44">
        <f t="shared" si="6"/>
        <v>0</v>
      </c>
      <c r="O29" s="44">
        <f t="shared" si="7"/>
        <v>0</v>
      </c>
      <c r="P29" s="24" t="str">
        <f t="shared" si="8"/>
        <v>.</v>
      </c>
      <c r="Q29" s="9"/>
      <c r="R29" s="9"/>
      <c r="S29" s="48"/>
      <c r="T29" s="82"/>
      <c r="U29" s="86">
        <f t="shared" si="9"/>
        <v>0</v>
      </c>
      <c r="V29" s="86">
        <f t="shared" si="10"/>
        <v>0</v>
      </c>
      <c r="W29" s="87">
        <f t="shared" si="0"/>
        <v>0</v>
      </c>
    </row>
    <row r="30" spans="1:23" ht="15">
      <c r="A30" s="304"/>
      <c r="B30" s="305"/>
      <c r="C30" s="27">
        <v>21</v>
      </c>
      <c r="D30" s="170">
        <v>0</v>
      </c>
      <c r="E30" s="171">
        <v>0</v>
      </c>
      <c r="F30" s="172">
        <v>1</v>
      </c>
      <c r="G30" s="39">
        <f t="shared" si="1"/>
        <v>0</v>
      </c>
      <c r="H30" s="40">
        <f t="shared" si="2"/>
        <v>0</v>
      </c>
      <c r="I30" s="6"/>
      <c r="J30" s="36">
        <f t="shared" si="3"/>
        <v>0</v>
      </c>
      <c r="K30" s="36">
        <f t="shared" si="4"/>
        <v>0</v>
      </c>
      <c r="L30" s="37">
        <f t="shared" si="5"/>
        <v>0</v>
      </c>
      <c r="M30" s="8"/>
      <c r="N30" s="44">
        <f t="shared" si="6"/>
        <v>0</v>
      </c>
      <c r="O30" s="44">
        <f t="shared" si="7"/>
        <v>0</v>
      </c>
      <c r="P30" s="24" t="str">
        <f t="shared" si="8"/>
        <v>.</v>
      </c>
      <c r="Q30" s="9"/>
      <c r="R30" s="9"/>
      <c r="S30" s="48"/>
      <c r="T30" s="82"/>
      <c r="U30" s="86">
        <f t="shared" si="9"/>
        <v>0</v>
      </c>
      <c r="V30" s="86">
        <f t="shared" si="10"/>
        <v>0</v>
      </c>
      <c r="W30" s="87">
        <f t="shared" si="0"/>
        <v>0</v>
      </c>
    </row>
    <row r="31" spans="1:23" ht="15">
      <c r="A31" s="304"/>
      <c r="B31" s="305"/>
      <c r="C31" s="27">
        <v>22</v>
      </c>
      <c r="D31" s="170">
        <v>0</v>
      </c>
      <c r="E31" s="171">
        <v>0</v>
      </c>
      <c r="F31" s="172">
        <v>1</v>
      </c>
      <c r="G31" s="39">
        <f t="shared" si="1"/>
        <v>0</v>
      </c>
      <c r="H31" s="40">
        <f t="shared" si="2"/>
        <v>0</v>
      </c>
      <c r="I31" s="6"/>
      <c r="J31" s="36">
        <f t="shared" si="3"/>
        <v>0</v>
      </c>
      <c r="K31" s="36">
        <f t="shared" si="4"/>
        <v>0</v>
      </c>
      <c r="L31" s="37">
        <f t="shared" si="5"/>
        <v>0</v>
      </c>
      <c r="M31" s="8"/>
      <c r="N31" s="44">
        <f t="shared" si="6"/>
        <v>0</v>
      </c>
      <c r="O31" s="44">
        <f t="shared" si="7"/>
        <v>0</v>
      </c>
      <c r="P31" s="24" t="str">
        <f t="shared" si="8"/>
        <v>.</v>
      </c>
      <c r="Q31" s="9"/>
      <c r="R31" s="9"/>
      <c r="S31" s="48"/>
      <c r="T31" s="82"/>
      <c r="U31" s="86">
        <f t="shared" si="9"/>
        <v>0</v>
      </c>
      <c r="V31" s="86">
        <f t="shared" si="10"/>
        <v>0</v>
      </c>
      <c r="W31" s="87">
        <f t="shared" si="0"/>
        <v>0</v>
      </c>
    </row>
    <row r="32" spans="1:23" ht="15">
      <c r="A32" s="304"/>
      <c r="B32" s="305"/>
      <c r="C32" s="27">
        <v>23</v>
      </c>
      <c r="D32" s="170">
        <v>0</v>
      </c>
      <c r="E32" s="171">
        <v>0</v>
      </c>
      <c r="F32" s="172">
        <v>1</v>
      </c>
      <c r="G32" s="39">
        <f t="shared" si="1"/>
        <v>0</v>
      </c>
      <c r="H32" s="40">
        <f t="shared" si="2"/>
        <v>0</v>
      </c>
      <c r="I32" s="6"/>
      <c r="J32" s="36">
        <f t="shared" si="3"/>
        <v>0</v>
      </c>
      <c r="K32" s="36">
        <f t="shared" si="4"/>
        <v>0</v>
      </c>
      <c r="L32" s="37">
        <f t="shared" si="5"/>
        <v>0</v>
      </c>
      <c r="M32" s="8"/>
      <c r="N32" s="44">
        <f t="shared" si="6"/>
        <v>0</v>
      </c>
      <c r="O32" s="44">
        <f t="shared" si="7"/>
        <v>0</v>
      </c>
      <c r="P32" s="24" t="str">
        <f t="shared" si="8"/>
        <v>.</v>
      </c>
      <c r="Q32" s="9"/>
      <c r="R32" s="9"/>
      <c r="S32" s="48"/>
      <c r="T32" s="82"/>
      <c r="U32" s="86">
        <f t="shared" si="9"/>
        <v>0</v>
      </c>
      <c r="V32" s="86">
        <f t="shared" si="10"/>
        <v>0</v>
      </c>
      <c r="W32" s="87">
        <f t="shared" si="0"/>
        <v>0</v>
      </c>
    </row>
    <row r="33" spans="1:23" ht="15">
      <c r="A33" s="304"/>
      <c r="B33" s="305"/>
      <c r="C33" s="27">
        <v>24</v>
      </c>
      <c r="D33" s="170">
        <v>0</v>
      </c>
      <c r="E33" s="171">
        <v>0</v>
      </c>
      <c r="F33" s="172">
        <v>1</v>
      </c>
      <c r="G33" s="39">
        <f t="shared" si="1"/>
        <v>0</v>
      </c>
      <c r="H33" s="40">
        <f t="shared" si="2"/>
        <v>0</v>
      </c>
      <c r="I33" s="6"/>
      <c r="J33" s="36">
        <f t="shared" si="3"/>
        <v>0</v>
      </c>
      <c r="K33" s="36">
        <f t="shared" si="4"/>
        <v>0</v>
      </c>
      <c r="L33" s="37">
        <f t="shared" si="5"/>
        <v>0</v>
      </c>
      <c r="M33" s="8"/>
      <c r="N33" s="44">
        <f t="shared" si="6"/>
        <v>0</v>
      </c>
      <c r="O33" s="44">
        <f t="shared" si="7"/>
        <v>0</v>
      </c>
      <c r="P33" s="24" t="str">
        <f t="shared" si="8"/>
        <v>.</v>
      </c>
      <c r="Q33" s="9"/>
      <c r="R33" s="9"/>
      <c r="S33" s="48"/>
      <c r="T33" s="82"/>
      <c r="U33" s="86">
        <f t="shared" si="9"/>
        <v>0</v>
      </c>
      <c r="V33" s="86">
        <f t="shared" si="10"/>
        <v>0</v>
      </c>
      <c r="W33" s="87">
        <f t="shared" si="0"/>
        <v>0</v>
      </c>
    </row>
    <row r="34" spans="1:23" ht="15">
      <c r="A34" s="304"/>
      <c r="B34" s="305"/>
      <c r="C34" s="27">
        <v>25</v>
      </c>
      <c r="D34" s="170">
        <v>0</v>
      </c>
      <c r="E34" s="171">
        <v>0</v>
      </c>
      <c r="F34" s="172">
        <v>1</v>
      </c>
      <c r="G34" s="39">
        <f t="shared" si="1"/>
        <v>0</v>
      </c>
      <c r="H34" s="40">
        <f t="shared" si="2"/>
        <v>0</v>
      </c>
      <c r="I34" s="6"/>
      <c r="J34" s="36">
        <f t="shared" si="3"/>
        <v>0</v>
      </c>
      <c r="K34" s="36">
        <f t="shared" si="4"/>
        <v>0</v>
      </c>
      <c r="L34" s="37">
        <f t="shared" si="5"/>
        <v>0</v>
      </c>
      <c r="M34" s="8"/>
      <c r="N34" s="44">
        <f t="shared" si="6"/>
        <v>0</v>
      </c>
      <c r="O34" s="44">
        <f t="shared" si="7"/>
        <v>0</v>
      </c>
      <c r="P34" s="24" t="str">
        <f t="shared" si="8"/>
        <v>.</v>
      </c>
      <c r="Q34" s="9"/>
      <c r="R34" s="9"/>
      <c r="S34" s="48"/>
      <c r="T34" s="82"/>
      <c r="U34" s="86">
        <f t="shared" si="9"/>
        <v>0</v>
      </c>
      <c r="V34" s="86">
        <f t="shared" si="10"/>
        <v>0</v>
      </c>
      <c r="W34" s="87">
        <f t="shared" si="0"/>
        <v>0</v>
      </c>
    </row>
    <row r="35" spans="1:23" ht="15">
      <c r="A35" s="304"/>
      <c r="B35" s="305"/>
      <c r="C35" s="27">
        <v>26</v>
      </c>
      <c r="D35" s="170">
        <v>0</v>
      </c>
      <c r="E35" s="171">
        <v>0</v>
      </c>
      <c r="F35" s="172">
        <v>1</v>
      </c>
      <c r="G35" s="39">
        <f t="shared" si="1"/>
        <v>0</v>
      </c>
      <c r="H35" s="40">
        <f t="shared" si="2"/>
        <v>0</v>
      </c>
      <c r="I35" s="6"/>
      <c r="J35" s="36">
        <f t="shared" si="3"/>
        <v>0</v>
      </c>
      <c r="K35" s="36">
        <f t="shared" si="4"/>
        <v>0</v>
      </c>
      <c r="L35" s="37">
        <f t="shared" si="5"/>
        <v>0</v>
      </c>
      <c r="M35" s="8"/>
      <c r="N35" s="44">
        <f t="shared" si="6"/>
        <v>0</v>
      </c>
      <c r="O35" s="44">
        <f t="shared" si="7"/>
        <v>0</v>
      </c>
      <c r="P35" s="24" t="str">
        <f t="shared" si="8"/>
        <v>.</v>
      </c>
      <c r="Q35" s="9"/>
      <c r="R35" s="9"/>
      <c r="S35" s="48"/>
      <c r="T35" s="82"/>
      <c r="U35" s="86">
        <f t="shared" si="9"/>
        <v>0</v>
      </c>
      <c r="V35" s="86">
        <f t="shared" si="10"/>
        <v>0</v>
      </c>
      <c r="W35" s="87">
        <f t="shared" si="0"/>
        <v>0</v>
      </c>
    </row>
    <row r="36" spans="1:23" ht="15">
      <c r="A36" s="304"/>
      <c r="B36" s="305"/>
      <c r="C36" s="27">
        <v>27</v>
      </c>
      <c r="D36" s="170">
        <v>0</v>
      </c>
      <c r="E36" s="171">
        <v>0</v>
      </c>
      <c r="F36" s="172">
        <v>1</v>
      </c>
      <c r="G36" s="39">
        <f t="shared" si="1"/>
        <v>0</v>
      </c>
      <c r="H36" s="40">
        <f t="shared" si="2"/>
        <v>0</v>
      </c>
      <c r="I36" s="6"/>
      <c r="J36" s="36">
        <f t="shared" si="3"/>
        <v>0</v>
      </c>
      <c r="K36" s="36">
        <f>ROUND((IF(H36-$R$12&lt;0,0,(H36-$R$12))*3.5%)*F36,2)</f>
        <v>0</v>
      </c>
      <c r="L36" s="37">
        <f t="shared" si="5"/>
        <v>0</v>
      </c>
      <c r="M36" s="8"/>
      <c r="N36" s="44">
        <f t="shared" si="6"/>
        <v>0</v>
      </c>
      <c r="O36" s="44">
        <f t="shared" si="7"/>
        <v>0</v>
      </c>
      <c r="P36" s="24" t="str">
        <f t="shared" si="8"/>
        <v>.</v>
      </c>
      <c r="Q36" s="9"/>
      <c r="R36" s="9"/>
      <c r="S36" s="48"/>
      <c r="T36" s="82"/>
      <c r="U36" s="86">
        <f t="shared" si="9"/>
        <v>0</v>
      </c>
      <c r="V36" s="86">
        <f t="shared" si="10"/>
        <v>0</v>
      </c>
      <c r="W36" s="87">
        <f t="shared" si="0"/>
        <v>0</v>
      </c>
    </row>
    <row r="37" spans="1:23" ht="15">
      <c r="A37" s="304"/>
      <c r="B37" s="305"/>
      <c r="C37" s="27">
        <v>28</v>
      </c>
      <c r="D37" s="170">
        <v>0</v>
      </c>
      <c r="E37" s="171">
        <v>0</v>
      </c>
      <c r="F37" s="172">
        <v>1</v>
      </c>
      <c r="G37" s="39">
        <f t="shared" si="1"/>
        <v>0</v>
      </c>
      <c r="H37" s="40">
        <f t="shared" si="2"/>
        <v>0</v>
      </c>
      <c r="I37" s="6"/>
      <c r="J37" s="36">
        <f t="shared" si="3"/>
        <v>0</v>
      </c>
      <c r="K37" s="36">
        <f t="shared" si="4"/>
        <v>0</v>
      </c>
      <c r="L37" s="37">
        <f t="shared" si="5"/>
        <v>0</v>
      </c>
      <c r="M37" s="8"/>
      <c r="N37" s="44">
        <f t="shared" si="6"/>
        <v>0</v>
      </c>
      <c r="O37" s="44">
        <f t="shared" si="7"/>
        <v>0</v>
      </c>
      <c r="P37" s="24" t="str">
        <f t="shared" si="8"/>
        <v>.</v>
      </c>
      <c r="Q37" s="9"/>
      <c r="R37" s="9"/>
      <c r="S37" s="48"/>
      <c r="T37" s="82"/>
      <c r="U37" s="86">
        <f t="shared" si="9"/>
        <v>0</v>
      </c>
      <c r="V37" s="86">
        <f t="shared" si="10"/>
        <v>0</v>
      </c>
      <c r="W37" s="87">
        <f t="shared" si="0"/>
        <v>0</v>
      </c>
    </row>
    <row r="38" spans="1:23" ht="15">
      <c r="A38" s="304"/>
      <c r="B38" s="305"/>
      <c r="C38" s="27">
        <v>29</v>
      </c>
      <c r="D38" s="170">
        <v>0</v>
      </c>
      <c r="E38" s="171">
        <v>0</v>
      </c>
      <c r="F38" s="172">
        <v>1</v>
      </c>
      <c r="G38" s="39">
        <f t="shared" si="1"/>
        <v>0</v>
      </c>
      <c r="H38" s="40">
        <f t="shared" si="2"/>
        <v>0</v>
      </c>
      <c r="I38" s="6"/>
      <c r="J38" s="36">
        <f t="shared" si="3"/>
        <v>0</v>
      </c>
      <c r="K38" s="36">
        <f t="shared" si="4"/>
        <v>0</v>
      </c>
      <c r="L38" s="37">
        <f t="shared" si="5"/>
        <v>0</v>
      </c>
      <c r="M38" s="8"/>
      <c r="N38" s="44">
        <f t="shared" si="6"/>
        <v>0</v>
      </c>
      <c r="O38" s="44">
        <f t="shared" si="7"/>
        <v>0</v>
      </c>
      <c r="P38" s="24" t="str">
        <f t="shared" si="8"/>
        <v>.</v>
      </c>
      <c r="Q38" s="9"/>
      <c r="R38" s="9"/>
      <c r="S38" s="48"/>
      <c r="T38" s="82"/>
      <c r="U38" s="86">
        <f t="shared" si="9"/>
        <v>0</v>
      </c>
      <c r="V38" s="86">
        <f t="shared" si="10"/>
        <v>0</v>
      </c>
      <c r="W38" s="87">
        <f t="shared" si="0"/>
        <v>0</v>
      </c>
    </row>
    <row r="39" spans="1:23" ht="15">
      <c r="A39" s="304"/>
      <c r="B39" s="305"/>
      <c r="C39" s="27">
        <v>30</v>
      </c>
      <c r="D39" s="170">
        <v>0</v>
      </c>
      <c r="E39" s="171">
        <v>0</v>
      </c>
      <c r="F39" s="172">
        <v>1</v>
      </c>
      <c r="G39" s="39">
        <f t="shared" si="1"/>
        <v>0</v>
      </c>
      <c r="H39" s="40">
        <f t="shared" si="2"/>
        <v>0</v>
      </c>
      <c r="I39" s="6"/>
      <c r="J39" s="36">
        <f t="shared" si="3"/>
        <v>0</v>
      </c>
      <c r="K39" s="36">
        <f t="shared" si="4"/>
        <v>0</v>
      </c>
      <c r="L39" s="37">
        <f t="shared" si="5"/>
        <v>0</v>
      </c>
      <c r="M39" s="8"/>
      <c r="N39" s="44">
        <f t="shared" si="6"/>
        <v>0</v>
      </c>
      <c r="O39" s="44">
        <f t="shared" si="7"/>
        <v>0</v>
      </c>
      <c r="P39" s="24" t="str">
        <f t="shared" si="8"/>
        <v>.</v>
      </c>
      <c r="Q39" s="9"/>
      <c r="R39" s="9"/>
      <c r="S39" s="48"/>
      <c r="T39" s="82"/>
      <c r="U39" s="86">
        <f t="shared" si="9"/>
        <v>0</v>
      </c>
      <c r="V39" s="86">
        <f t="shared" si="10"/>
        <v>0</v>
      </c>
      <c r="W39" s="87">
        <f t="shared" si="0"/>
        <v>0</v>
      </c>
    </row>
    <row r="40" spans="1:23" ht="15">
      <c r="A40" s="304"/>
      <c r="B40" s="305"/>
      <c r="C40" s="27">
        <v>31</v>
      </c>
      <c r="D40" s="170">
        <v>0</v>
      </c>
      <c r="E40" s="171">
        <v>0</v>
      </c>
      <c r="F40" s="172">
        <v>1</v>
      </c>
      <c r="G40" s="39">
        <f t="shared" si="1"/>
        <v>0</v>
      </c>
      <c r="H40" s="40">
        <f t="shared" si="2"/>
        <v>0</v>
      </c>
      <c r="I40" s="6"/>
      <c r="J40" s="36">
        <f t="shared" si="3"/>
        <v>0</v>
      </c>
      <c r="K40" s="36">
        <f t="shared" si="4"/>
        <v>0</v>
      </c>
      <c r="L40" s="37">
        <f t="shared" si="5"/>
        <v>0</v>
      </c>
      <c r="M40" s="8"/>
      <c r="N40" s="44">
        <f t="shared" si="6"/>
        <v>0</v>
      </c>
      <c r="O40" s="44">
        <f t="shared" si="7"/>
        <v>0</v>
      </c>
      <c r="P40" s="24" t="str">
        <f t="shared" si="8"/>
        <v>.</v>
      </c>
      <c r="Q40" s="9"/>
      <c r="R40" s="9"/>
      <c r="S40" s="48"/>
      <c r="T40" s="82"/>
      <c r="U40" s="86">
        <f t="shared" si="9"/>
        <v>0</v>
      </c>
      <c r="V40" s="86">
        <f t="shared" si="10"/>
        <v>0</v>
      </c>
      <c r="W40" s="87">
        <f t="shared" si="0"/>
        <v>0</v>
      </c>
    </row>
    <row r="41" spans="1:23" ht="15">
      <c r="A41" s="304"/>
      <c r="B41" s="305"/>
      <c r="C41" s="27">
        <v>32</v>
      </c>
      <c r="D41" s="170">
        <v>0</v>
      </c>
      <c r="E41" s="171">
        <v>0</v>
      </c>
      <c r="F41" s="172">
        <v>1</v>
      </c>
      <c r="G41" s="39">
        <f t="shared" si="1"/>
        <v>0</v>
      </c>
      <c r="H41" s="40">
        <f t="shared" si="2"/>
        <v>0</v>
      </c>
      <c r="I41" s="6"/>
      <c r="J41" s="36">
        <f t="shared" si="3"/>
        <v>0</v>
      </c>
      <c r="K41" s="36">
        <f t="shared" si="4"/>
        <v>0</v>
      </c>
      <c r="L41" s="37">
        <f t="shared" si="5"/>
        <v>0</v>
      </c>
      <c r="M41" s="8"/>
      <c r="N41" s="44">
        <f t="shared" si="6"/>
        <v>0</v>
      </c>
      <c r="O41" s="44">
        <f t="shared" si="7"/>
        <v>0</v>
      </c>
      <c r="P41" s="24" t="str">
        <f t="shared" si="8"/>
        <v>.</v>
      </c>
      <c r="Q41" s="9"/>
      <c r="R41" s="9"/>
      <c r="S41" s="48"/>
      <c r="T41" s="82"/>
      <c r="U41" s="86">
        <f t="shared" si="9"/>
        <v>0</v>
      </c>
      <c r="V41" s="86">
        <f t="shared" si="10"/>
        <v>0</v>
      </c>
      <c r="W41" s="87">
        <f t="shared" si="0"/>
        <v>0</v>
      </c>
    </row>
    <row r="42" spans="1:23" ht="15">
      <c r="A42" s="304"/>
      <c r="B42" s="305"/>
      <c r="C42" s="27">
        <v>33</v>
      </c>
      <c r="D42" s="170">
        <v>0</v>
      </c>
      <c r="E42" s="171">
        <v>0</v>
      </c>
      <c r="F42" s="172">
        <v>1</v>
      </c>
      <c r="G42" s="39">
        <f t="shared" si="1"/>
        <v>0</v>
      </c>
      <c r="H42" s="40">
        <f t="shared" si="2"/>
        <v>0</v>
      </c>
      <c r="I42" s="6"/>
      <c r="J42" s="36">
        <f t="shared" si="3"/>
        <v>0</v>
      </c>
      <c r="K42" s="36">
        <f t="shared" si="4"/>
        <v>0</v>
      </c>
      <c r="L42" s="37">
        <f t="shared" si="5"/>
        <v>0</v>
      </c>
      <c r="M42" s="8"/>
      <c r="N42" s="44">
        <f t="shared" si="6"/>
        <v>0</v>
      </c>
      <c r="O42" s="44">
        <f t="shared" si="7"/>
        <v>0</v>
      </c>
      <c r="P42" s="24" t="str">
        <f t="shared" si="8"/>
        <v>.</v>
      </c>
      <c r="Q42" s="9"/>
      <c r="R42" s="9"/>
      <c r="S42" s="48"/>
      <c r="T42" s="82"/>
      <c r="U42" s="86">
        <f aca="true" t="shared" si="11" ref="U42:U61">((MIN(H42,$R$13)*0.58%))*F42</f>
        <v>0</v>
      </c>
      <c r="V42" s="86">
        <f aca="true" t="shared" si="12" ref="V42:V61">(IF(H42&gt;$R$13,(H42-$R$13)*1.25%,0))*F42</f>
        <v>0</v>
      </c>
      <c r="W42" s="87">
        <f t="shared" si="0"/>
        <v>0</v>
      </c>
    </row>
    <row r="43" spans="1:23" ht="15">
      <c r="A43" s="304"/>
      <c r="B43" s="305"/>
      <c r="C43" s="27">
        <v>34</v>
      </c>
      <c r="D43" s="170">
        <v>0</v>
      </c>
      <c r="E43" s="171">
        <v>0</v>
      </c>
      <c r="F43" s="172">
        <v>1</v>
      </c>
      <c r="G43" s="39">
        <f t="shared" si="1"/>
        <v>0</v>
      </c>
      <c r="H43" s="40">
        <f t="shared" si="2"/>
        <v>0</v>
      </c>
      <c r="I43" s="6"/>
      <c r="J43" s="36">
        <f t="shared" si="3"/>
        <v>0</v>
      </c>
      <c r="K43" s="36">
        <f t="shared" si="4"/>
        <v>0</v>
      </c>
      <c r="L43" s="37">
        <f t="shared" si="5"/>
        <v>0</v>
      </c>
      <c r="M43" s="8"/>
      <c r="N43" s="44">
        <f t="shared" si="6"/>
        <v>0</v>
      </c>
      <c r="O43" s="44">
        <f t="shared" si="7"/>
        <v>0</v>
      </c>
      <c r="P43" s="24" t="str">
        <f t="shared" si="8"/>
        <v>.</v>
      </c>
      <c r="Q43" s="9"/>
      <c r="R43" s="9"/>
      <c r="S43" s="48"/>
      <c r="T43" s="82"/>
      <c r="U43" s="86">
        <f t="shared" si="11"/>
        <v>0</v>
      </c>
      <c r="V43" s="86">
        <f t="shared" si="12"/>
        <v>0</v>
      </c>
      <c r="W43" s="87">
        <f t="shared" si="0"/>
        <v>0</v>
      </c>
    </row>
    <row r="44" spans="1:23" ht="15">
      <c r="A44" s="304"/>
      <c r="B44" s="305"/>
      <c r="C44" s="27">
        <v>35</v>
      </c>
      <c r="D44" s="170">
        <v>0</v>
      </c>
      <c r="E44" s="171">
        <v>0</v>
      </c>
      <c r="F44" s="172">
        <v>1</v>
      </c>
      <c r="G44" s="39">
        <f t="shared" si="1"/>
        <v>0</v>
      </c>
      <c r="H44" s="40">
        <f t="shared" si="2"/>
        <v>0</v>
      </c>
      <c r="I44" s="6"/>
      <c r="J44" s="36">
        <f t="shared" si="3"/>
        <v>0</v>
      </c>
      <c r="K44" s="36">
        <f t="shared" si="4"/>
        <v>0</v>
      </c>
      <c r="L44" s="37">
        <f t="shared" si="5"/>
        <v>0</v>
      </c>
      <c r="M44" s="8"/>
      <c r="N44" s="44">
        <f t="shared" si="6"/>
        <v>0</v>
      </c>
      <c r="O44" s="44">
        <f t="shared" si="7"/>
        <v>0</v>
      </c>
      <c r="P44" s="24" t="str">
        <f t="shared" si="8"/>
        <v>.</v>
      </c>
      <c r="Q44" s="9"/>
      <c r="R44" s="9"/>
      <c r="S44" s="48"/>
      <c r="T44" s="82"/>
      <c r="U44" s="86">
        <f t="shared" si="11"/>
        <v>0</v>
      </c>
      <c r="V44" s="86">
        <f t="shared" si="12"/>
        <v>0</v>
      </c>
      <c r="W44" s="87">
        <f t="shared" si="0"/>
        <v>0</v>
      </c>
    </row>
    <row r="45" spans="1:23" ht="15">
      <c r="A45" s="304"/>
      <c r="B45" s="305"/>
      <c r="C45" s="27">
        <v>36</v>
      </c>
      <c r="D45" s="170">
        <v>0</v>
      </c>
      <c r="E45" s="171">
        <v>0</v>
      </c>
      <c r="F45" s="172">
        <v>1</v>
      </c>
      <c r="G45" s="39">
        <f t="shared" si="1"/>
        <v>0</v>
      </c>
      <c r="H45" s="40">
        <f t="shared" si="2"/>
        <v>0</v>
      </c>
      <c r="I45" s="6"/>
      <c r="J45" s="36">
        <f t="shared" si="3"/>
        <v>0</v>
      </c>
      <c r="K45" s="36">
        <f t="shared" si="4"/>
        <v>0</v>
      </c>
      <c r="L45" s="37">
        <f t="shared" si="5"/>
        <v>0</v>
      </c>
      <c r="M45" s="8"/>
      <c r="N45" s="44">
        <f t="shared" si="6"/>
        <v>0</v>
      </c>
      <c r="O45" s="44">
        <f t="shared" si="7"/>
        <v>0</v>
      </c>
      <c r="P45" s="24" t="str">
        <f t="shared" si="8"/>
        <v>.</v>
      </c>
      <c r="Q45" s="9"/>
      <c r="R45" s="9"/>
      <c r="S45" s="48"/>
      <c r="T45" s="82"/>
      <c r="U45" s="86">
        <f t="shared" si="11"/>
        <v>0</v>
      </c>
      <c r="V45" s="86">
        <f t="shared" si="12"/>
        <v>0</v>
      </c>
      <c r="W45" s="87">
        <f t="shared" si="0"/>
        <v>0</v>
      </c>
    </row>
    <row r="46" spans="1:23" ht="15">
      <c r="A46" s="304"/>
      <c r="B46" s="305"/>
      <c r="C46" s="27">
        <v>37</v>
      </c>
      <c r="D46" s="170">
        <v>0</v>
      </c>
      <c r="E46" s="171">
        <v>0</v>
      </c>
      <c r="F46" s="172">
        <v>1</v>
      </c>
      <c r="G46" s="39">
        <f t="shared" si="1"/>
        <v>0</v>
      </c>
      <c r="H46" s="40">
        <f t="shared" si="2"/>
        <v>0</v>
      </c>
      <c r="I46" s="6"/>
      <c r="J46" s="36">
        <f t="shared" si="3"/>
        <v>0</v>
      </c>
      <c r="K46" s="36">
        <f t="shared" si="4"/>
        <v>0</v>
      </c>
      <c r="L46" s="37">
        <f t="shared" si="5"/>
        <v>0</v>
      </c>
      <c r="M46" s="8"/>
      <c r="N46" s="44">
        <f t="shared" si="6"/>
        <v>0</v>
      </c>
      <c r="O46" s="44">
        <f t="shared" si="7"/>
        <v>0</v>
      </c>
      <c r="P46" s="24" t="str">
        <f t="shared" si="8"/>
        <v>.</v>
      </c>
      <c r="Q46" s="9"/>
      <c r="R46" s="9"/>
      <c r="S46" s="48"/>
      <c r="T46" s="82"/>
      <c r="U46" s="86">
        <f t="shared" si="11"/>
        <v>0</v>
      </c>
      <c r="V46" s="86">
        <f t="shared" si="12"/>
        <v>0</v>
      </c>
      <c r="W46" s="87">
        <f t="shared" si="0"/>
        <v>0</v>
      </c>
    </row>
    <row r="47" spans="1:23" ht="15">
      <c r="A47" s="304"/>
      <c r="B47" s="305"/>
      <c r="C47" s="27">
        <v>38</v>
      </c>
      <c r="D47" s="170">
        <v>0</v>
      </c>
      <c r="E47" s="171">
        <v>0</v>
      </c>
      <c r="F47" s="172">
        <v>1</v>
      </c>
      <c r="G47" s="39">
        <f t="shared" si="1"/>
        <v>0</v>
      </c>
      <c r="H47" s="40">
        <f t="shared" si="2"/>
        <v>0</v>
      </c>
      <c r="I47" s="6"/>
      <c r="J47" s="36">
        <f t="shared" si="3"/>
        <v>0</v>
      </c>
      <c r="K47" s="36">
        <f t="shared" si="4"/>
        <v>0</v>
      </c>
      <c r="L47" s="37">
        <f t="shared" si="5"/>
        <v>0</v>
      </c>
      <c r="M47" s="8"/>
      <c r="N47" s="44">
        <f t="shared" si="6"/>
        <v>0</v>
      </c>
      <c r="O47" s="44">
        <f t="shared" si="7"/>
        <v>0</v>
      </c>
      <c r="P47" s="24" t="str">
        <f t="shared" si="8"/>
        <v>.</v>
      </c>
      <c r="Q47" s="9"/>
      <c r="R47" s="9"/>
      <c r="S47" s="48"/>
      <c r="T47" s="82"/>
      <c r="U47" s="86">
        <f t="shared" si="11"/>
        <v>0</v>
      </c>
      <c r="V47" s="86">
        <f t="shared" si="12"/>
        <v>0</v>
      </c>
      <c r="W47" s="87">
        <f t="shared" si="0"/>
        <v>0</v>
      </c>
    </row>
    <row r="48" spans="1:23" ht="15">
      <c r="A48" s="304"/>
      <c r="B48" s="305"/>
      <c r="C48" s="27">
        <v>39</v>
      </c>
      <c r="D48" s="170">
        <v>0</v>
      </c>
      <c r="E48" s="171">
        <v>0</v>
      </c>
      <c r="F48" s="172">
        <v>1</v>
      </c>
      <c r="G48" s="39">
        <f t="shared" si="1"/>
        <v>0</v>
      </c>
      <c r="H48" s="40">
        <f t="shared" si="2"/>
        <v>0</v>
      </c>
      <c r="I48" s="6"/>
      <c r="J48" s="36">
        <f t="shared" si="3"/>
        <v>0</v>
      </c>
      <c r="K48" s="36">
        <f t="shared" si="4"/>
        <v>0</v>
      </c>
      <c r="L48" s="37">
        <f t="shared" si="5"/>
        <v>0</v>
      </c>
      <c r="M48" s="8"/>
      <c r="N48" s="44">
        <f t="shared" si="6"/>
        <v>0</v>
      </c>
      <c r="O48" s="44">
        <f t="shared" si="7"/>
        <v>0</v>
      </c>
      <c r="P48" s="24" t="str">
        <f t="shared" si="8"/>
        <v>.</v>
      </c>
      <c r="Q48" s="9"/>
      <c r="R48" s="9"/>
      <c r="S48" s="48"/>
      <c r="T48" s="82"/>
      <c r="U48" s="86">
        <f t="shared" si="11"/>
        <v>0</v>
      </c>
      <c r="V48" s="86">
        <f t="shared" si="12"/>
        <v>0</v>
      </c>
      <c r="W48" s="87">
        <f t="shared" si="0"/>
        <v>0</v>
      </c>
    </row>
    <row r="49" spans="1:23" ht="15">
      <c r="A49" s="304"/>
      <c r="B49" s="305"/>
      <c r="C49" s="27">
        <v>40</v>
      </c>
      <c r="D49" s="170">
        <v>0</v>
      </c>
      <c r="E49" s="171">
        <v>0</v>
      </c>
      <c r="F49" s="172">
        <v>1</v>
      </c>
      <c r="G49" s="39">
        <f t="shared" si="1"/>
        <v>0</v>
      </c>
      <c r="H49" s="40">
        <f t="shared" si="2"/>
        <v>0</v>
      </c>
      <c r="I49" s="6"/>
      <c r="J49" s="36">
        <f t="shared" si="3"/>
        <v>0</v>
      </c>
      <c r="K49" s="36">
        <f t="shared" si="4"/>
        <v>0</v>
      </c>
      <c r="L49" s="37">
        <f t="shared" si="5"/>
        <v>0</v>
      </c>
      <c r="M49" s="8"/>
      <c r="N49" s="44">
        <f t="shared" si="6"/>
        <v>0</v>
      </c>
      <c r="O49" s="44">
        <f t="shared" si="7"/>
        <v>0</v>
      </c>
      <c r="P49" s="24" t="str">
        <f t="shared" si="8"/>
        <v>.</v>
      </c>
      <c r="Q49" s="9"/>
      <c r="R49" s="9"/>
      <c r="S49" s="48"/>
      <c r="T49" s="82"/>
      <c r="U49" s="86">
        <f t="shared" si="11"/>
        <v>0</v>
      </c>
      <c r="V49" s="86">
        <f t="shared" si="12"/>
        <v>0</v>
      </c>
      <c r="W49" s="87">
        <f t="shared" si="0"/>
        <v>0</v>
      </c>
    </row>
    <row r="50" spans="1:23" ht="15">
      <c r="A50" s="304"/>
      <c r="B50" s="305"/>
      <c r="C50" s="27">
        <v>41</v>
      </c>
      <c r="D50" s="170">
        <v>0</v>
      </c>
      <c r="E50" s="171">
        <v>0</v>
      </c>
      <c r="F50" s="172">
        <v>1</v>
      </c>
      <c r="G50" s="39">
        <f t="shared" si="1"/>
        <v>0</v>
      </c>
      <c r="H50" s="40">
        <f t="shared" si="2"/>
        <v>0</v>
      </c>
      <c r="I50" s="6"/>
      <c r="J50" s="36">
        <f t="shared" si="3"/>
        <v>0</v>
      </c>
      <c r="K50" s="36">
        <f t="shared" si="4"/>
        <v>0</v>
      </c>
      <c r="L50" s="37">
        <f t="shared" si="5"/>
        <v>0</v>
      </c>
      <c r="M50" s="8"/>
      <c r="N50" s="44">
        <f t="shared" si="6"/>
        <v>0</v>
      </c>
      <c r="O50" s="44">
        <f t="shared" si="7"/>
        <v>0</v>
      </c>
      <c r="P50" s="24" t="str">
        <f t="shared" si="8"/>
        <v>.</v>
      </c>
      <c r="Q50" s="9"/>
      <c r="R50" s="9"/>
      <c r="S50" s="48"/>
      <c r="T50" s="82"/>
      <c r="U50" s="86">
        <f t="shared" si="11"/>
        <v>0</v>
      </c>
      <c r="V50" s="86">
        <f t="shared" si="12"/>
        <v>0</v>
      </c>
      <c r="W50" s="87">
        <f t="shared" si="0"/>
        <v>0</v>
      </c>
    </row>
    <row r="51" spans="1:23" ht="15">
      <c r="A51" s="304"/>
      <c r="B51" s="305"/>
      <c r="C51" s="27">
        <v>42</v>
      </c>
      <c r="D51" s="170">
        <v>0</v>
      </c>
      <c r="E51" s="171">
        <v>0</v>
      </c>
      <c r="F51" s="172">
        <v>1</v>
      </c>
      <c r="G51" s="39">
        <f t="shared" si="1"/>
        <v>0</v>
      </c>
      <c r="H51" s="40">
        <f t="shared" si="2"/>
        <v>0</v>
      </c>
      <c r="I51" s="6"/>
      <c r="J51" s="36">
        <f t="shared" si="3"/>
        <v>0</v>
      </c>
      <c r="K51" s="36">
        <f t="shared" si="4"/>
        <v>0</v>
      </c>
      <c r="L51" s="37">
        <f t="shared" si="5"/>
        <v>0</v>
      </c>
      <c r="M51" s="8"/>
      <c r="N51" s="44">
        <f t="shared" si="6"/>
        <v>0</v>
      </c>
      <c r="O51" s="44">
        <f t="shared" si="7"/>
        <v>0</v>
      </c>
      <c r="P51" s="24" t="str">
        <f t="shared" si="8"/>
        <v>.</v>
      </c>
      <c r="Q51" s="9"/>
      <c r="R51" s="9"/>
      <c r="S51" s="48"/>
      <c r="T51" s="82"/>
      <c r="U51" s="86">
        <f t="shared" si="11"/>
        <v>0</v>
      </c>
      <c r="V51" s="86">
        <f t="shared" si="12"/>
        <v>0</v>
      </c>
      <c r="W51" s="87">
        <f t="shared" si="0"/>
        <v>0</v>
      </c>
    </row>
    <row r="52" spans="1:23" ht="15">
      <c r="A52" s="304"/>
      <c r="B52" s="305"/>
      <c r="C52" s="27">
        <v>43</v>
      </c>
      <c r="D52" s="170">
        <v>0</v>
      </c>
      <c r="E52" s="171">
        <v>0</v>
      </c>
      <c r="F52" s="172">
        <v>1</v>
      </c>
      <c r="G52" s="39">
        <f t="shared" si="1"/>
        <v>0</v>
      </c>
      <c r="H52" s="40">
        <f t="shared" si="2"/>
        <v>0</v>
      </c>
      <c r="I52" s="6"/>
      <c r="J52" s="36">
        <f t="shared" si="3"/>
        <v>0</v>
      </c>
      <c r="K52" s="36">
        <f t="shared" si="4"/>
        <v>0</v>
      </c>
      <c r="L52" s="37">
        <f t="shared" si="5"/>
        <v>0</v>
      </c>
      <c r="M52" s="8"/>
      <c r="N52" s="44">
        <f t="shared" si="6"/>
        <v>0</v>
      </c>
      <c r="O52" s="44">
        <f t="shared" si="7"/>
        <v>0</v>
      </c>
      <c r="P52" s="24" t="str">
        <f t="shared" si="8"/>
        <v>.</v>
      </c>
      <c r="Q52" s="9"/>
      <c r="R52" s="9"/>
      <c r="S52" s="48"/>
      <c r="T52" s="82"/>
      <c r="U52" s="86">
        <f t="shared" si="11"/>
        <v>0</v>
      </c>
      <c r="V52" s="86">
        <f t="shared" si="12"/>
        <v>0</v>
      </c>
      <c r="W52" s="87">
        <f t="shared" si="0"/>
        <v>0</v>
      </c>
    </row>
    <row r="53" spans="1:23" ht="15">
      <c r="A53" s="304"/>
      <c r="B53" s="305"/>
      <c r="C53" s="27">
        <v>44</v>
      </c>
      <c r="D53" s="170">
        <v>0</v>
      </c>
      <c r="E53" s="171">
        <v>0</v>
      </c>
      <c r="F53" s="172">
        <v>1</v>
      </c>
      <c r="G53" s="39">
        <f t="shared" si="1"/>
        <v>0</v>
      </c>
      <c r="H53" s="40">
        <f t="shared" si="2"/>
        <v>0</v>
      </c>
      <c r="I53" s="6"/>
      <c r="J53" s="36">
        <f t="shared" si="3"/>
        <v>0</v>
      </c>
      <c r="K53" s="36">
        <f t="shared" si="4"/>
        <v>0</v>
      </c>
      <c r="L53" s="37">
        <f t="shared" si="5"/>
        <v>0</v>
      </c>
      <c r="M53" s="8"/>
      <c r="N53" s="44">
        <f t="shared" si="6"/>
        <v>0</v>
      </c>
      <c r="O53" s="44">
        <f t="shared" si="7"/>
        <v>0</v>
      </c>
      <c r="P53" s="24" t="str">
        <f t="shared" si="8"/>
        <v>.</v>
      </c>
      <c r="Q53" s="9"/>
      <c r="R53" s="9"/>
      <c r="S53" s="48"/>
      <c r="T53" s="82"/>
      <c r="U53" s="86">
        <f t="shared" si="11"/>
        <v>0</v>
      </c>
      <c r="V53" s="86">
        <f t="shared" si="12"/>
        <v>0</v>
      </c>
      <c r="W53" s="87">
        <f t="shared" si="0"/>
        <v>0</v>
      </c>
    </row>
    <row r="54" spans="1:23" ht="15">
      <c r="A54" s="304"/>
      <c r="B54" s="305"/>
      <c r="C54" s="27">
        <v>45</v>
      </c>
      <c r="D54" s="170">
        <v>0</v>
      </c>
      <c r="E54" s="171">
        <v>0</v>
      </c>
      <c r="F54" s="172">
        <v>1</v>
      </c>
      <c r="G54" s="39">
        <f t="shared" si="1"/>
        <v>0</v>
      </c>
      <c r="H54" s="40">
        <f t="shared" si="2"/>
        <v>0</v>
      </c>
      <c r="I54" s="6"/>
      <c r="J54" s="36">
        <f t="shared" si="3"/>
        <v>0</v>
      </c>
      <c r="K54" s="36">
        <f t="shared" si="4"/>
        <v>0</v>
      </c>
      <c r="L54" s="37">
        <f t="shared" si="5"/>
        <v>0</v>
      </c>
      <c r="M54" s="8"/>
      <c r="N54" s="44">
        <f t="shared" si="6"/>
        <v>0</v>
      </c>
      <c r="O54" s="44">
        <f t="shared" si="7"/>
        <v>0</v>
      </c>
      <c r="P54" s="24" t="str">
        <f t="shared" si="8"/>
        <v>.</v>
      </c>
      <c r="Q54" s="9"/>
      <c r="R54" s="9"/>
      <c r="S54" s="48"/>
      <c r="T54" s="82"/>
      <c r="U54" s="86">
        <f t="shared" si="11"/>
        <v>0</v>
      </c>
      <c r="V54" s="86">
        <f t="shared" si="12"/>
        <v>0</v>
      </c>
      <c r="W54" s="87">
        <f t="shared" si="0"/>
        <v>0</v>
      </c>
    </row>
    <row r="55" spans="1:23" ht="15">
      <c r="A55" s="304"/>
      <c r="B55" s="305"/>
      <c r="C55" s="27">
        <v>46</v>
      </c>
      <c r="D55" s="170">
        <v>0</v>
      </c>
      <c r="E55" s="171">
        <v>0</v>
      </c>
      <c r="F55" s="172">
        <v>1</v>
      </c>
      <c r="G55" s="39">
        <f t="shared" si="1"/>
        <v>0</v>
      </c>
      <c r="H55" s="40">
        <f t="shared" si="2"/>
        <v>0</v>
      </c>
      <c r="I55" s="6"/>
      <c r="J55" s="36">
        <f t="shared" si="3"/>
        <v>0</v>
      </c>
      <c r="K55" s="36">
        <f t="shared" si="4"/>
        <v>0</v>
      </c>
      <c r="L55" s="37">
        <f t="shared" si="5"/>
        <v>0</v>
      </c>
      <c r="M55" s="8"/>
      <c r="N55" s="44">
        <f t="shared" si="6"/>
        <v>0</v>
      </c>
      <c r="O55" s="44">
        <f t="shared" si="7"/>
        <v>0</v>
      </c>
      <c r="P55" s="24" t="str">
        <f t="shared" si="8"/>
        <v>.</v>
      </c>
      <c r="Q55" s="9"/>
      <c r="R55" s="9"/>
      <c r="S55" s="48"/>
      <c r="T55" s="82"/>
      <c r="U55" s="86">
        <f t="shared" si="11"/>
        <v>0</v>
      </c>
      <c r="V55" s="86">
        <f t="shared" si="12"/>
        <v>0</v>
      </c>
      <c r="W55" s="87">
        <f t="shared" si="0"/>
        <v>0</v>
      </c>
    </row>
    <row r="56" spans="1:23" ht="15">
      <c r="A56" s="304"/>
      <c r="B56" s="305"/>
      <c r="C56" s="27">
        <v>47</v>
      </c>
      <c r="D56" s="170">
        <v>0</v>
      </c>
      <c r="E56" s="171">
        <v>0</v>
      </c>
      <c r="F56" s="172">
        <v>1</v>
      </c>
      <c r="G56" s="39">
        <f t="shared" si="1"/>
        <v>0</v>
      </c>
      <c r="H56" s="40">
        <f t="shared" si="2"/>
        <v>0</v>
      </c>
      <c r="I56" s="6"/>
      <c r="J56" s="36">
        <f t="shared" si="3"/>
        <v>0</v>
      </c>
      <c r="K56" s="36">
        <f t="shared" si="4"/>
        <v>0</v>
      </c>
      <c r="L56" s="37">
        <f t="shared" si="5"/>
        <v>0</v>
      </c>
      <c r="M56" s="8"/>
      <c r="N56" s="44">
        <f t="shared" si="6"/>
        <v>0</v>
      </c>
      <c r="O56" s="44">
        <f t="shared" si="7"/>
        <v>0</v>
      </c>
      <c r="P56" s="24" t="str">
        <f t="shared" si="8"/>
        <v>.</v>
      </c>
      <c r="Q56" s="9"/>
      <c r="R56" s="9"/>
      <c r="S56" s="48"/>
      <c r="T56" s="82"/>
      <c r="U56" s="86">
        <f t="shared" si="11"/>
        <v>0</v>
      </c>
      <c r="V56" s="86">
        <f t="shared" si="12"/>
        <v>0</v>
      </c>
      <c r="W56" s="87">
        <f t="shared" si="0"/>
        <v>0</v>
      </c>
    </row>
    <row r="57" spans="1:23" ht="15">
      <c r="A57" s="304"/>
      <c r="B57" s="305"/>
      <c r="C57" s="27">
        <v>48</v>
      </c>
      <c r="D57" s="170">
        <v>0</v>
      </c>
      <c r="E57" s="171">
        <v>0</v>
      </c>
      <c r="F57" s="172">
        <v>1</v>
      </c>
      <c r="G57" s="39">
        <f t="shared" si="1"/>
        <v>0</v>
      </c>
      <c r="H57" s="40">
        <f t="shared" si="2"/>
        <v>0</v>
      </c>
      <c r="I57" s="6"/>
      <c r="J57" s="36">
        <f t="shared" si="3"/>
        <v>0</v>
      </c>
      <c r="K57" s="36">
        <f t="shared" si="4"/>
        <v>0</v>
      </c>
      <c r="L57" s="37">
        <f t="shared" si="5"/>
        <v>0</v>
      </c>
      <c r="M57" s="8"/>
      <c r="N57" s="44">
        <f t="shared" si="6"/>
        <v>0</v>
      </c>
      <c r="O57" s="44">
        <f t="shared" si="7"/>
        <v>0</v>
      </c>
      <c r="P57" s="24" t="str">
        <f t="shared" si="8"/>
        <v>.</v>
      </c>
      <c r="Q57" s="9"/>
      <c r="R57" s="9"/>
      <c r="S57" s="48"/>
      <c r="T57" s="82"/>
      <c r="U57" s="86">
        <f t="shared" si="11"/>
        <v>0</v>
      </c>
      <c r="V57" s="86">
        <f t="shared" si="12"/>
        <v>0</v>
      </c>
      <c r="W57" s="87">
        <f t="shared" si="0"/>
        <v>0</v>
      </c>
    </row>
    <row r="58" spans="1:23" ht="15">
      <c r="A58" s="304"/>
      <c r="B58" s="305"/>
      <c r="C58" s="27">
        <v>49</v>
      </c>
      <c r="D58" s="170">
        <v>0</v>
      </c>
      <c r="E58" s="171">
        <v>0</v>
      </c>
      <c r="F58" s="172">
        <v>1</v>
      </c>
      <c r="G58" s="39">
        <f t="shared" si="1"/>
        <v>0</v>
      </c>
      <c r="H58" s="40">
        <f t="shared" si="2"/>
        <v>0</v>
      </c>
      <c r="I58" s="6"/>
      <c r="J58" s="36">
        <f t="shared" si="3"/>
        <v>0</v>
      </c>
      <c r="K58" s="36">
        <f t="shared" si="4"/>
        <v>0</v>
      </c>
      <c r="L58" s="37">
        <f t="shared" si="5"/>
        <v>0</v>
      </c>
      <c r="M58" s="8"/>
      <c r="N58" s="44">
        <f t="shared" si="6"/>
        <v>0</v>
      </c>
      <c r="O58" s="44">
        <f t="shared" si="7"/>
        <v>0</v>
      </c>
      <c r="P58" s="24" t="str">
        <f t="shared" si="8"/>
        <v>.</v>
      </c>
      <c r="Q58" s="9"/>
      <c r="R58" s="9"/>
      <c r="S58" s="48"/>
      <c r="T58" s="82"/>
      <c r="U58" s="86">
        <f t="shared" si="11"/>
        <v>0</v>
      </c>
      <c r="V58" s="86">
        <f t="shared" si="12"/>
        <v>0</v>
      </c>
      <c r="W58" s="87">
        <f t="shared" si="0"/>
        <v>0</v>
      </c>
    </row>
    <row r="59" spans="1:23" ht="15">
      <c r="A59" s="304"/>
      <c r="B59" s="305"/>
      <c r="C59" s="27">
        <v>50</v>
      </c>
      <c r="D59" s="170">
        <v>0</v>
      </c>
      <c r="E59" s="171">
        <v>0</v>
      </c>
      <c r="F59" s="172">
        <v>1</v>
      </c>
      <c r="G59" s="39">
        <f t="shared" si="1"/>
        <v>0</v>
      </c>
      <c r="H59" s="40">
        <f t="shared" si="2"/>
        <v>0</v>
      </c>
      <c r="I59" s="6"/>
      <c r="J59" s="36">
        <f t="shared" si="3"/>
        <v>0</v>
      </c>
      <c r="K59" s="36">
        <f t="shared" si="4"/>
        <v>0</v>
      </c>
      <c r="L59" s="37">
        <f t="shared" si="5"/>
        <v>0</v>
      </c>
      <c r="M59" s="8"/>
      <c r="N59" s="44">
        <f t="shared" si="6"/>
        <v>0</v>
      </c>
      <c r="O59" s="44">
        <f t="shared" si="7"/>
        <v>0</v>
      </c>
      <c r="P59" s="24" t="str">
        <f t="shared" si="8"/>
        <v>.</v>
      </c>
      <c r="Q59" s="9"/>
      <c r="R59" s="9"/>
      <c r="S59" s="48"/>
      <c r="T59" s="82"/>
      <c r="U59" s="86">
        <f t="shared" si="11"/>
        <v>0</v>
      </c>
      <c r="V59" s="86">
        <f t="shared" si="12"/>
        <v>0</v>
      </c>
      <c r="W59" s="87">
        <f t="shared" si="0"/>
        <v>0</v>
      </c>
    </row>
    <row r="60" spans="1:23" ht="15">
      <c r="A60" s="304"/>
      <c r="B60" s="305"/>
      <c r="C60" s="27">
        <v>51</v>
      </c>
      <c r="D60" s="170">
        <v>0</v>
      </c>
      <c r="E60" s="171">
        <v>0</v>
      </c>
      <c r="F60" s="172">
        <v>1</v>
      </c>
      <c r="G60" s="39">
        <f t="shared" si="1"/>
        <v>0</v>
      </c>
      <c r="H60" s="40">
        <f t="shared" si="2"/>
        <v>0</v>
      </c>
      <c r="I60" s="6"/>
      <c r="J60" s="36">
        <f t="shared" si="3"/>
        <v>0</v>
      </c>
      <c r="K60" s="36">
        <f t="shared" si="4"/>
        <v>0</v>
      </c>
      <c r="L60" s="37">
        <f t="shared" si="5"/>
        <v>0</v>
      </c>
      <c r="M60" s="8"/>
      <c r="N60" s="44">
        <f t="shared" si="6"/>
        <v>0</v>
      </c>
      <c r="O60" s="44">
        <f t="shared" si="7"/>
        <v>0</v>
      </c>
      <c r="P60" s="24" t="str">
        <f t="shared" si="8"/>
        <v>.</v>
      </c>
      <c r="Q60" s="9"/>
      <c r="R60" s="9"/>
      <c r="S60" s="48"/>
      <c r="T60" s="82"/>
      <c r="U60" s="86">
        <f t="shared" si="11"/>
        <v>0</v>
      </c>
      <c r="V60" s="86">
        <f t="shared" si="12"/>
        <v>0</v>
      </c>
      <c r="W60" s="87">
        <f t="shared" si="0"/>
        <v>0</v>
      </c>
    </row>
    <row r="61" spans="1:23" ht="15">
      <c r="A61" s="304"/>
      <c r="B61" s="305"/>
      <c r="C61" s="27">
        <v>52</v>
      </c>
      <c r="D61" s="170">
        <v>0</v>
      </c>
      <c r="E61" s="171">
        <v>0</v>
      </c>
      <c r="F61" s="172">
        <v>1</v>
      </c>
      <c r="G61" s="39">
        <f t="shared" si="1"/>
        <v>0</v>
      </c>
      <c r="H61" s="40">
        <f t="shared" si="2"/>
        <v>0</v>
      </c>
      <c r="I61" s="6"/>
      <c r="J61" s="36">
        <f t="shared" si="3"/>
        <v>0</v>
      </c>
      <c r="K61" s="36">
        <f>ROUND((IF(H61-$R$12&lt;0,0,(H61-$R$12))*3.5%)*F61,2)</f>
        <v>0</v>
      </c>
      <c r="L61" s="37">
        <f t="shared" si="5"/>
        <v>0</v>
      </c>
      <c r="M61" s="8"/>
      <c r="N61" s="44">
        <f t="shared" si="6"/>
        <v>0</v>
      </c>
      <c r="O61" s="44">
        <f t="shared" si="7"/>
        <v>0</v>
      </c>
      <c r="P61" s="24" t="str">
        <f t="shared" si="8"/>
        <v>.</v>
      </c>
      <c r="Q61" s="9"/>
      <c r="R61" s="9"/>
      <c r="S61" s="48"/>
      <c r="T61" s="82"/>
      <c r="U61" s="86">
        <f t="shared" si="11"/>
        <v>0</v>
      </c>
      <c r="V61" s="86">
        <f t="shared" si="12"/>
        <v>0</v>
      </c>
      <c r="W61" s="87">
        <f t="shared" si="0"/>
        <v>0</v>
      </c>
    </row>
    <row r="62" spans="1:23" ht="15">
      <c r="A62" s="304"/>
      <c r="B62" s="305"/>
      <c r="C62" s="29"/>
      <c r="D62" s="41"/>
      <c r="E62" s="41"/>
      <c r="F62" s="189" t="s">
        <v>53</v>
      </c>
      <c r="G62" s="40">
        <f>SUM(G10:G61)</f>
        <v>0</v>
      </c>
      <c r="H62" s="40">
        <f>SUM(H10:H61)</f>
        <v>0</v>
      </c>
      <c r="I62" s="6"/>
      <c r="J62" s="36">
        <f>SUM(J10:J61)</f>
        <v>0</v>
      </c>
      <c r="K62" s="36">
        <f>SUM(K10:K61)</f>
        <v>0</v>
      </c>
      <c r="L62" s="37">
        <f>SUM(L10:L61)</f>
        <v>0</v>
      </c>
      <c r="M62" s="8"/>
      <c r="N62" s="38">
        <f>SUM(N10:N61)</f>
        <v>0</v>
      </c>
      <c r="O62" s="38">
        <f>SUM(O10:O61)</f>
        <v>0</v>
      </c>
      <c r="P62" s="24" t="str">
        <f t="shared" si="8"/>
        <v>.</v>
      </c>
      <c r="Q62" s="9"/>
      <c r="R62" s="9"/>
      <c r="S62" s="48"/>
      <c r="T62" s="82"/>
      <c r="U62" s="88">
        <f>SUM(U10:U61)</f>
        <v>0</v>
      </c>
      <c r="V62" s="88">
        <f>SUM(V10:V61)</f>
        <v>0</v>
      </c>
      <c r="W62" s="89">
        <f>SUM(W10:W61)</f>
        <v>0</v>
      </c>
    </row>
    <row r="63" spans="1:23" ht="13.5" thickBot="1">
      <c r="A63" s="304"/>
      <c r="B63" s="305"/>
      <c r="C63" s="23"/>
      <c r="D63" s="9"/>
      <c r="E63" s="9"/>
      <c r="F63" s="9"/>
      <c r="G63" s="9"/>
      <c r="H63" s="9"/>
      <c r="I63" s="9"/>
      <c r="J63" s="9"/>
      <c r="K63" s="9"/>
      <c r="L63" s="9"/>
      <c r="M63" s="9"/>
      <c r="N63" s="9"/>
      <c r="O63" s="9"/>
      <c r="P63" s="24"/>
      <c r="Q63" s="9"/>
      <c r="R63" s="9"/>
      <c r="S63" s="48"/>
      <c r="T63" s="82"/>
      <c r="U63" s="82"/>
      <c r="V63" s="82"/>
      <c r="W63" s="83"/>
    </row>
    <row r="64" spans="1:23" ht="54.75" customHeight="1">
      <c r="A64" s="304"/>
      <c r="B64" s="305"/>
      <c r="C64" s="23"/>
      <c r="D64" s="9"/>
      <c r="E64" s="9"/>
      <c r="F64" s="9"/>
      <c r="G64" s="9"/>
      <c r="H64" s="9"/>
      <c r="I64" s="9"/>
      <c r="K64" s="296" t="s">
        <v>119</v>
      </c>
      <c r="L64" s="297"/>
      <c r="M64" s="11" t="s">
        <v>18</v>
      </c>
      <c r="N64" s="12" t="s">
        <v>8</v>
      </c>
      <c r="O64" s="13" t="s">
        <v>9</v>
      </c>
      <c r="P64" s="24"/>
      <c r="Q64" s="9"/>
      <c r="R64" s="9"/>
      <c r="S64" s="48"/>
      <c r="T64" s="82"/>
      <c r="U64" s="82"/>
      <c r="V64" s="82"/>
      <c r="W64" s="83"/>
    </row>
    <row r="65" spans="1:30" s="31" customFormat="1" ht="15" customHeight="1">
      <c r="A65" s="304"/>
      <c r="B65" s="305"/>
      <c r="C65" s="23"/>
      <c r="D65" s="9"/>
      <c r="E65" s="9"/>
      <c r="F65" s="9"/>
      <c r="G65" s="9"/>
      <c r="H65" s="9"/>
      <c r="I65" s="9"/>
      <c r="J65" s="1"/>
      <c r="K65" s="152" t="s">
        <v>15</v>
      </c>
      <c r="L65" s="60"/>
      <c r="M65" s="53">
        <v>0</v>
      </c>
      <c r="N65" s="40">
        <f>ROUND(N62*(1+M65),2)</f>
        <v>0</v>
      </c>
      <c r="O65" s="153">
        <f>ROUND(O62*(1+M65),2)</f>
        <v>0</v>
      </c>
      <c r="P65" s="24"/>
      <c r="Q65" s="9"/>
      <c r="R65" s="9"/>
      <c r="S65" s="48"/>
      <c r="T65" s="82"/>
      <c r="U65" s="82"/>
      <c r="V65" s="82"/>
      <c r="W65" s="83"/>
      <c r="X65" s="1"/>
      <c r="Y65" s="1"/>
      <c r="Z65" s="1"/>
      <c r="AA65" s="1"/>
      <c r="AB65" s="1"/>
      <c r="AC65" s="1"/>
      <c r="AD65" s="1"/>
    </row>
    <row r="66" spans="1:23" ht="15" customHeight="1">
      <c r="A66" s="304"/>
      <c r="B66" s="305"/>
      <c r="C66" s="23"/>
      <c r="D66" s="9"/>
      <c r="E66" s="9"/>
      <c r="F66" s="9"/>
      <c r="G66" s="9"/>
      <c r="H66" s="9"/>
      <c r="I66" s="9"/>
      <c r="K66" s="152" t="s">
        <v>16</v>
      </c>
      <c r="L66" s="60"/>
      <c r="M66" s="53">
        <v>0.001</v>
      </c>
      <c r="N66" s="40">
        <f>ROUND(N65*(1+M66),2)</f>
        <v>0</v>
      </c>
      <c r="O66" s="153">
        <f>ROUND(O65*(1+M66),2)</f>
        <v>0</v>
      </c>
      <c r="P66" s="24"/>
      <c r="Q66" s="9"/>
      <c r="R66" s="9"/>
      <c r="S66" s="48"/>
      <c r="T66" s="82"/>
      <c r="U66" s="82"/>
      <c r="V66" s="82"/>
      <c r="W66" s="83"/>
    </row>
    <row r="67" spans="1:23" ht="15" customHeight="1">
      <c r="A67" s="304"/>
      <c r="B67" s="305"/>
      <c r="C67" s="23"/>
      <c r="D67" s="9"/>
      <c r="E67" s="9"/>
      <c r="F67" s="9"/>
      <c r="G67" s="9"/>
      <c r="H67" s="9"/>
      <c r="I67" s="9"/>
      <c r="K67" s="152" t="s">
        <v>17</v>
      </c>
      <c r="L67" s="60"/>
      <c r="M67" s="53">
        <v>0</v>
      </c>
      <c r="N67" s="40">
        <f>ROUND(N66*(1+M67),2)</f>
        <v>0</v>
      </c>
      <c r="O67" s="153">
        <f>ROUND(O66*(1+M67),2)</f>
        <v>0</v>
      </c>
      <c r="P67" s="24"/>
      <c r="Q67" s="9"/>
      <c r="R67" s="9"/>
      <c r="S67" s="48"/>
      <c r="T67" s="82"/>
      <c r="U67" s="82"/>
      <c r="V67" s="82"/>
      <c r="W67" s="83"/>
    </row>
    <row r="68" spans="1:23" ht="15.75" customHeight="1">
      <c r="A68" s="304"/>
      <c r="B68" s="305"/>
      <c r="C68" s="23"/>
      <c r="D68" s="9"/>
      <c r="E68" s="9"/>
      <c r="F68" s="9"/>
      <c r="G68" s="9"/>
      <c r="H68" s="9"/>
      <c r="I68" s="9"/>
      <c r="K68" s="247" t="s">
        <v>79</v>
      </c>
      <c r="L68" s="248"/>
      <c r="M68" s="220">
        <v>0.004</v>
      </c>
      <c r="N68" s="182">
        <f>ROUND(N67*(1+M68),2)</f>
        <v>0</v>
      </c>
      <c r="O68" s="221">
        <f>ROUND(O67*(1+M68),2)</f>
        <v>0</v>
      </c>
      <c r="P68" s="24"/>
      <c r="Q68" s="9"/>
      <c r="R68" s="9"/>
      <c r="S68" s="48"/>
      <c r="T68" s="82"/>
      <c r="U68" s="82"/>
      <c r="V68" s="82"/>
      <c r="W68" s="83"/>
    </row>
    <row r="69" spans="1:23" ht="15.75" customHeight="1" thickBot="1">
      <c r="A69" s="304"/>
      <c r="B69" s="305"/>
      <c r="C69" s="23"/>
      <c r="D69" s="9"/>
      <c r="E69" s="9"/>
      <c r="F69" s="9"/>
      <c r="G69" s="9"/>
      <c r="H69" s="9"/>
      <c r="I69" s="9"/>
      <c r="K69" s="242" t="s">
        <v>105</v>
      </c>
      <c r="L69" s="243"/>
      <c r="M69" s="244">
        <v>0.007</v>
      </c>
      <c r="N69" s="245">
        <f>ROUND(N68*(1+M69),2)</f>
        <v>0</v>
      </c>
      <c r="O69" s="246">
        <f>ROUND(O68*(1+M69),2)</f>
        <v>0</v>
      </c>
      <c r="P69" s="24"/>
      <c r="Q69" s="9"/>
      <c r="R69" s="9"/>
      <c r="S69" s="48"/>
      <c r="T69" s="82"/>
      <c r="U69" s="82"/>
      <c r="V69" s="82"/>
      <c r="W69" s="83"/>
    </row>
    <row r="70" spans="1:23" ht="13.5" thickBot="1">
      <c r="A70" s="304"/>
      <c r="B70" s="305"/>
      <c r="C70" s="23"/>
      <c r="D70" s="9"/>
      <c r="E70" s="9"/>
      <c r="F70" s="9"/>
      <c r="G70" s="9"/>
      <c r="H70" s="9"/>
      <c r="I70" s="9"/>
      <c r="J70" s="9"/>
      <c r="K70" s="9"/>
      <c r="L70" s="9"/>
      <c r="M70" s="9"/>
      <c r="N70" s="9"/>
      <c r="O70" s="9"/>
      <c r="P70" s="24"/>
      <c r="Q70" s="9"/>
      <c r="R70" s="9"/>
      <c r="S70" s="48"/>
      <c r="T70" s="82"/>
      <c r="U70" s="82"/>
      <c r="V70" s="82"/>
      <c r="W70" s="83"/>
    </row>
    <row r="71" spans="1:23" ht="14.25">
      <c r="A71" s="304"/>
      <c r="B71" s="305"/>
      <c r="C71" s="149">
        <v>2014</v>
      </c>
      <c r="D71" s="63"/>
      <c r="E71" s="63"/>
      <c r="F71" s="63"/>
      <c r="G71" s="63"/>
      <c r="H71" s="63"/>
      <c r="I71" s="63"/>
      <c r="J71" s="63"/>
      <c r="K71" s="63"/>
      <c r="L71" s="63"/>
      <c r="M71" s="63"/>
      <c r="N71" s="63"/>
      <c r="O71" s="63"/>
      <c r="P71" s="64"/>
      <c r="Q71" s="63"/>
      <c r="R71" s="63"/>
      <c r="S71" s="107"/>
      <c r="T71" s="90"/>
      <c r="U71" s="90"/>
      <c r="V71" s="90"/>
      <c r="W71" s="91"/>
    </row>
    <row r="72" spans="1:23" ht="13.5" thickBot="1">
      <c r="A72" s="304"/>
      <c r="B72" s="305"/>
      <c r="C72" s="65"/>
      <c r="D72" s="9"/>
      <c r="E72" s="9"/>
      <c r="F72" s="9"/>
      <c r="G72" s="9"/>
      <c r="H72" s="9"/>
      <c r="I72" s="9"/>
      <c r="J72" s="9"/>
      <c r="K72" s="9"/>
      <c r="L72" s="9"/>
      <c r="M72" s="9"/>
      <c r="N72" s="9"/>
      <c r="O72" s="9"/>
      <c r="P72" s="24"/>
      <c r="Q72" s="9"/>
      <c r="R72" s="9"/>
      <c r="S72" s="48"/>
      <c r="T72" s="82"/>
      <c r="U72" s="82"/>
      <c r="V72" s="82"/>
      <c r="W72" s="92"/>
    </row>
    <row r="73" spans="1:23" ht="15">
      <c r="A73" s="304"/>
      <c r="B73" s="305"/>
      <c r="C73" s="66"/>
      <c r="D73" s="289" t="s">
        <v>1</v>
      </c>
      <c r="E73" s="290"/>
      <c r="F73" s="291"/>
      <c r="G73" s="5"/>
      <c r="H73" s="6"/>
      <c r="I73" s="6"/>
      <c r="J73" s="292" t="s">
        <v>2</v>
      </c>
      <c r="K73" s="293"/>
      <c r="L73" s="307"/>
      <c r="M73" s="7"/>
      <c r="N73" s="274" t="s">
        <v>3</v>
      </c>
      <c r="O73" s="274"/>
      <c r="P73" s="24"/>
      <c r="Q73" s="9"/>
      <c r="R73" s="9"/>
      <c r="S73" s="48"/>
      <c r="T73" s="82"/>
      <c r="U73" s="82"/>
      <c r="V73" s="82"/>
      <c r="W73" s="92"/>
    </row>
    <row r="74" spans="1:23" ht="64.5" thickBot="1">
      <c r="A74" s="304"/>
      <c r="B74" s="305"/>
      <c r="C74" s="67" t="s">
        <v>4</v>
      </c>
      <c r="D74" s="173" t="s">
        <v>68</v>
      </c>
      <c r="E74" s="174" t="s">
        <v>69</v>
      </c>
      <c r="F74" s="166" t="s">
        <v>30</v>
      </c>
      <c r="G74" s="14" t="s">
        <v>70</v>
      </c>
      <c r="H74" s="15" t="s">
        <v>71</v>
      </c>
      <c r="I74" s="15"/>
      <c r="J74" s="16" t="s">
        <v>5</v>
      </c>
      <c r="K74" s="16" t="s">
        <v>6</v>
      </c>
      <c r="L74" s="17" t="s">
        <v>7</v>
      </c>
      <c r="M74" s="15"/>
      <c r="N74" s="18" t="s">
        <v>8</v>
      </c>
      <c r="O74" s="18" t="s">
        <v>9</v>
      </c>
      <c r="P74" s="24"/>
      <c r="Q74" s="9"/>
      <c r="R74" s="9"/>
      <c r="S74" s="48"/>
      <c r="T74" s="82"/>
      <c r="U74" s="93" t="s">
        <v>10</v>
      </c>
      <c r="V74" s="93" t="s">
        <v>11</v>
      </c>
      <c r="W74" s="92"/>
    </row>
    <row r="75" spans="1:30" ht="15">
      <c r="A75" s="304"/>
      <c r="B75" s="305"/>
      <c r="C75" s="68">
        <v>1</v>
      </c>
      <c r="D75" s="170">
        <v>0</v>
      </c>
      <c r="E75" s="171">
        <v>0</v>
      </c>
      <c r="F75" s="172">
        <v>1</v>
      </c>
      <c r="G75" s="39">
        <f>D75+E75</f>
        <v>0</v>
      </c>
      <c r="H75" s="40">
        <f>ROUND((G75/F75),2)</f>
        <v>0</v>
      </c>
      <c r="I75" s="40"/>
      <c r="J75" s="36">
        <f>ROUND((H75*3%)*F75,2)</f>
        <v>0</v>
      </c>
      <c r="K75" s="36">
        <f>ROUND((IF(H75-$R$77&lt;0,0,(H75-$R$77))*3.5%)*F75,2)</f>
        <v>0</v>
      </c>
      <c r="L75" s="37">
        <f>J75+K75</f>
        <v>0</v>
      </c>
      <c r="M75" s="40"/>
      <c r="N75" s="44">
        <f>((MIN(H75,$R$78)*0.58%)+IF(H75&gt;$R$78,(H75-$R$78)*1.25%,0))*F75</f>
        <v>0</v>
      </c>
      <c r="O75" s="44">
        <f>(H75*3.75%)*F75</f>
        <v>0</v>
      </c>
      <c r="P75" s="24" t="str">
        <f>IF(W75&lt;&gt;0,"Error - review!",".")</f>
        <v>.</v>
      </c>
      <c r="Q75" s="300" t="s">
        <v>19</v>
      </c>
      <c r="R75" s="301"/>
      <c r="S75" s="48"/>
      <c r="T75" s="82"/>
      <c r="U75" s="86">
        <f>((MIN(H75,$R$78)*0.58%))*F75</f>
        <v>0</v>
      </c>
      <c r="V75" s="86">
        <f>(IF(H75&gt;$R$78,(H75-$R$78)*1.25%,0))*F75</f>
        <v>0</v>
      </c>
      <c r="W75" s="94">
        <f aca="true" t="shared" si="13" ref="W75:W126">(U75+V75)-N75</f>
        <v>0</v>
      </c>
      <c r="AD75" s="31"/>
    </row>
    <row r="76" spans="1:23" ht="15">
      <c r="A76" s="304"/>
      <c r="B76" s="305"/>
      <c r="C76" s="68">
        <v>2</v>
      </c>
      <c r="D76" s="170">
        <v>0</v>
      </c>
      <c r="E76" s="171">
        <v>0</v>
      </c>
      <c r="F76" s="172">
        <v>1</v>
      </c>
      <c r="G76" s="39">
        <f aca="true" t="shared" si="14" ref="G76:G126">D76+E76</f>
        <v>0</v>
      </c>
      <c r="H76" s="40">
        <f aca="true" t="shared" si="15" ref="H76:H126">ROUND((G76/F76),2)</f>
        <v>0</v>
      </c>
      <c r="I76" s="40"/>
      <c r="J76" s="36">
        <f aca="true" t="shared" si="16" ref="J76:J126">ROUND((H76*3%)*F76,2)</f>
        <v>0</v>
      </c>
      <c r="K76" s="36">
        <f aca="true" t="shared" si="17" ref="K76:K126">ROUND((IF(H76-$R$77&lt;0,0,(H76-$R$77))*3.5%)*F76,2)</f>
        <v>0</v>
      </c>
      <c r="L76" s="37">
        <f aca="true" t="shared" si="18" ref="L76:L126">J76+K76</f>
        <v>0</v>
      </c>
      <c r="M76" s="40"/>
      <c r="N76" s="44">
        <f aca="true" t="shared" si="19" ref="N76:N126">((MIN(H76,$R$78)*0.58%)+IF(H76&gt;$R$78,(H76-$R$78)*1.25%,0))*F76</f>
        <v>0</v>
      </c>
      <c r="O76" s="44">
        <f aca="true" t="shared" si="20" ref="O76:O126">(H76*3.75%)*F76</f>
        <v>0</v>
      </c>
      <c r="P76" s="24" t="str">
        <f aca="true" t="shared" si="21" ref="P76:P126">IF(W76&lt;&gt;0,"Error - review!",".")</f>
        <v>.</v>
      </c>
      <c r="Q76" s="113" t="s">
        <v>13</v>
      </c>
      <c r="R76" s="150">
        <v>230.3</v>
      </c>
      <c r="S76" s="43"/>
      <c r="T76" s="82"/>
      <c r="U76" s="86">
        <f>((MIN(H76,$R$78)*0.58%))*F76</f>
        <v>0</v>
      </c>
      <c r="V76" s="86">
        <f>(IF(H76&gt;$R$78,(H76-$R$78)*1.25%,0))*F76</f>
        <v>0</v>
      </c>
      <c r="W76" s="94">
        <f t="shared" si="13"/>
        <v>0</v>
      </c>
    </row>
    <row r="77" spans="1:23" ht="15">
      <c r="A77" s="304"/>
      <c r="B77" s="305"/>
      <c r="C77" s="68">
        <v>3</v>
      </c>
      <c r="D77" s="170">
        <v>0</v>
      </c>
      <c r="E77" s="171">
        <v>0</v>
      </c>
      <c r="F77" s="172">
        <v>1</v>
      </c>
      <c r="G77" s="39">
        <f t="shared" si="14"/>
        <v>0</v>
      </c>
      <c r="H77" s="40">
        <f t="shared" si="15"/>
        <v>0</v>
      </c>
      <c r="I77" s="40"/>
      <c r="J77" s="36">
        <f t="shared" si="16"/>
        <v>0</v>
      </c>
      <c r="K77" s="36">
        <f t="shared" si="17"/>
        <v>0</v>
      </c>
      <c r="L77" s="37">
        <f t="shared" si="18"/>
        <v>0</v>
      </c>
      <c r="M77" s="40"/>
      <c r="N77" s="44">
        <f t="shared" si="19"/>
        <v>0</v>
      </c>
      <c r="O77" s="44">
        <f t="shared" si="20"/>
        <v>0</v>
      </c>
      <c r="P77" s="24" t="str">
        <f t="shared" si="21"/>
        <v>.</v>
      </c>
      <c r="Q77" s="113" t="s">
        <v>40</v>
      </c>
      <c r="R77" s="150">
        <f>ROUND($R$76*2,2)</f>
        <v>460.6</v>
      </c>
      <c r="S77" s="43"/>
      <c r="T77" s="82"/>
      <c r="U77" s="86">
        <f>((MIN(H77,$R$78)*0.58%))*F77</f>
        <v>0</v>
      </c>
      <c r="V77" s="86">
        <f>(IF(H77&gt;$R$78,(H77-$R$78)*1.25%,0))*F77</f>
        <v>0</v>
      </c>
      <c r="W77" s="94">
        <f t="shared" si="13"/>
        <v>0</v>
      </c>
    </row>
    <row r="78" spans="1:23" ht="13.5" thickBot="1">
      <c r="A78" s="304"/>
      <c r="B78" s="305"/>
      <c r="C78" s="68">
        <v>4</v>
      </c>
      <c r="D78" s="170">
        <v>0</v>
      </c>
      <c r="E78" s="171">
        <v>0</v>
      </c>
      <c r="F78" s="172">
        <v>1</v>
      </c>
      <c r="G78" s="39">
        <f t="shared" si="14"/>
        <v>0</v>
      </c>
      <c r="H78" s="40">
        <f t="shared" si="15"/>
        <v>0</v>
      </c>
      <c r="I78" s="40"/>
      <c r="J78" s="36">
        <f t="shared" si="16"/>
        <v>0</v>
      </c>
      <c r="K78" s="36">
        <f t="shared" si="17"/>
        <v>0</v>
      </c>
      <c r="L78" s="37">
        <f t="shared" si="18"/>
        <v>0</v>
      </c>
      <c r="M78" s="40"/>
      <c r="N78" s="44">
        <f t="shared" si="19"/>
        <v>0</v>
      </c>
      <c r="O78" s="44">
        <f t="shared" si="20"/>
        <v>0</v>
      </c>
      <c r="P78" s="24" t="str">
        <f t="shared" si="21"/>
        <v>.</v>
      </c>
      <c r="Q78" s="114" t="s">
        <v>14</v>
      </c>
      <c r="R78" s="151">
        <f>ROUND(($R$76*3.74),2)</f>
        <v>861.32</v>
      </c>
      <c r="S78" s="43"/>
      <c r="T78" s="82"/>
      <c r="U78" s="86">
        <f>((MIN(H78,$R$78)*0.58%))*F78</f>
        <v>0</v>
      </c>
      <c r="V78" s="86">
        <f>(IF(H78&gt;$R$78,(H78-$R$78)*1.25%,0))*F78</f>
        <v>0</v>
      </c>
      <c r="W78" s="94">
        <f t="shared" si="13"/>
        <v>0</v>
      </c>
    </row>
    <row r="79" spans="1:23" ht="15">
      <c r="A79" s="304"/>
      <c r="B79" s="305"/>
      <c r="C79" s="68">
        <v>5</v>
      </c>
      <c r="D79" s="170">
        <v>0</v>
      </c>
      <c r="E79" s="171">
        <v>0</v>
      </c>
      <c r="F79" s="172">
        <v>1</v>
      </c>
      <c r="G79" s="39">
        <f aca="true" t="shared" si="22" ref="G79:G118">D79+E79</f>
        <v>0</v>
      </c>
      <c r="H79" s="40">
        <f aca="true" t="shared" si="23" ref="H79:H118">ROUND((G79/F79),2)</f>
        <v>0</v>
      </c>
      <c r="I79" s="40"/>
      <c r="J79" s="36">
        <f aca="true" t="shared" si="24" ref="J79:J118">ROUND((H79*3%)*F79,2)</f>
        <v>0</v>
      </c>
      <c r="K79" s="36">
        <f t="shared" si="17"/>
        <v>0</v>
      </c>
      <c r="L79" s="37">
        <f aca="true" t="shared" si="25" ref="L79:L118">J79+K79</f>
        <v>0</v>
      </c>
      <c r="M79" s="40"/>
      <c r="N79" s="44">
        <f t="shared" si="19"/>
        <v>0</v>
      </c>
      <c r="O79" s="44">
        <f aca="true" t="shared" si="26" ref="O79:O118">(H79*3.75%)*F79</f>
        <v>0</v>
      </c>
      <c r="P79" s="24" t="str">
        <f t="shared" si="21"/>
        <v>.</v>
      </c>
      <c r="Q79" s="48"/>
      <c r="R79" s="32"/>
      <c r="S79" s="43"/>
      <c r="T79" s="82"/>
      <c r="U79" s="86">
        <f aca="true" t="shared" si="27" ref="U79:U118">((MIN(H79,$R$78)*0.58%))*F79</f>
        <v>0</v>
      </c>
      <c r="V79" s="86">
        <f aca="true" t="shared" si="28" ref="V79:V118">(IF(H79&gt;$R$78,(H79-$R$78)*1.25%,0))*F79</f>
        <v>0</v>
      </c>
      <c r="W79" s="94">
        <f aca="true" t="shared" si="29" ref="W79:W118">(U79+V79)-N79</f>
        <v>0</v>
      </c>
    </row>
    <row r="80" spans="1:23" ht="15">
      <c r="A80" s="304"/>
      <c r="B80" s="305"/>
      <c r="C80" s="68">
        <v>6</v>
      </c>
      <c r="D80" s="170">
        <v>0</v>
      </c>
      <c r="E80" s="171">
        <v>0</v>
      </c>
      <c r="F80" s="172">
        <v>1</v>
      </c>
      <c r="G80" s="39">
        <f t="shared" si="22"/>
        <v>0</v>
      </c>
      <c r="H80" s="40">
        <f t="shared" si="23"/>
        <v>0</v>
      </c>
      <c r="I80" s="40"/>
      <c r="J80" s="36">
        <f t="shared" si="24"/>
        <v>0</v>
      </c>
      <c r="K80" s="36">
        <f t="shared" si="17"/>
        <v>0</v>
      </c>
      <c r="L80" s="37">
        <f t="shared" si="25"/>
        <v>0</v>
      </c>
      <c r="M80" s="40"/>
      <c r="N80" s="44">
        <f t="shared" si="19"/>
        <v>0</v>
      </c>
      <c r="O80" s="44">
        <f t="shared" si="26"/>
        <v>0</v>
      </c>
      <c r="P80" s="24" t="str">
        <f t="shared" si="21"/>
        <v>.</v>
      </c>
      <c r="Q80" s="48"/>
      <c r="R80" s="32"/>
      <c r="S80" s="43"/>
      <c r="T80" s="82"/>
      <c r="U80" s="86">
        <f t="shared" si="27"/>
        <v>0</v>
      </c>
      <c r="V80" s="86">
        <f t="shared" si="28"/>
        <v>0</v>
      </c>
      <c r="W80" s="94">
        <f t="shared" si="29"/>
        <v>0</v>
      </c>
    </row>
    <row r="81" spans="1:23" ht="15">
      <c r="A81" s="304"/>
      <c r="B81" s="305"/>
      <c r="C81" s="68">
        <v>7</v>
      </c>
      <c r="D81" s="170">
        <v>0</v>
      </c>
      <c r="E81" s="171">
        <v>0</v>
      </c>
      <c r="F81" s="172">
        <v>1</v>
      </c>
      <c r="G81" s="39">
        <f t="shared" si="22"/>
        <v>0</v>
      </c>
      <c r="H81" s="40">
        <f t="shared" si="23"/>
        <v>0</v>
      </c>
      <c r="I81" s="40"/>
      <c r="J81" s="36">
        <f t="shared" si="24"/>
        <v>0</v>
      </c>
      <c r="K81" s="36">
        <f t="shared" si="17"/>
        <v>0</v>
      </c>
      <c r="L81" s="37">
        <f t="shared" si="25"/>
        <v>0</v>
      </c>
      <c r="M81" s="40"/>
      <c r="N81" s="44">
        <f t="shared" si="19"/>
        <v>0</v>
      </c>
      <c r="O81" s="44">
        <f t="shared" si="26"/>
        <v>0</v>
      </c>
      <c r="P81" s="24" t="str">
        <f t="shared" si="21"/>
        <v>.</v>
      </c>
      <c r="Q81" s="48"/>
      <c r="R81" s="32"/>
      <c r="S81" s="43"/>
      <c r="T81" s="82"/>
      <c r="U81" s="86">
        <f t="shared" si="27"/>
        <v>0</v>
      </c>
      <c r="V81" s="86">
        <f t="shared" si="28"/>
        <v>0</v>
      </c>
      <c r="W81" s="94">
        <f t="shared" si="29"/>
        <v>0</v>
      </c>
    </row>
    <row r="82" spans="1:23" ht="15">
      <c r="A82" s="304"/>
      <c r="B82" s="305"/>
      <c r="C82" s="68">
        <v>8</v>
      </c>
      <c r="D82" s="170">
        <v>0</v>
      </c>
      <c r="E82" s="171">
        <v>0</v>
      </c>
      <c r="F82" s="172">
        <v>1</v>
      </c>
      <c r="G82" s="39">
        <f t="shared" si="22"/>
        <v>0</v>
      </c>
      <c r="H82" s="40">
        <f t="shared" si="23"/>
        <v>0</v>
      </c>
      <c r="I82" s="40"/>
      <c r="J82" s="36">
        <f t="shared" si="24"/>
        <v>0</v>
      </c>
      <c r="K82" s="36">
        <f t="shared" si="17"/>
        <v>0</v>
      </c>
      <c r="L82" s="37">
        <f t="shared" si="25"/>
        <v>0</v>
      </c>
      <c r="M82" s="40"/>
      <c r="N82" s="44">
        <f t="shared" si="19"/>
        <v>0</v>
      </c>
      <c r="O82" s="44">
        <f t="shared" si="26"/>
        <v>0</v>
      </c>
      <c r="P82" s="24" t="str">
        <f t="shared" si="21"/>
        <v>.</v>
      </c>
      <c r="Q82" s="48"/>
      <c r="R82" s="32"/>
      <c r="S82" s="43"/>
      <c r="T82" s="82"/>
      <c r="U82" s="86">
        <f t="shared" si="27"/>
        <v>0</v>
      </c>
      <c r="V82" s="86">
        <f t="shared" si="28"/>
        <v>0</v>
      </c>
      <c r="W82" s="94">
        <f t="shared" si="29"/>
        <v>0</v>
      </c>
    </row>
    <row r="83" spans="1:23" ht="15">
      <c r="A83" s="304"/>
      <c r="B83" s="305"/>
      <c r="C83" s="68">
        <v>9</v>
      </c>
      <c r="D83" s="170">
        <v>0</v>
      </c>
      <c r="E83" s="171">
        <v>0</v>
      </c>
      <c r="F83" s="172">
        <v>1</v>
      </c>
      <c r="G83" s="39">
        <f t="shared" si="22"/>
        <v>0</v>
      </c>
      <c r="H83" s="40">
        <f t="shared" si="23"/>
        <v>0</v>
      </c>
      <c r="I83" s="40"/>
      <c r="J83" s="36">
        <f t="shared" si="24"/>
        <v>0</v>
      </c>
      <c r="K83" s="36">
        <f t="shared" si="17"/>
        <v>0</v>
      </c>
      <c r="L83" s="37">
        <f t="shared" si="25"/>
        <v>0</v>
      </c>
      <c r="M83" s="40"/>
      <c r="N83" s="44">
        <f t="shared" si="19"/>
        <v>0</v>
      </c>
      <c r="O83" s="44">
        <f t="shared" si="26"/>
        <v>0</v>
      </c>
      <c r="P83" s="24" t="str">
        <f t="shared" si="21"/>
        <v>.</v>
      </c>
      <c r="Q83" s="48"/>
      <c r="R83" s="32"/>
      <c r="S83" s="43"/>
      <c r="T83" s="82"/>
      <c r="U83" s="86">
        <f t="shared" si="27"/>
        <v>0</v>
      </c>
      <c r="V83" s="86">
        <f t="shared" si="28"/>
        <v>0</v>
      </c>
      <c r="W83" s="94">
        <f t="shared" si="29"/>
        <v>0</v>
      </c>
    </row>
    <row r="84" spans="1:23" ht="15">
      <c r="A84" s="304"/>
      <c r="B84" s="305"/>
      <c r="C84" s="68">
        <v>10</v>
      </c>
      <c r="D84" s="170">
        <v>0</v>
      </c>
      <c r="E84" s="171">
        <v>0</v>
      </c>
      <c r="F84" s="172">
        <v>1</v>
      </c>
      <c r="G84" s="39">
        <f t="shared" si="22"/>
        <v>0</v>
      </c>
      <c r="H84" s="40">
        <f t="shared" si="23"/>
        <v>0</v>
      </c>
      <c r="I84" s="40"/>
      <c r="J84" s="36">
        <f t="shared" si="24"/>
        <v>0</v>
      </c>
      <c r="K84" s="36">
        <f t="shared" si="17"/>
        <v>0</v>
      </c>
      <c r="L84" s="37">
        <f t="shared" si="25"/>
        <v>0</v>
      </c>
      <c r="M84" s="40"/>
      <c r="N84" s="44">
        <f t="shared" si="19"/>
        <v>0</v>
      </c>
      <c r="O84" s="44">
        <f t="shared" si="26"/>
        <v>0</v>
      </c>
      <c r="P84" s="24" t="str">
        <f t="shared" si="21"/>
        <v>.</v>
      </c>
      <c r="Q84" s="48"/>
      <c r="R84" s="32"/>
      <c r="S84" s="43"/>
      <c r="T84" s="82"/>
      <c r="U84" s="86">
        <f t="shared" si="27"/>
        <v>0</v>
      </c>
      <c r="V84" s="86">
        <f t="shared" si="28"/>
        <v>0</v>
      </c>
      <c r="W84" s="94">
        <f t="shared" si="29"/>
        <v>0</v>
      </c>
    </row>
    <row r="85" spans="1:23" ht="15">
      <c r="A85" s="304"/>
      <c r="B85" s="305"/>
      <c r="C85" s="68">
        <v>11</v>
      </c>
      <c r="D85" s="170">
        <v>0</v>
      </c>
      <c r="E85" s="171">
        <v>0</v>
      </c>
      <c r="F85" s="172">
        <v>1</v>
      </c>
      <c r="G85" s="39">
        <f t="shared" si="22"/>
        <v>0</v>
      </c>
      <c r="H85" s="40">
        <f t="shared" si="23"/>
        <v>0</v>
      </c>
      <c r="I85" s="40"/>
      <c r="J85" s="36">
        <f t="shared" si="24"/>
        <v>0</v>
      </c>
      <c r="K85" s="36">
        <f t="shared" si="17"/>
        <v>0</v>
      </c>
      <c r="L85" s="37">
        <f t="shared" si="25"/>
        <v>0</v>
      </c>
      <c r="M85" s="40"/>
      <c r="N85" s="44">
        <f t="shared" si="19"/>
        <v>0</v>
      </c>
      <c r="O85" s="44">
        <f t="shared" si="26"/>
        <v>0</v>
      </c>
      <c r="P85" s="24" t="str">
        <f t="shared" si="21"/>
        <v>.</v>
      </c>
      <c r="Q85" s="48"/>
      <c r="R85" s="32"/>
      <c r="S85" s="43"/>
      <c r="T85" s="82"/>
      <c r="U85" s="86">
        <f t="shared" si="27"/>
        <v>0</v>
      </c>
      <c r="V85" s="86">
        <f t="shared" si="28"/>
        <v>0</v>
      </c>
      <c r="W85" s="94">
        <f t="shared" si="29"/>
        <v>0</v>
      </c>
    </row>
    <row r="86" spans="1:23" ht="15">
      <c r="A86" s="304"/>
      <c r="B86" s="305"/>
      <c r="C86" s="68">
        <v>12</v>
      </c>
      <c r="D86" s="170">
        <v>0</v>
      </c>
      <c r="E86" s="171">
        <v>0</v>
      </c>
      <c r="F86" s="172">
        <v>1</v>
      </c>
      <c r="G86" s="39">
        <f t="shared" si="22"/>
        <v>0</v>
      </c>
      <c r="H86" s="40">
        <f t="shared" si="23"/>
        <v>0</v>
      </c>
      <c r="I86" s="40"/>
      <c r="J86" s="36">
        <f t="shared" si="24"/>
        <v>0</v>
      </c>
      <c r="K86" s="36">
        <f t="shared" si="17"/>
        <v>0</v>
      </c>
      <c r="L86" s="37">
        <f t="shared" si="25"/>
        <v>0</v>
      </c>
      <c r="M86" s="40"/>
      <c r="N86" s="44">
        <f t="shared" si="19"/>
        <v>0</v>
      </c>
      <c r="O86" s="44">
        <f t="shared" si="26"/>
        <v>0</v>
      </c>
      <c r="P86" s="24" t="str">
        <f t="shared" si="21"/>
        <v>.</v>
      </c>
      <c r="Q86" s="48"/>
      <c r="R86" s="32"/>
      <c r="S86" s="43"/>
      <c r="T86" s="82"/>
      <c r="U86" s="86">
        <f t="shared" si="27"/>
        <v>0</v>
      </c>
      <c r="V86" s="86">
        <f t="shared" si="28"/>
        <v>0</v>
      </c>
      <c r="W86" s="94">
        <f t="shared" si="29"/>
        <v>0</v>
      </c>
    </row>
    <row r="87" spans="1:23" ht="15">
      <c r="A87" s="304"/>
      <c r="B87" s="305"/>
      <c r="C87" s="68">
        <v>13</v>
      </c>
      <c r="D87" s="170">
        <v>0</v>
      </c>
      <c r="E87" s="171">
        <v>0</v>
      </c>
      <c r="F87" s="172">
        <v>1</v>
      </c>
      <c r="G87" s="39">
        <f t="shared" si="22"/>
        <v>0</v>
      </c>
      <c r="H87" s="40">
        <f t="shared" si="23"/>
        <v>0</v>
      </c>
      <c r="I87" s="40"/>
      <c r="J87" s="36">
        <f t="shared" si="24"/>
        <v>0</v>
      </c>
      <c r="K87" s="36">
        <f t="shared" si="17"/>
        <v>0</v>
      </c>
      <c r="L87" s="37">
        <f t="shared" si="25"/>
        <v>0</v>
      </c>
      <c r="M87" s="40"/>
      <c r="N87" s="44">
        <f t="shared" si="19"/>
        <v>0</v>
      </c>
      <c r="O87" s="44">
        <f t="shared" si="26"/>
        <v>0</v>
      </c>
      <c r="P87" s="24" t="str">
        <f t="shared" si="21"/>
        <v>.</v>
      </c>
      <c r="Q87" s="48"/>
      <c r="R87" s="32"/>
      <c r="S87" s="43"/>
      <c r="T87" s="82"/>
      <c r="U87" s="86">
        <f t="shared" si="27"/>
        <v>0</v>
      </c>
      <c r="V87" s="86">
        <f t="shared" si="28"/>
        <v>0</v>
      </c>
      <c r="W87" s="94">
        <f t="shared" si="29"/>
        <v>0</v>
      </c>
    </row>
    <row r="88" spans="1:23" ht="15">
      <c r="A88" s="304"/>
      <c r="B88" s="305"/>
      <c r="C88" s="68">
        <v>14</v>
      </c>
      <c r="D88" s="170">
        <v>0</v>
      </c>
      <c r="E88" s="171">
        <v>0</v>
      </c>
      <c r="F88" s="172">
        <v>1</v>
      </c>
      <c r="G88" s="39">
        <f t="shared" si="22"/>
        <v>0</v>
      </c>
      <c r="H88" s="40">
        <f t="shared" si="23"/>
        <v>0</v>
      </c>
      <c r="I88" s="40"/>
      <c r="J88" s="36">
        <f t="shared" si="24"/>
        <v>0</v>
      </c>
      <c r="K88" s="36">
        <f t="shared" si="17"/>
        <v>0</v>
      </c>
      <c r="L88" s="37">
        <f t="shared" si="25"/>
        <v>0</v>
      </c>
      <c r="M88" s="40"/>
      <c r="N88" s="44">
        <f t="shared" si="19"/>
        <v>0</v>
      </c>
      <c r="O88" s="44">
        <f t="shared" si="26"/>
        <v>0</v>
      </c>
      <c r="P88" s="24" t="str">
        <f t="shared" si="21"/>
        <v>.</v>
      </c>
      <c r="Q88" s="48"/>
      <c r="R88" s="32"/>
      <c r="S88" s="43"/>
      <c r="T88" s="82"/>
      <c r="U88" s="86">
        <f t="shared" si="27"/>
        <v>0</v>
      </c>
      <c r="V88" s="86">
        <f t="shared" si="28"/>
        <v>0</v>
      </c>
      <c r="W88" s="94">
        <f t="shared" si="29"/>
        <v>0</v>
      </c>
    </row>
    <row r="89" spans="1:23" ht="15">
      <c r="A89" s="304"/>
      <c r="B89" s="305"/>
      <c r="C89" s="68">
        <v>15</v>
      </c>
      <c r="D89" s="170">
        <v>0</v>
      </c>
      <c r="E89" s="171">
        <v>0</v>
      </c>
      <c r="F89" s="172">
        <v>1</v>
      </c>
      <c r="G89" s="39">
        <f t="shared" si="22"/>
        <v>0</v>
      </c>
      <c r="H89" s="40">
        <f t="shared" si="23"/>
        <v>0</v>
      </c>
      <c r="I89" s="40"/>
      <c r="J89" s="36">
        <f t="shared" si="24"/>
        <v>0</v>
      </c>
      <c r="K89" s="36">
        <f t="shared" si="17"/>
        <v>0</v>
      </c>
      <c r="L89" s="37">
        <f t="shared" si="25"/>
        <v>0</v>
      </c>
      <c r="M89" s="40"/>
      <c r="N89" s="44">
        <f t="shared" si="19"/>
        <v>0</v>
      </c>
      <c r="O89" s="44">
        <f t="shared" si="26"/>
        <v>0</v>
      </c>
      <c r="P89" s="24" t="str">
        <f t="shared" si="21"/>
        <v>.</v>
      </c>
      <c r="Q89" s="48"/>
      <c r="R89" s="32"/>
      <c r="S89" s="43"/>
      <c r="T89" s="82"/>
      <c r="U89" s="86">
        <f t="shared" si="27"/>
        <v>0</v>
      </c>
      <c r="V89" s="86">
        <f t="shared" si="28"/>
        <v>0</v>
      </c>
      <c r="W89" s="94">
        <f t="shared" si="29"/>
        <v>0</v>
      </c>
    </row>
    <row r="90" spans="1:23" ht="15">
      <c r="A90" s="304"/>
      <c r="B90" s="305"/>
      <c r="C90" s="68">
        <v>16</v>
      </c>
      <c r="D90" s="170">
        <v>0</v>
      </c>
      <c r="E90" s="171">
        <v>0</v>
      </c>
      <c r="F90" s="172">
        <v>1</v>
      </c>
      <c r="G90" s="39">
        <f t="shared" si="22"/>
        <v>0</v>
      </c>
      <c r="H90" s="40">
        <f t="shared" si="23"/>
        <v>0</v>
      </c>
      <c r="I90" s="40"/>
      <c r="J90" s="36">
        <f t="shared" si="24"/>
        <v>0</v>
      </c>
      <c r="K90" s="36">
        <f t="shared" si="17"/>
        <v>0</v>
      </c>
      <c r="L90" s="37">
        <f t="shared" si="25"/>
        <v>0</v>
      </c>
      <c r="M90" s="40"/>
      <c r="N90" s="44">
        <f t="shared" si="19"/>
        <v>0</v>
      </c>
      <c r="O90" s="44">
        <f t="shared" si="26"/>
        <v>0</v>
      </c>
      <c r="P90" s="24" t="str">
        <f t="shared" si="21"/>
        <v>.</v>
      </c>
      <c r="Q90" s="48"/>
      <c r="R90" s="32"/>
      <c r="S90" s="43"/>
      <c r="T90" s="82"/>
      <c r="U90" s="86">
        <f t="shared" si="27"/>
        <v>0</v>
      </c>
      <c r="V90" s="86">
        <f t="shared" si="28"/>
        <v>0</v>
      </c>
      <c r="W90" s="94">
        <f t="shared" si="29"/>
        <v>0</v>
      </c>
    </row>
    <row r="91" spans="1:23" ht="15">
      <c r="A91" s="304"/>
      <c r="B91" s="305"/>
      <c r="C91" s="68">
        <v>17</v>
      </c>
      <c r="D91" s="170">
        <v>0</v>
      </c>
      <c r="E91" s="171">
        <v>0</v>
      </c>
      <c r="F91" s="172">
        <v>1</v>
      </c>
      <c r="G91" s="39">
        <f t="shared" si="22"/>
        <v>0</v>
      </c>
      <c r="H91" s="40">
        <f t="shared" si="23"/>
        <v>0</v>
      </c>
      <c r="I91" s="40"/>
      <c r="J91" s="36">
        <f t="shared" si="24"/>
        <v>0</v>
      </c>
      <c r="K91" s="36">
        <f t="shared" si="17"/>
        <v>0</v>
      </c>
      <c r="L91" s="37">
        <f t="shared" si="25"/>
        <v>0</v>
      </c>
      <c r="M91" s="40"/>
      <c r="N91" s="44">
        <f t="shared" si="19"/>
        <v>0</v>
      </c>
      <c r="O91" s="44">
        <f t="shared" si="26"/>
        <v>0</v>
      </c>
      <c r="P91" s="24" t="str">
        <f t="shared" si="21"/>
        <v>.</v>
      </c>
      <c r="Q91" s="48"/>
      <c r="R91" s="32"/>
      <c r="S91" s="43"/>
      <c r="T91" s="82"/>
      <c r="U91" s="86">
        <f t="shared" si="27"/>
        <v>0</v>
      </c>
      <c r="V91" s="86">
        <f t="shared" si="28"/>
        <v>0</v>
      </c>
      <c r="W91" s="94">
        <f t="shared" si="29"/>
        <v>0</v>
      </c>
    </row>
    <row r="92" spans="1:23" ht="15">
      <c r="A92" s="304"/>
      <c r="B92" s="305"/>
      <c r="C92" s="68">
        <v>18</v>
      </c>
      <c r="D92" s="170">
        <v>0</v>
      </c>
      <c r="E92" s="171">
        <v>0</v>
      </c>
      <c r="F92" s="172">
        <v>1</v>
      </c>
      <c r="G92" s="39">
        <f t="shared" si="22"/>
        <v>0</v>
      </c>
      <c r="H92" s="40">
        <f t="shared" si="23"/>
        <v>0</v>
      </c>
      <c r="I92" s="40"/>
      <c r="J92" s="36">
        <f t="shared" si="24"/>
        <v>0</v>
      </c>
      <c r="K92" s="36">
        <f t="shared" si="17"/>
        <v>0</v>
      </c>
      <c r="L92" s="37">
        <f t="shared" si="25"/>
        <v>0</v>
      </c>
      <c r="M92" s="40"/>
      <c r="N92" s="44">
        <f t="shared" si="19"/>
        <v>0</v>
      </c>
      <c r="O92" s="44">
        <f t="shared" si="26"/>
        <v>0</v>
      </c>
      <c r="P92" s="24" t="str">
        <f t="shared" si="21"/>
        <v>.</v>
      </c>
      <c r="Q92" s="48"/>
      <c r="R92" s="32"/>
      <c r="S92" s="43"/>
      <c r="T92" s="82"/>
      <c r="U92" s="86">
        <f t="shared" si="27"/>
        <v>0</v>
      </c>
      <c r="V92" s="86">
        <f t="shared" si="28"/>
        <v>0</v>
      </c>
      <c r="W92" s="94">
        <f t="shared" si="29"/>
        <v>0</v>
      </c>
    </row>
    <row r="93" spans="1:23" ht="15">
      <c r="A93" s="304"/>
      <c r="B93" s="305"/>
      <c r="C93" s="68">
        <v>19</v>
      </c>
      <c r="D93" s="170">
        <v>0</v>
      </c>
      <c r="E93" s="171">
        <v>0</v>
      </c>
      <c r="F93" s="172">
        <v>1</v>
      </c>
      <c r="G93" s="39">
        <f t="shared" si="22"/>
        <v>0</v>
      </c>
      <c r="H93" s="40">
        <f t="shared" si="23"/>
        <v>0</v>
      </c>
      <c r="I93" s="40"/>
      <c r="J93" s="36">
        <f t="shared" si="24"/>
        <v>0</v>
      </c>
      <c r="K93" s="36">
        <f t="shared" si="17"/>
        <v>0</v>
      </c>
      <c r="L93" s="37">
        <f t="shared" si="25"/>
        <v>0</v>
      </c>
      <c r="M93" s="40"/>
      <c r="N93" s="44">
        <f t="shared" si="19"/>
        <v>0</v>
      </c>
      <c r="O93" s="44">
        <f t="shared" si="26"/>
        <v>0</v>
      </c>
      <c r="P93" s="24" t="str">
        <f t="shared" si="21"/>
        <v>.</v>
      </c>
      <c r="Q93" s="48"/>
      <c r="R93" s="32"/>
      <c r="S93" s="43"/>
      <c r="T93" s="82"/>
      <c r="U93" s="86">
        <f t="shared" si="27"/>
        <v>0</v>
      </c>
      <c r="V93" s="86">
        <f t="shared" si="28"/>
        <v>0</v>
      </c>
      <c r="W93" s="94">
        <f t="shared" si="29"/>
        <v>0</v>
      </c>
    </row>
    <row r="94" spans="1:29" ht="15">
      <c r="A94" s="304"/>
      <c r="B94" s="305"/>
      <c r="C94" s="68">
        <v>20</v>
      </c>
      <c r="D94" s="170">
        <v>0</v>
      </c>
      <c r="E94" s="171">
        <v>0</v>
      </c>
      <c r="F94" s="172">
        <v>1</v>
      </c>
      <c r="G94" s="39">
        <f t="shared" si="22"/>
        <v>0</v>
      </c>
      <c r="H94" s="40">
        <f t="shared" si="23"/>
        <v>0</v>
      </c>
      <c r="I94" s="40"/>
      <c r="J94" s="36">
        <f t="shared" si="24"/>
        <v>0</v>
      </c>
      <c r="K94" s="36">
        <f t="shared" si="17"/>
        <v>0</v>
      </c>
      <c r="L94" s="37">
        <f t="shared" si="25"/>
        <v>0</v>
      </c>
      <c r="M94" s="40"/>
      <c r="N94" s="44">
        <f t="shared" si="19"/>
        <v>0</v>
      </c>
      <c r="O94" s="44">
        <f t="shared" si="26"/>
        <v>0</v>
      </c>
      <c r="P94" s="24" t="str">
        <f t="shared" si="21"/>
        <v>.</v>
      </c>
      <c r="Q94" s="48"/>
      <c r="R94" s="32"/>
      <c r="S94" s="43"/>
      <c r="T94" s="82"/>
      <c r="U94" s="86">
        <f t="shared" si="27"/>
        <v>0</v>
      </c>
      <c r="V94" s="86">
        <f t="shared" si="28"/>
        <v>0</v>
      </c>
      <c r="W94" s="94">
        <f t="shared" si="29"/>
        <v>0</v>
      </c>
      <c r="X94" s="31"/>
      <c r="Y94" s="31"/>
      <c r="Z94" s="31"/>
      <c r="AA94" s="31"/>
      <c r="AB94" s="31"/>
      <c r="AC94" s="31"/>
    </row>
    <row r="95" spans="1:23" ht="15">
      <c r="A95" s="304"/>
      <c r="B95" s="305"/>
      <c r="C95" s="68">
        <v>21</v>
      </c>
      <c r="D95" s="170">
        <v>0</v>
      </c>
      <c r="E95" s="171">
        <v>0</v>
      </c>
      <c r="F95" s="172">
        <v>1</v>
      </c>
      <c r="G95" s="39">
        <f t="shared" si="22"/>
        <v>0</v>
      </c>
      <c r="H95" s="40">
        <f t="shared" si="23"/>
        <v>0</v>
      </c>
      <c r="I95" s="40"/>
      <c r="J95" s="36">
        <f t="shared" si="24"/>
        <v>0</v>
      </c>
      <c r="K95" s="36">
        <f t="shared" si="17"/>
        <v>0</v>
      </c>
      <c r="L95" s="37">
        <f t="shared" si="25"/>
        <v>0</v>
      </c>
      <c r="M95" s="40"/>
      <c r="N95" s="44">
        <f t="shared" si="19"/>
        <v>0</v>
      </c>
      <c r="O95" s="44">
        <f t="shared" si="26"/>
        <v>0</v>
      </c>
      <c r="P95" s="24" t="str">
        <f t="shared" si="21"/>
        <v>.</v>
      </c>
      <c r="Q95" s="48"/>
      <c r="R95" s="32"/>
      <c r="S95" s="43"/>
      <c r="T95" s="82"/>
      <c r="U95" s="86">
        <f t="shared" si="27"/>
        <v>0</v>
      </c>
      <c r="V95" s="86">
        <f t="shared" si="28"/>
        <v>0</v>
      </c>
      <c r="W95" s="94">
        <f t="shared" si="29"/>
        <v>0</v>
      </c>
    </row>
    <row r="96" spans="1:23" ht="15">
      <c r="A96" s="304"/>
      <c r="B96" s="305"/>
      <c r="C96" s="68">
        <v>22</v>
      </c>
      <c r="D96" s="170">
        <v>0</v>
      </c>
      <c r="E96" s="171">
        <v>0</v>
      </c>
      <c r="F96" s="172">
        <v>1</v>
      </c>
      <c r="G96" s="39">
        <f t="shared" si="22"/>
        <v>0</v>
      </c>
      <c r="H96" s="40">
        <f t="shared" si="23"/>
        <v>0</v>
      </c>
      <c r="I96" s="40"/>
      <c r="J96" s="36">
        <f t="shared" si="24"/>
        <v>0</v>
      </c>
      <c r="K96" s="36">
        <f t="shared" si="17"/>
        <v>0</v>
      </c>
      <c r="L96" s="37">
        <f t="shared" si="25"/>
        <v>0</v>
      </c>
      <c r="M96" s="40"/>
      <c r="N96" s="44">
        <f t="shared" si="19"/>
        <v>0</v>
      </c>
      <c r="O96" s="44">
        <f t="shared" si="26"/>
        <v>0</v>
      </c>
      <c r="P96" s="24" t="str">
        <f t="shared" si="21"/>
        <v>.</v>
      </c>
      <c r="Q96" s="48"/>
      <c r="R96" s="32"/>
      <c r="S96" s="43"/>
      <c r="T96" s="82"/>
      <c r="U96" s="86">
        <f t="shared" si="27"/>
        <v>0</v>
      </c>
      <c r="V96" s="86">
        <f t="shared" si="28"/>
        <v>0</v>
      </c>
      <c r="W96" s="94">
        <f t="shared" si="29"/>
        <v>0</v>
      </c>
    </row>
    <row r="97" spans="1:23" ht="15">
      <c r="A97" s="304"/>
      <c r="B97" s="305"/>
      <c r="C97" s="68">
        <v>23</v>
      </c>
      <c r="D97" s="170">
        <v>0</v>
      </c>
      <c r="E97" s="171">
        <v>0</v>
      </c>
      <c r="F97" s="172">
        <v>1</v>
      </c>
      <c r="G97" s="39">
        <f t="shared" si="22"/>
        <v>0</v>
      </c>
      <c r="H97" s="40">
        <f t="shared" si="23"/>
        <v>0</v>
      </c>
      <c r="I97" s="40"/>
      <c r="J97" s="36">
        <f t="shared" si="24"/>
        <v>0</v>
      </c>
      <c r="K97" s="36">
        <f t="shared" si="17"/>
        <v>0</v>
      </c>
      <c r="L97" s="37">
        <f t="shared" si="25"/>
        <v>0</v>
      </c>
      <c r="M97" s="40"/>
      <c r="N97" s="44">
        <f t="shared" si="19"/>
        <v>0</v>
      </c>
      <c r="O97" s="44">
        <f t="shared" si="26"/>
        <v>0</v>
      </c>
      <c r="P97" s="24" t="str">
        <f t="shared" si="21"/>
        <v>.</v>
      </c>
      <c r="Q97" s="48"/>
      <c r="R97" s="32"/>
      <c r="S97" s="43"/>
      <c r="T97" s="82"/>
      <c r="U97" s="86">
        <f t="shared" si="27"/>
        <v>0</v>
      </c>
      <c r="V97" s="86">
        <f t="shared" si="28"/>
        <v>0</v>
      </c>
      <c r="W97" s="94">
        <f t="shared" si="29"/>
        <v>0</v>
      </c>
    </row>
    <row r="98" spans="1:23" ht="15">
      <c r="A98" s="304"/>
      <c r="B98" s="305"/>
      <c r="C98" s="68">
        <v>24</v>
      </c>
      <c r="D98" s="170">
        <v>0</v>
      </c>
      <c r="E98" s="171">
        <v>0</v>
      </c>
      <c r="F98" s="172">
        <v>1</v>
      </c>
      <c r="G98" s="39">
        <f t="shared" si="22"/>
        <v>0</v>
      </c>
      <c r="H98" s="40">
        <f t="shared" si="23"/>
        <v>0</v>
      </c>
      <c r="I98" s="40"/>
      <c r="J98" s="36">
        <f t="shared" si="24"/>
        <v>0</v>
      </c>
      <c r="K98" s="36">
        <f t="shared" si="17"/>
        <v>0</v>
      </c>
      <c r="L98" s="37">
        <f t="shared" si="25"/>
        <v>0</v>
      </c>
      <c r="M98" s="40"/>
      <c r="N98" s="44">
        <f t="shared" si="19"/>
        <v>0</v>
      </c>
      <c r="O98" s="44">
        <f t="shared" si="26"/>
        <v>0</v>
      </c>
      <c r="P98" s="24" t="str">
        <f t="shared" si="21"/>
        <v>.</v>
      </c>
      <c r="Q98" s="48"/>
      <c r="R98" s="32"/>
      <c r="S98" s="43"/>
      <c r="T98" s="82"/>
      <c r="U98" s="86">
        <f t="shared" si="27"/>
        <v>0</v>
      </c>
      <c r="V98" s="86">
        <f t="shared" si="28"/>
        <v>0</v>
      </c>
      <c r="W98" s="94">
        <f t="shared" si="29"/>
        <v>0</v>
      </c>
    </row>
    <row r="99" spans="1:23" ht="15">
      <c r="A99" s="304"/>
      <c r="B99" s="305"/>
      <c r="C99" s="68">
        <v>25</v>
      </c>
      <c r="D99" s="170">
        <v>0</v>
      </c>
      <c r="E99" s="171">
        <v>0</v>
      </c>
      <c r="F99" s="172">
        <v>1</v>
      </c>
      <c r="G99" s="39">
        <f t="shared" si="22"/>
        <v>0</v>
      </c>
      <c r="H99" s="40">
        <f t="shared" si="23"/>
        <v>0</v>
      </c>
      <c r="I99" s="40"/>
      <c r="J99" s="36">
        <f t="shared" si="24"/>
        <v>0</v>
      </c>
      <c r="K99" s="36">
        <f t="shared" si="17"/>
        <v>0</v>
      </c>
      <c r="L99" s="37">
        <f t="shared" si="25"/>
        <v>0</v>
      </c>
      <c r="M99" s="40"/>
      <c r="N99" s="44">
        <f t="shared" si="19"/>
        <v>0</v>
      </c>
      <c r="O99" s="44">
        <f t="shared" si="26"/>
        <v>0</v>
      </c>
      <c r="P99" s="24" t="str">
        <f t="shared" si="21"/>
        <v>.</v>
      </c>
      <c r="Q99" s="48"/>
      <c r="R99" s="32"/>
      <c r="S99" s="43"/>
      <c r="T99" s="82"/>
      <c r="U99" s="86">
        <f t="shared" si="27"/>
        <v>0</v>
      </c>
      <c r="V99" s="86">
        <f t="shared" si="28"/>
        <v>0</v>
      </c>
      <c r="W99" s="94">
        <f t="shared" si="29"/>
        <v>0</v>
      </c>
    </row>
    <row r="100" spans="1:23" ht="15">
      <c r="A100" s="304"/>
      <c r="B100" s="305"/>
      <c r="C100" s="68">
        <v>26</v>
      </c>
      <c r="D100" s="170">
        <v>0</v>
      </c>
      <c r="E100" s="171">
        <v>0</v>
      </c>
      <c r="F100" s="172">
        <v>1</v>
      </c>
      <c r="G100" s="39">
        <f t="shared" si="22"/>
        <v>0</v>
      </c>
      <c r="H100" s="40">
        <f t="shared" si="23"/>
        <v>0</v>
      </c>
      <c r="I100" s="40"/>
      <c r="J100" s="36">
        <f t="shared" si="24"/>
        <v>0</v>
      </c>
      <c r="K100" s="36">
        <f t="shared" si="17"/>
        <v>0</v>
      </c>
      <c r="L100" s="37">
        <f t="shared" si="25"/>
        <v>0</v>
      </c>
      <c r="M100" s="40"/>
      <c r="N100" s="44">
        <f t="shared" si="19"/>
        <v>0</v>
      </c>
      <c r="O100" s="44">
        <f t="shared" si="26"/>
        <v>0</v>
      </c>
      <c r="P100" s="24" t="str">
        <f t="shared" si="21"/>
        <v>.</v>
      </c>
      <c r="Q100" s="48"/>
      <c r="R100" s="32"/>
      <c r="S100" s="43"/>
      <c r="T100" s="82"/>
      <c r="U100" s="86">
        <f t="shared" si="27"/>
        <v>0</v>
      </c>
      <c r="V100" s="86">
        <f t="shared" si="28"/>
        <v>0</v>
      </c>
      <c r="W100" s="94">
        <f t="shared" si="29"/>
        <v>0</v>
      </c>
    </row>
    <row r="101" spans="1:23" ht="15">
      <c r="A101" s="304"/>
      <c r="B101" s="305"/>
      <c r="C101" s="68">
        <v>27</v>
      </c>
      <c r="D101" s="170">
        <v>0</v>
      </c>
      <c r="E101" s="171">
        <v>0</v>
      </c>
      <c r="F101" s="172">
        <v>1</v>
      </c>
      <c r="G101" s="39">
        <f t="shared" si="22"/>
        <v>0</v>
      </c>
      <c r="H101" s="40">
        <f t="shared" si="23"/>
        <v>0</v>
      </c>
      <c r="I101" s="40"/>
      <c r="J101" s="36">
        <f t="shared" si="24"/>
        <v>0</v>
      </c>
      <c r="K101" s="36">
        <f t="shared" si="17"/>
        <v>0</v>
      </c>
      <c r="L101" s="37">
        <f t="shared" si="25"/>
        <v>0</v>
      </c>
      <c r="M101" s="40"/>
      <c r="N101" s="44">
        <f t="shared" si="19"/>
        <v>0</v>
      </c>
      <c r="O101" s="44">
        <f t="shared" si="26"/>
        <v>0</v>
      </c>
      <c r="P101" s="24" t="str">
        <f t="shared" si="21"/>
        <v>.</v>
      </c>
      <c r="Q101" s="48"/>
      <c r="R101" s="32"/>
      <c r="S101" s="43"/>
      <c r="T101" s="82"/>
      <c r="U101" s="86">
        <f t="shared" si="27"/>
        <v>0</v>
      </c>
      <c r="V101" s="86">
        <f t="shared" si="28"/>
        <v>0</v>
      </c>
      <c r="W101" s="94">
        <f t="shared" si="29"/>
        <v>0</v>
      </c>
    </row>
    <row r="102" spans="1:23" ht="15">
      <c r="A102" s="304"/>
      <c r="B102" s="305"/>
      <c r="C102" s="68">
        <v>28</v>
      </c>
      <c r="D102" s="170">
        <v>0</v>
      </c>
      <c r="E102" s="171">
        <v>0</v>
      </c>
      <c r="F102" s="172">
        <v>1</v>
      </c>
      <c r="G102" s="39">
        <f t="shared" si="22"/>
        <v>0</v>
      </c>
      <c r="H102" s="40">
        <f t="shared" si="23"/>
        <v>0</v>
      </c>
      <c r="I102" s="40"/>
      <c r="J102" s="36">
        <f t="shared" si="24"/>
        <v>0</v>
      </c>
      <c r="K102" s="36">
        <f t="shared" si="17"/>
        <v>0</v>
      </c>
      <c r="L102" s="37">
        <f t="shared" si="25"/>
        <v>0</v>
      </c>
      <c r="M102" s="40"/>
      <c r="N102" s="44">
        <f t="shared" si="19"/>
        <v>0</v>
      </c>
      <c r="O102" s="44">
        <f t="shared" si="26"/>
        <v>0</v>
      </c>
      <c r="P102" s="24" t="str">
        <f t="shared" si="21"/>
        <v>.</v>
      </c>
      <c r="Q102" s="48"/>
      <c r="R102" s="32"/>
      <c r="S102" s="43"/>
      <c r="T102" s="82"/>
      <c r="U102" s="86">
        <f t="shared" si="27"/>
        <v>0</v>
      </c>
      <c r="V102" s="86">
        <f t="shared" si="28"/>
        <v>0</v>
      </c>
      <c r="W102" s="94">
        <f t="shared" si="29"/>
        <v>0</v>
      </c>
    </row>
    <row r="103" spans="1:23" ht="15">
      <c r="A103" s="304"/>
      <c r="B103" s="305"/>
      <c r="C103" s="68">
        <v>29</v>
      </c>
      <c r="D103" s="170">
        <v>0</v>
      </c>
      <c r="E103" s="171">
        <v>0</v>
      </c>
      <c r="F103" s="172">
        <v>1</v>
      </c>
      <c r="G103" s="39">
        <f t="shared" si="22"/>
        <v>0</v>
      </c>
      <c r="H103" s="40">
        <f t="shared" si="23"/>
        <v>0</v>
      </c>
      <c r="I103" s="40"/>
      <c r="J103" s="36">
        <f t="shared" si="24"/>
        <v>0</v>
      </c>
      <c r="K103" s="36">
        <f t="shared" si="17"/>
        <v>0</v>
      </c>
      <c r="L103" s="37">
        <f t="shared" si="25"/>
        <v>0</v>
      </c>
      <c r="M103" s="40"/>
      <c r="N103" s="44">
        <f t="shared" si="19"/>
        <v>0</v>
      </c>
      <c r="O103" s="44">
        <f t="shared" si="26"/>
        <v>0</v>
      </c>
      <c r="P103" s="24" t="str">
        <f t="shared" si="21"/>
        <v>.</v>
      </c>
      <c r="Q103" s="48"/>
      <c r="R103" s="32"/>
      <c r="S103" s="43"/>
      <c r="T103" s="82"/>
      <c r="U103" s="86">
        <f t="shared" si="27"/>
        <v>0</v>
      </c>
      <c r="V103" s="86">
        <f t="shared" si="28"/>
        <v>0</v>
      </c>
      <c r="W103" s="94">
        <f t="shared" si="29"/>
        <v>0</v>
      </c>
    </row>
    <row r="104" spans="1:23" ht="15">
      <c r="A104" s="304"/>
      <c r="B104" s="305"/>
      <c r="C104" s="68">
        <v>30</v>
      </c>
      <c r="D104" s="170">
        <v>0</v>
      </c>
      <c r="E104" s="171">
        <v>0</v>
      </c>
      <c r="F104" s="172">
        <v>1</v>
      </c>
      <c r="G104" s="39">
        <f t="shared" si="22"/>
        <v>0</v>
      </c>
      <c r="H104" s="40">
        <f t="shared" si="23"/>
        <v>0</v>
      </c>
      <c r="I104" s="40"/>
      <c r="J104" s="36">
        <f t="shared" si="24"/>
        <v>0</v>
      </c>
      <c r="K104" s="36">
        <f t="shared" si="17"/>
        <v>0</v>
      </c>
      <c r="L104" s="37">
        <f t="shared" si="25"/>
        <v>0</v>
      </c>
      <c r="M104" s="40"/>
      <c r="N104" s="44">
        <f t="shared" si="19"/>
        <v>0</v>
      </c>
      <c r="O104" s="44">
        <f t="shared" si="26"/>
        <v>0</v>
      </c>
      <c r="P104" s="24" t="str">
        <f t="shared" si="21"/>
        <v>.</v>
      </c>
      <c r="Q104" s="48"/>
      <c r="R104" s="32"/>
      <c r="S104" s="43"/>
      <c r="T104" s="82"/>
      <c r="U104" s="86">
        <f t="shared" si="27"/>
        <v>0</v>
      </c>
      <c r="V104" s="86">
        <f t="shared" si="28"/>
        <v>0</v>
      </c>
      <c r="W104" s="94">
        <f t="shared" si="29"/>
        <v>0</v>
      </c>
    </row>
    <row r="105" spans="1:23" ht="15">
      <c r="A105" s="304"/>
      <c r="B105" s="305"/>
      <c r="C105" s="68">
        <v>31</v>
      </c>
      <c r="D105" s="170">
        <v>0</v>
      </c>
      <c r="E105" s="171">
        <v>0</v>
      </c>
      <c r="F105" s="172">
        <v>1</v>
      </c>
      <c r="G105" s="39">
        <f t="shared" si="22"/>
        <v>0</v>
      </c>
      <c r="H105" s="40">
        <f t="shared" si="23"/>
        <v>0</v>
      </c>
      <c r="I105" s="40"/>
      <c r="J105" s="36">
        <f t="shared" si="24"/>
        <v>0</v>
      </c>
      <c r="K105" s="36">
        <f t="shared" si="17"/>
        <v>0</v>
      </c>
      <c r="L105" s="37">
        <f t="shared" si="25"/>
        <v>0</v>
      </c>
      <c r="M105" s="40"/>
      <c r="N105" s="44">
        <f t="shared" si="19"/>
        <v>0</v>
      </c>
      <c r="O105" s="44">
        <f t="shared" si="26"/>
        <v>0</v>
      </c>
      <c r="P105" s="24" t="str">
        <f t="shared" si="21"/>
        <v>.</v>
      </c>
      <c r="Q105" s="48"/>
      <c r="R105" s="32"/>
      <c r="S105" s="43"/>
      <c r="T105" s="82"/>
      <c r="U105" s="86">
        <f t="shared" si="27"/>
        <v>0</v>
      </c>
      <c r="V105" s="86">
        <f t="shared" si="28"/>
        <v>0</v>
      </c>
      <c r="W105" s="94">
        <f t="shared" si="29"/>
        <v>0</v>
      </c>
    </row>
    <row r="106" spans="1:23" ht="15">
      <c r="A106" s="304"/>
      <c r="B106" s="305"/>
      <c r="C106" s="68">
        <v>32</v>
      </c>
      <c r="D106" s="170">
        <v>0</v>
      </c>
      <c r="E106" s="171">
        <v>0</v>
      </c>
      <c r="F106" s="172">
        <v>1</v>
      </c>
      <c r="G106" s="39">
        <f t="shared" si="22"/>
        <v>0</v>
      </c>
      <c r="H106" s="40">
        <f t="shared" si="23"/>
        <v>0</v>
      </c>
      <c r="I106" s="40"/>
      <c r="J106" s="36">
        <f t="shared" si="24"/>
        <v>0</v>
      </c>
      <c r="K106" s="36">
        <f t="shared" si="17"/>
        <v>0</v>
      </c>
      <c r="L106" s="37">
        <f t="shared" si="25"/>
        <v>0</v>
      </c>
      <c r="M106" s="40"/>
      <c r="N106" s="44">
        <f t="shared" si="19"/>
        <v>0</v>
      </c>
      <c r="O106" s="44">
        <f t="shared" si="26"/>
        <v>0</v>
      </c>
      <c r="P106" s="24" t="str">
        <f t="shared" si="21"/>
        <v>.</v>
      </c>
      <c r="Q106" s="48"/>
      <c r="R106" s="32"/>
      <c r="S106" s="43"/>
      <c r="T106" s="82"/>
      <c r="U106" s="86">
        <f t="shared" si="27"/>
        <v>0</v>
      </c>
      <c r="V106" s="86">
        <f t="shared" si="28"/>
        <v>0</v>
      </c>
      <c r="W106" s="94">
        <f t="shared" si="29"/>
        <v>0</v>
      </c>
    </row>
    <row r="107" spans="1:23" ht="15">
      <c r="A107" s="304"/>
      <c r="B107" s="305"/>
      <c r="C107" s="68">
        <v>33</v>
      </c>
      <c r="D107" s="170">
        <v>0</v>
      </c>
      <c r="E107" s="171">
        <v>0</v>
      </c>
      <c r="F107" s="172">
        <v>1</v>
      </c>
      <c r="G107" s="39">
        <f t="shared" si="22"/>
        <v>0</v>
      </c>
      <c r="H107" s="40">
        <f t="shared" si="23"/>
        <v>0</v>
      </c>
      <c r="I107" s="40"/>
      <c r="J107" s="36">
        <f t="shared" si="24"/>
        <v>0</v>
      </c>
      <c r="K107" s="36">
        <f t="shared" si="17"/>
        <v>0</v>
      </c>
      <c r="L107" s="37">
        <f t="shared" si="25"/>
        <v>0</v>
      </c>
      <c r="M107" s="40"/>
      <c r="N107" s="44">
        <f t="shared" si="19"/>
        <v>0</v>
      </c>
      <c r="O107" s="44">
        <f t="shared" si="26"/>
        <v>0</v>
      </c>
      <c r="P107" s="24" t="str">
        <f t="shared" si="21"/>
        <v>.</v>
      </c>
      <c r="Q107" s="48"/>
      <c r="R107" s="32"/>
      <c r="S107" s="43"/>
      <c r="T107" s="82"/>
      <c r="U107" s="86">
        <f t="shared" si="27"/>
        <v>0</v>
      </c>
      <c r="V107" s="86">
        <f t="shared" si="28"/>
        <v>0</v>
      </c>
      <c r="W107" s="94">
        <f t="shared" si="29"/>
        <v>0</v>
      </c>
    </row>
    <row r="108" spans="1:23" ht="15">
      <c r="A108" s="304"/>
      <c r="B108" s="305"/>
      <c r="C108" s="68">
        <v>34</v>
      </c>
      <c r="D108" s="170">
        <v>0</v>
      </c>
      <c r="E108" s="171">
        <v>0</v>
      </c>
      <c r="F108" s="172">
        <v>1</v>
      </c>
      <c r="G108" s="39">
        <f t="shared" si="22"/>
        <v>0</v>
      </c>
      <c r="H108" s="40">
        <f t="shared" si="23"/>
        <v>0</v>
      </c>
      <c r="I108" s="40"/>
      <c r="J108" s="36">
        <f t="shared" si="24"/>
        <v>0</v>
      </c>
      <c r="K108" s="36">
        <f t="shared" si="17"/>
        <v>0</v>
      </c>
      <c r="L108" s="37">
        <f t="shared" si="25"/>
        <v>0</v>
      </c>
      <c r="M108" s="40"/>
      <c r="N108" s="44">
        <f t="shared" si="19"/>
        <v>0</v>
      </c>
      <c r="O108" s="44">
        <f t="shared" si="26"/>
        <v>0</v>
      </c>
      <c r="P108" s="24" t="str">
        <f t="shared" si="21"/>
        <v>.</v>
      </c>
      <c r="Q108" s="48"/>
      <c r="R108" s="32"/>
      <c r="S108" s="43"/>
      <c r="T108" s="82"/>
      <c r="U108" s="86">
        <f t="shared" si="27"/>
        <v>0</v>
      </c>
      <c r="V108" s="86">
        <f t="shared" si="28"/>
        <v>0</v>
      </c>
      <c r="W108" s="94">
        <f t="shared" si="29"/>
        <v>0</v>
      </c>
    </row>
    <row r="109" spans="1:23" ht="15">
      <c r="A109" s="304"/>
      <c r="B109" s="305"/>
      <c r="C109" s="68">
        <v>35</v>
      </c>
      <c r="D109" s="170">
        <v>0</v>
      </c>
      <c r="E109" s="171">
        <v>0</v>
      </c>
      <c r="F109" s="172">
        <v>1</v>
      </c>
      <c r="G109" s="39">
        <f t="shared" si="22"/>
        <v>0</v>
      </c>
      <c r="H109" s="40">
        <f t="shared" si="23"/>
        <v>0</v>
      </c>
      <c r="I109" s="40"/>
      <c r="J109" s="36">
        <f t="shared" si="24"/>
        <v>0</v>
      </c>
      <c r="K109" s="36">
        <f t="shared" si="17"/>
        <v>0</v>
      </c>
      <c r="L109" s="37">
        <f t="shared" si="25"/>
        <v>0</v>
      </c>
      <c r="M109" s="40"/>
      <c r="N109" s="44">
        <f t="shared" si="19"/>
        <v>0</v>
      </c>
      <c r="O109" s="44">
        <f t="shared" si="26"/>
        <v>0</v>
      </c>
      <c r="P109" s="24" t="str">
        <f t="shared" si="21"/>
        <v>.</v>
      </c>
      <c r="Q109" s="48"/>
      <c r="R109" s="32"/>
      <c r="S109" s="43"/>
      <c r="T109" s="82"/>
      <c r="U109" s="86">
        <f t="shared" si="27"/>
        <v>0</v>
      </c>
      <c r="V109" s="86">
        <f t="shared" si="28"/>
        <v>0</v>
      </c>
      <c r="W109" s="94">
        <f t="shared" si="29"/>
        <v>0</v>
      </c>
    </row>
    <row r="110" spans="1:23" ht="15">
      <c r="A110" s="304"/>
      <c r="B110" s="305"/>
      <c r="C110" s="68">
        <v>36</v>
      </c>
      <c r="D110" s="170">
        <v>0</v>
      </c>
      <c r="E110" s="171">
        <v>0</v>
      </c>
      <c r="F110" s="172">
        <v>1</v>
      </c>
      <c r="G110" s="39">
        <f t="shared" si="22"/>
        <v>0</v>
      </c>
      <c r="H110" s="40">
        <f t="shared" si="23"/>
        <v>0</v>
      </c>
      <c r="I110" s="40"/>
      <c r="J110" s="36">
        <f t="shared" si="24"/>
        <v>0</v>
      </c>
      <c r="K110" s="36">
        <f t="shared" si="17"/>
        <v>0</v>
      </c>
      <c r="L110" s="37">
        <f t="shared" si="25"/>
        <v>0</v>
      </c>
      <c r="M110" s="40"/>
      <c r="N110" s="44">
        <f t="shared" si="19"/>
        <v>0</v>
      </c>
      <c r="O110" s="44">
        <f t="shared" si="26"/>
        <v>0</v>
      </c>
      <c r="P110" s="24" t="str">
        <f t="shared" si="21"/>
        <v>.</v>
      </c>
      <c r="Q110" s="48"/>
      <c r="R110" s="32"/>
      <c r="S110" s="43"/>
      <c r="T110" s="82"/>
      <c r="U110" s="86">
        <f t="shared" si="27"/>
        <v>0</v>
      </c>
      <c r="V110" s="86">
        <f t="shared" si="28"/>
        <v>0</v>
      </c>
      <c r="W110" s="94">
        <f t="shared" si="29"/>
        <v>0</v>
      </c>
    </row>
    <row r="111" spans="1:23" ht="15">
      <c r="A111" s="304"/>
      <c r="B111" s="305"/>
      <c r="C111" s="68">
        <v>37</v>
      </c>
      <c r="D111" s="170">
        <v>0</v>
      </c>
      <c r="E111" s="171">
        <v>0</v>
      </c>
      <c r="F111" s="172">
        <v>1</v>
      </c>
      <c r="G111" s="39">
        <f t="shared" si="22"/>
        <v>0</v>
      </c>
      <c r="H111" s="40">
        <f t="shared" si="23"/>
        <v>0</v>
      </c>
      <c r="I111" s="40"/>
      <c r="J111" s="36">
        <f t="shared" si="24"/>
        <v>0</v>
      </c>
      <c r="K111" s="36">
        <f t="shared" si="17"/>
        <v>0</v>
      </c>
      <c r="L111" s="37">
        <f t="shared" si="25"/>
        <v>0</v>
      </c>
      <c r="M111" s="40"/>
      <c r="N111" s="44">
        <f t="shared" si="19"/>
        <v>0</v>
      </c>
      <c r="O111" s="44">
        <f t="shared" si="26"/>
        <v>0</v>
      </c>
      <c r="P111" s="24" t="str">
        <f t="shared" si="21"/>
        <v>.</v>
      </c>
      <c r="Q111" s="48"/>
      <c r="R111" s="32"/>
      <c r="S111" s="43"/>
      <c r="T111" s="82"/>
      <c r="U111" s="86">
        <f t="shared" si="27"/>
        <v>0</v>
      </c>
      <c r="V111" s="86">
        <f t="shared" si="28"/>
        <v>0</v>
      </c>
      <c r="W111" s="94">
        <f t="shared" si="29"/>
        <v>0</v>
      </c>
    </row>
    <row r="112" spans="1:23" ht="15">
      <c r="A112" s="304"/>
      <c r="B112" s="305"/>
      <c r="C112" s="68">
        <v>38</v>
      </c>
      <c r="D112" s="170">
        <v>0</v>
      </c>
      <c r="E112" s="171">
        <v>0</v>
      </c>
      <c r="F112" s="172">
        <v>1</v>
      </c>
      <c r="G112" s="39">
        <f t="shared" si="22"/>
        <v>0</v>
      </c>
      <c r="H112" s="40">
        <f t="shared" si="23"/>
        <v>0</v>
      </c>
      <c r="I112" s="40"/>
      <c r="J112" s="36">
        <f t="shared" si="24"/>
        <v>0</v>
      </c>
      <c r="K112" s="36">
        <f t="shared" si="17"/>
        <v>0</v>
      </c>
      <c r="L112" s="37">
        <f t="shared" si="25"/>
        <v>0</v>
      </c>
      <c r="M112" s="40"/>
      <c r="N112" s="44">
        <f t="shared" si="19"/>
        <v>0</v>
      </c>
      <c r="O112" s="44">
        <f t="shared" si="26"/>
        <v>0</v>
      </c>
      <c r="P112" s="24" t="str">
        <f t="shared" si="21"/>
        <v>.</v>
      </c>
      <c r="Q112" s="48"/>
      <c r="R112" s="32"/>
      <c r="S112" s="43"/>
      <c r="T112" s="82"/>
      <c r="U112" s="86">
        <f t="shared" si="27"/>
        <v>0</v>
      </c>
      <c r="V112" s="86">
        <f t="shared" si="28"/>
        <v>0</v>
      </c>
      <c r="W112" s="94">
        <f t="shared" si="29"/>
        <v>0</v>
      </c>
    </row>
    <row r="113" spans="1:23" ht="15">
      <c r="A113" s="304"/>
      <c r="B113" s="305"/>
      <c r="C113" s="68">
        <v>39</v>
      </c>
      <c r="D113" s="170">
        <v>0</v>
      </c>
      <c r="E113" s="171">
        <v>0</v>
      </c>
      <c r="F113" s="172">
        <v>1</v>
      </c>
      <c r="G113" s="39">
        <f t="shared" si="22"/>
        <v>0</v>
      </c>
      <c r="H113" s="40">
        <f t="shared" si="23"/>
        <v>0</v>
      </c>
      <c r="I113" s="40"/>
      <c r="J113" s="36">
        <f t="shared" si="24"/>
        <v>0</v>
      </c>
      <c r="K113" s="36">
        <f t="shared" si="17"/>
        <v>0</v>
      </c>
      <c r="L113" s="37">
        <f t="shared" si="25"/>
        <v>0</v>
      </c>
      <c r="M113" s="40"/>
      <c r="N113" s="44">
        <f t="shared" si="19"/>
        <v>0</v>
      </c>
      <c r="O113" s="44">
        <f t="shared" si="26"/>
        <v>0</v>
      </c>
      <c r="P113" s="24" t="str">
        <f t="shared" si="21"/>
        <v>.</v>
      </c>
      <c r="Q113" s="48"/>
      <c r="R113" s="32"/>
      <c r="S113" s="43"/>
      <c r="T113" s="82"/>
      <c r="U113" s="86">
        <f t="shared" si="27"/>
        <v>0</v>
      </c>
      <c r="V113" s="86">
        <f t="shared" si="28"/>
        <v>0</v>
      </c>
      <c r="W113" s="94">
        <f t="shared" si="29"/>
        <v>0</v>
      </c>
    </row>
    <row r="114" spans="1:23" ht="15">
      <c r="A114" s="304"/>
      <c r="B114" s="305"/>
      <c r="C114" s="68">
        <v>40</v>
      </c>
      <c r="D114" s="170">
        <v>0</v>
      </c>
      <c r="E114" s="171">
        <v>0</v>
      </c>
      <c r="F114" s="172">
        <v>1</v>
      </c>
      <c r="G114" s="39">
        <f t="shared" si="22"/>
        <v>0</v>
      </c>
      <c r="H114" s="40">
        <f t="shared" si="23"/>
        <v>0</v>
      </c>
      <c r="I114" s="40"/>
      <c r="J114" s="36">
        <f t="shared" si="24"/>
        <v>0</v>
      </c>
      <c r="K114" s="36">
        <f t="shared" si="17"/>
        <v>0</v>
      </c>
      <c r="L114" s="37">
        <f t="shared" si="25"/>
        <v>0</v>
      </c>
      <c r="M114" s="40"/>
      <c r="N114" s="44">
        <f t="shared" si="19"/>
        <v>0</v>
      </c>
      <c r="O114" s="44">
        <f t="shared" si="26"/>
        <v>0</v>
      </c>
      <c r="P114" s="24" t="str">
        <f t="shared" si="21"/>
        <v>.</v>
      </c>
      <c r="Q114" s="48"/>
      <c r="R114" s="32"/>
      <c r="S114" s="43"/>
      <c r="T114" s="82"/>
      <c r="U114" s="86">
        <f t="shared" si="27"/>
        <v>0</v>
      </c>
      <c r="V114" s="86">
        <f t="shared" si="28"/>
        <v>0</v>
      </c>
      <c r="W114" s="94">
        <f t="shared" si="29"/>
        <v>0</v>
      </c>
    </row>
    <row r="115" spans="1:23" ht="15">
      <c r="A115" s="304"/>
      <c r="B115" s="305"/>
      <c r="C115" s="68">
        <v>41</v>
      </c>
      <c r="D115" s="170">
        <v>0</v>
      </c>
      <c r="E115" s="171">
        <v>0</v>
      </c>
      <c r="F115" s="172">
        <v>1</v>
      </c>
      <c r="G115" s="39">
        <f t="shared" si="22"/>
        <v>0</v>
      </c>
      <c r="H115" s="40">
        <f t="shared" si="23"/>
        <v>0</v>
      </c>
      <c r="I115" s="40"/>
      <c r="J115" s="36">
        <f t="shared" si="24"/>
        <v>0</v>
      </c>
      <c r="K115" s="36">
        <f t="shared" si="17"/>
        <v>0</v>
      </c>
      <c r="L115" s="37">
        <f t="shared" si="25"/>
        <v>0</v>
      </c>
      <c r="M115" s="40"/>
      <c r="N115" s="44">
        <f t="shared" si="19"/>
        <v>0</v>
      </c>
      <c r="O115" s="44">
        <f t="shared" si="26"/>
        <v>0</v>
      </c>
      <c r="P115" s="24" t="str">
        <f t="shared" si="21"/>
        <v>.</v>
      </c>
      <c r="Q115" s="48"/>
      <c r="R115" s="32"/>
      <c r="S115" s="43"/>
      <c r="T115" s="82"/>
      <c r="U115" s="86">
        <f t="shared" si="27"/>
        <v>0</v>
      </c>
      <c r="V115" s="86">
        <f t="shared" si="28"/>
        <v>0</v>
      </c>
      <c r="W115" s="94">
        <f t="shared" si="29"/>
        <v>0</v>
      </c>
    </row>
    <row r="116" spans="1:23" ht="15">
      <c r="A116" s="304"/>
      <c r="B116" s="305"/>
      <c r="C116" s="68">
        <v>42</v>
      </c>
      <c r="D116" s="170">
        <v>0</v>
      </c>
      <c r="E116" s="171">
        <v>0</v>
      </c>
      <c r="F116" s="172">
        <v>1</v>
      </c>
      <c r="G116" s="39">
        <f t="shared" si="22"/>
        <v>0</v>
      </c>
      <c r="H116" s="40">
        <f t="shared" si="23"/>
        <v>0</v>
      </c>
      <c r="I116" s="40"/>
      <c r="J116" s="36">
        <f t="shared" si="24"/>
        <v>0</v>
      </c>
      <c r="K116" s="36">
        <f t="shared" si="17"/>
        <v>0</v>
      </c>
      <c r="L116" s="37">
        <f t="shared" si="25"/>
        <v>0</v>
      </c>
      <c r="M116" s="40"/>
      <c r="N116" s="44">
        <f t="shared" si="19"/>
        <v>0</v>
      </c>
      <c r="O116" s="44">
        <f t="shared" si="26"/>
        <v>0</v>
      </c>
      <c r="P116" s="24" t="str">
        <f t="shared" si="21"/>
        <v>.</v>
      </c>
      <c r="Q116" s="48"/>
      <c r="R116" s="32"/>
      <c r="S116" s="43"/>
      <c r="T116" s="82"/>
      <c r="U116" s="86">
        <f t="shared" si="27"/>
        <v>0</v>
      </c>
      <c r="V116" s="86">
        <f t="shared" si="28"/>
        <v>0</v>
      </c>
      <c r="W116" s="94">
        <f t="shared" si="29"/>
        <v>0</v>
      </c>
    </row>
    <row r="117" spans="1:23" ht="15">
      <c r="A117" s="304"/>
      <c r="B117" s="305"/>
      <c r="C117" s="68">
        <v>43</v>
      </c>
      <c r="D117" s="170">
        <v>0</v>
      </c>
      <c r="E117" s="171">
        <v>0</v>
      </c>
      <c r="F117" s="172">
        <v>1</v>
      </c>
      <c r="G117" s="39">
        <f t="shared" si="22"/>
        <v>0</v>
      </c>
      <c r="H117" s="40">
        <f t="shared" si="23"/>
        <v>0</v>
      </c>
      <c r="I117" s="40"/>
      <c r="J117" s="36">
        <f t="shared" si="24"/>
        <v>0</v>
      </c>
      <c r="K117" s="36">
        <f t="shared" si="17"/>
        <v>0</v>
      </c>
      <c r="L117" s="37">
        <f t="shared" si="25"/>
        <v>0</v>
      </c>
      <c r="M117" s="40"/>
      <c r="N117" s="44">
        <f t="shared" si="19"/>
        <v>0</v>
      </c>
      <c r="O117" s="44">
        <f t="shared" si="26"/>
        <v>0</v>
      </c>
      <c r="P117" s="24" t="str">
        <f t="shared" si="21"/>
        <v>.</v>
      </c>
      <c r="Q117" s="48"/>
      <c r="R117" s="32"/>
      <c r="S117" s="43"/>
      <c r="T117" s="82"/>
      <c r="U117" s="86">
        <f t="shared" si="27"/>
        <v>0</v>
      </c>
      <c r="V117" s="86">
        <f t="shared" si="28"/>
        <v>0</v>
      </c>
      <c r="W117" s="94">
        <f t="shared" si="29"/>
        <v>0</v>
      </c>
    </row>
    <row r="118" spans="1:23" ht="15">
      <c r="A118" s="304"/>
      <c r="B118" s="305"/>
      <c r="C118" s="68">
        <v>44</v>
      </c>
      <c r="D118" s="170">
        <v>0</v>
      </c>
      <c r="E118" s="171">
        <v>0</v>
      </c>
      <c r="F118" s="172">
        <v>1</v>
      </c>
      <c r="G118" s="39">
        <f t="shared" si="22"/>
        <v>0</v>
      </c>
      <c r="H118" s="40">
        <f t="shared" si="23"/>
        <v>0</v>
      </c>
      <c r="I118" s="40"/>
      <c r="J118" s="36">
        <f t="shared" si="24"/>
        <v>0</v>
      </c>
      <c r="K118" s="36">
        <f t="shared" si="17"/>
        <v>0</v>
      </c>
      <c r="L118" s="37">
        <f t="shared" si="25"/>
        <v>0</v>
      </c>
      <c r="M118" s="40"/>
      <c r="N118" s="44">
        <f t="shared" si="19"/>
        <v>0</v>
      </c>
      <c r="O118" s="44">
        <f t="shared" si="26"/>
        <v>0</v>
      </c>
      <c r="P118" s="24" t="str">
        <f t="shared" si="21"/>
        <v>.</v>
      </c>
      <c r="Q118" s="48"/>
      <c r="R118" s="32"/>
      <c r="S118" s="43"/>
      <c r="T118" s="82"/>
      <c r="U118" s="86">
        <f t="shared" si="27"/>
        <v>0</v>
      </c>
      <c r="V118" s="86">
        <f t="shared" si="28"/>
        <v>0</v>
      </c>
      <c r="W118" s="94">
        <f t="shared" si="29"/>
        <v>0</v>
      </c>
    </row>
    <row r="119" spans="1:23" ht="15">
      <c r="A119" s="304"/>
      <c r="B119" s="305"/>
      <c r="C119" s="68">
        <v>45</v>
      </c>
      <c r="D119" s="170">
        <v>0</v>
      </c>
      <c r="E119" s="171">
        <v>0</v>
      </c>
      <c r="F119" s="172">
        <v>1</v>
      </c>
      <c r="G119" s="39">
        <f t="shared" si="14"/>
        <v>0</v>
      </c>
      <c r="H119" s="40">
        <f t="shared" si="15"/>
        <v>0</v>
      </c>
      <c r="I119" s="40"/>
      <c r="J119" s="36">
        <f t="shared" si="16"/>
        <v>0</v>
      </c>
      <c r="K119" s="36">
        <f t="shared" si="17"/>
        <v>0</v>
      </c>
      <c r="L119" s="37">
        <f t="shared" si="18"/>
        <v>0</v>
      </c>
      <c r="M119" s="40"/>
      <c r="N119" s="44">
        <f t="shared" si="19"/>
        <v>0</v>
      </c>
      <c r="O119" s="44">
        <f t="shared" si="20"/>
        <v>0</v>
      </c>
      <c r="P119" s="24" t="str">
        <f t="shared" si="21"/>
        <v>.</v>
      </c>
      <c r="Q119" s="9"/>
      <c r="R119" s="9"/>
      <c r="S119" s="48"/>
      <c r="T119" s="82"/>
      <c r="U119" s="86">
        <f aca="true" t="shared" si="30" ref="U119:U126">((MIN(H119,$R$78)*0.58%))*F119</f>
        <v>0</v>
      </c>
      <c r="V119" s="86">
        <f aca="true" t="shared" si="31" ref="V119:V126">(IF(H119&gt;$R$78,(H119-$R$78)*1.25%,0))*F119</f>
        <v>0</v>
      </c>
      <c r="W119" s="94">
        <f t="shared" si="13"/>
        <v>0</v>
      </c>
    </row>
    <row r="120" spans="1:23" ht="15">
      <c r="A120" s="304"/>
      <c r="B120" s="305"/>
      <c r="C120" s="68">
        <v>46</v>
      </c>
      <c r="D120" s="170">
        <v>0</v>
      </c>
      <c r="E120" s="171">
        <v>0</v>
      </c>
      <c r="F120" s="172">
        <v>1</v>
      </c>
      <c r="G120" s="39">
        <f t="shared" si="14"/>
        <v>0</v>
      </c>
      <c r="H120" s="40">
        <f t="shared" si="15"/>
        <v>0</v>
      </c>
      <c r="I120" s="40"/>
      <c r="J120" s="36">
        <f t="shared" si="16"/>
        <v>0</v>
      </c>
      <c r="K120" s="36">
        <f t="shared" si="17"/>
        <v>0</v>
      </c>
      <c r="L120" s="37">
        <f t="shared" si="18"/>
        <v>0</v>
      </c>
      <c r="M120" s="40"/>
      <c r="N120" s="44">
        <f t="shared" si="19"/>
        <v>0</v>
      </c>
      <c r="O120" s="44">
        <f t="shared" si="20"/>
        <v>0</v>
      </c>
      <c r="P120" s="24" t="str">
        <f t="shared" si="21"/>
        <v>.</v>
      </c>
      <c r="Q120" s="9"/>
      <c r="R120" s="9"/>
      <c r="S120" s="48"/>
      <c r="T120" s="82"/>
      <c r="U120" s="86">
        <f t="shared" si="30"/>
        <v>0</v>
      </c>
      <c r="V120" s="86">
        <f t="shared" si="31"/>
        <v>0</v>
      </c>
      <c r="W120" s="94">
        <f t="shared" si="13"/>
        <v>0</v>
      </c>
    </row>
    <row r="121" spans="1:23" ht="15">
      <c r="A121" s="304"/>
      <c r="B121" s="305"/>
      <c r="C121" s="68">
        <v>47</v>
      </c>
      <c r="D121" s="170">
        <v>0</v>
      </c>
      <c r="E121" s="171">
        <v>0</v>
      </c>
      <c r="F121" s="172">
        <v>1</v>
      </c>
      <c r="G121" s="39">
        <f t="shared" si="14"/>
        <v>0</v>
      </c>
      <c r="H121" s="40">
        <f t="shared" si="15"/>
        <v>0</v>
      </c>
      <c r="I121" s="40"/>
      <c r="J121" s="36">
        <f t="shared" si="16"/>
        <v>0</v>
      </c>
      <c r="K121" s="36">
        <f t="shared" si="17"/>
        <v>0</v>
      </c>
      <c r="L121" s="37">
        <f t="shared" si="18"/>
        <v>0</v>
      </c>
      <c r="M121" s="40"/>
      <c r="N121" s="44">
        <f t="shared" si="19"/>
        <v>0</v>
      </c>
      <c r="O121" s="44">
        <f t="shared" si="20"/>
        <v>0</v>
      </c>
      <c r="P121" s="24" t="str">
        <f t="shared" si="21"/>
        <v>.</v>
      </c>
      <c r="Q121" s="9"/>
      <c r="R121" s="9"/>
      <c r="S121" s="48"/>
      <c r="T121" s="82"/>
      <c r="U121" s="86">
        <f t="shared" si="30"/>
        <v>0</v>
      </c>
      <c r="V121" s="86">
        <f t="shared" si="31"/>
        <v>0</v>
      </c>
      <c r="W121" s="94">
        <f t="shared" si="13"/>
        <v>0</v>
      </c>
    </row>
    <row r="122" spans="1:23" ht="15">
      <c r="A122" s="304"/>
      <c r="B122" s="305"/>
      <c r="C122" s="68">
        <v>48</v>
      </c>
      <c r="D122" s="170">
        <v>0</v>
      </c>
      <c r="E122" s="171">
        <v>0</v>
      </c>
      <c r="F122" s="172">
        <v>1</v>
      </c>
      <c r="G122" s="39">
        <f t="shared" si="14"/>
        <v>0</v>
      </c>
      <c r="H122" s="40">
        <f t="shared" si="15"/>
        <v>0</v>
      </c>
      <c r="I122" s="40"/>
      <c r="J122" s="36">
        <f t="shared" si="16"/>
        <v>0</v>
      </c>
      <c r="K122" s="36">
        <f t="shared" si="17"/>
        <v>0</v>
      </c>
      <c r="L122" s="37">
        <f t="shared" si="18"/>
        <v>0</v>
      </c>
      <c r="M122" s="40"/>
      <c r="N122" s="44">
        <f t="shared" si="19"/>
        <v>0</v>
      </c>
      <c r="O122" s="44">
        <f t="shared" si="20"/>
        <v>0</v>
      </c>
      <c r="P122" s="24" t="str">
        <f t="shared" si="21"/>
        <v>.</v>
      </c>
      <c r="Q122" s="9"/>
      <c r="R122" s="9"/>
      <c r="S122" s="48"/>
      <c r="T122" s="82"/>
      <c r="U122" s="86">
        <f t="shared" si="30"/>
        <v>0</v>
      </c>
      <c r="V122" s="86">
        <f t="shared" si="31"/>
        <v>0</v>
      </c>
      <c r="W122" s="94">
        <f t="shared" si="13"/>
        <v>0</v>
      </c>
    </row>
    <row r="123" spans="1:23" ht="15">
      <c r="A123" s="304"/>
      <c r="B123" s="305"/>
      <c r="C123" s="68">
        <v>49</v>
      </c>
      <c r="D123" s="170">
        <v>0</v>
      </c>
      <c r="E123" s="171">
        <v>0</v>
      </c>
      <c r="F123" s="172">
        <v>1</v>
      </c>
      <c r="G123" s="39">
        <f t="shared" si="14"/>
        <v>0</v>
      </c>
      <c r="H123" s="40">
        <f t="shared" si="15"/>
        <v>0</v>
      </c>
      <c r="I123" s="40"/>
      <c r="J123" s="36">
        <f t="shared" si="16"/>
        <v>0</v>
      </c>
      <c r="K123" s="36">
        <f t="shared" si="17"/>
        <v>0</v>
      </c>
      <c r="L123" s="37">
        <f t="shared" si="18"/>
        <v>0</v>
      </c>
      <c r="M123" s="40"/>
      <c r="N123" s="44">
        <f t="shared" si="19"/>
        <v>0</v>
      </c>
      <c r="O123" s="44">
        <f t="shared" si="20"/>
        <v>0</v>
      </c>
      <c r="P123" s="24" t="str">
        <f t="shared" si="21"/>
        <v>.</v>
      </c>
      <c r="Q123" s="9"/>
      <c r="R123" s="9"/>
      <c r="S123" s="48"/>
      <c r="T123" s="82"/>
      <c r="U123" s="86">
        <f t="shared" si="30"/>
        <v>0</v>
      </c>
      <c r="V123" s="86">
        <f t="shared" si="31"/>
        <v>0</v>
      </c>
      <c r="W123" s="94">
        <f t="shared" si="13"/>
        <v>0</v>
      </c>
    </row>
    <row r="124" spans="1:23" ht="15">
      <c r="A124" s="304"/>
      <c r="B124" s="305"/>
      <c r="C124" s="68">
        <v>50</v>
      </c>
      <c r="D124" s="170">
        <v>0</v>
      </c>
      <c r="E124" s="171">
        <v>0</v>
      </c>
      <c r="F124" s="172">
        <v>1</v>
      </c>
      <c r="G124" s="39">
        <f t="shared" si="14"/>
        <v>0</v>
      </c>
      <c r="H124" s="40">
        <f t="shared" si="15"/>
        <v>0</v>
      </c>
      <c r="I124" s="40"/>
      <c r="J124" s="36">
        <f t="shared" si="16"/>
        <v>0</v>
      </c>
      <c r="K124" s="36">
        <f t="shared" si="17"/>
        <v>0</v>
      </c>
      <c r="L124" s="37">
        <f t="shared" si="18"/>
        <v>0</v>
      </c>
      <c r="M124" s="40"/>
      <c r="N124" s="44">
        <f t="shared" si="19"/>
        <v>0</v>
      </c>
      <c r="O124" s="44">
        <f t="shared" si="20"/>
        <v>0</v>
      </c>
      <c r="P124" s="24" t="str">
        <f t="shared" si="21"/>
        <v>.</v>
      </c>
      <c r="Q124" s="9"/>
      <c r="R124" s="9"/>
      <c r="S124" s="48"/>
      <c r="T124" s="82"/>
      <c r="U124" s="86">
        <f t="shared" si="30"/>
        <v>0</v>
      </c>
      <c r="V124" s="86">
        <f t="shared" si="31"/>
        <v>0</v>
      </c>
      <c r="W124" s="94">
        <f t="shared" si="13"/>
        <v>0</v>
      </c>
    </row>
    <row r="125" spans="1:23" ht="15">
      <c r="A125" s="304"/>
      <c r="B125" s="305"/>
      <c r="C125" s="68">
        <v>51</v>
      </c>
      <c r="D125" s="170">
        <v>0</v>
      </c>
      <c r="E125" s="171">
        <v>0</v>
      </c>
      <c r="F125" s="172">
        <v>1</v>
      </c>
      <c r="G125" s="39">
        <f t="shared" si="14"/>
        <v>0</v>
      </c>
      <c r="H125" s="40">
        <f t="shared" si="15"/>
        <v>0</v>
      </c>
      <c r="I125" s="40"/>
      <c r="J125" s="36">
        <f t="shared" si="16"/>
        <v>0</v>
      </c>
      <c r="K125" s="36">
        <f t="shared" si="17"/>
        <v>0</v>
      </c>
      <c r="L125" s="37">
        <f t="shared" si="18"/>
        <v>0</v>
      </c>
      <c r="M125" s="40"/>
      <c r="N125" s="44">
        <f t="shared" si="19"/>
        <v>0</v>
      </c>
      <c r="O125" s="44">
        <f t="shared" si="20"/>
        <v>0</v>
      </c>
      <c r="P125" s="24" t="str">
        <f t="shared" si="21"/>
        <v>.</v>
      </c>
      <c r="Q125" s="9"/>
      <c r="R125" s="9"/>
      <c r="S125" s="48"/>
      <c r="T125" s="82"/>
      <c r="U125" s="86">
        <f t="shared" si="30"/>
        <v>0</v>
      </c>
      <c r="V125" s="86">
        <f t="shared" si="31"/>
        <v>0</v>
      </c>
      <c r="W125" s="94">
        <f t="shared" si="13"/>
        <v>0</v>
      </c>
    </row>
    <row r="126" spans="1:23" ht="15">
      <c r="A126" s="304"/>
      <c r="B126" s="305"/>
      <c r="C126" s="68">
        <v>52</v>
      </c>
      <c r="D126" s="170">
        <v>0</v>
      </c>
      <c r="E126" s="171">
        <v>0</v>
      </c>
      <c r="F126" s="172">
        <v>1</v>
      </c>
      <c r="G126" s="39">
        <f t="shared" si="14"/>
        <v>0</v>
      </c>
      <c r="H126" s="40">
        <f t="shared" si="15"/>
        <v>0</v>
      </c>
      <c r="I126" s="40"/>
      <c r="J126" s="36">
        <f t="shared" si="16"/>
        <v>0</v>
      </c>
      <c r="K126" s="36">
        <f t="shared" si="17"/>
        <v>0</v>
      </c>
      <c r="L126" s="37">
        <f t="shared" si="18"/>
        <v>0</v>
      </c>
      <c r="M126" s="40"/>
      <c r="N126" s="44">
        <f t="shared" si="19"/>
        <v>0</v>
      </c>
      <c r="O126" s="44">
        <f t="shared" si="20"/>
        <v>0</v>
      </c>
      <c r="P126" s="24" t="str">
        <f t="shared" si="21"/>
        <v>.</v>
      </c>
      <c r="Q126" s="9"/>
      <c r="R126" s="9"/>
      <c r="S126" s="48"/>
      <c r="T126" s="82"/>
      <c r="U126" s="86">
        <f t="shared" si="30"/>
        <v>0</v>
      </c>
      <c r="V126" s="86">
        <f t="shared" si="31"/>
        <v>0</v>
      </c>
      <c r="W126" s="94">
        <f t="shared" si="13"/>
        <v>0</v>
      </c>
    </row>
    <row r="127" spans="1:23" ht="15">
      <c r="A127" s="304"/>
      <c r="B127" s="305"/>
      <c r="C127" s="70"/>
      <c r="D127" s="41"/>
      <c r="E127" s="41"/>
      <c r="F127" s="189" t="s">
        <v>53</v>
      </c>
      <c r="G127" s="40">
        <f>SUM(G75:G126)</f>
        <v>0</v>
      </c>
      <c r="H127" s="40">
        <f>SUM(H75:H126)</f>
        <v>0</v>
      </c>
      <c r="I127" s="40"/>
      <c r="J127" s="36">
        <f>SUM(J75:J126)</f>
        <v>0</v>
      </c>
      <c r="K127" s="36">
        <f>SUM(K75:K126)</f>
        <v>0</v>
      </c>
      <c r="L127" s="37">
        <f>SUM(L75:L126)</f>
        <v>0</v>
      </c>
      <c r="M127" s="40"/>
      <c r="N127" s="38">
        <f>SUM(N75:N126)</f>
        <v>0</v>
      </c>
      <c r="O127" s="38">
        <f>SUM(O75:O126)</f>
        <v>0</v>
      </c>
      <c r="P127" s="24"/>
      <c r="Q127" s="9"/>
      <c r="R127" s="9"/>
      <c r="S127" s="48"/>
      <c r="T127" s="82"/>
      <c r="U127" s="88">
        <f>SUM(U75:U126)</f>
        <v>0</v>
      </c>
      <c r="V127" s="88">
        <f>SUM(V75:V126)</f>
        <v>0</v>
      </c>
      <c r="W127" s="89">
        <f>SUM(W75:W126)</f>
        <v>0</v>
      </c>
    </row>
    <row r="128" spans="1:23" ht="13.5" thickBot="1">
      <c r="A128" s="304"/>
      <c r="B128" s="305"/>
      <c r="C128" s="65"/>
      <c r="D128" s="9"/>
      <c r="E128" s="9"/>
      <c r="F128" s="9"/>
      <c r="G128" s="9"/>
      <c r="H128" s="9"/>
      <c r="I128" s="9"/>
      <c r="J128" s="9"/>
      <c r="K128" s="9"/>
      <c r="L128" s="9"/>
      <c r="M128" s="9"/>
      <c r="O128" s="9"/>
      <c r="P128" s="9"/>
      <c r="Q128" s="9"/>
      <c r="R128" s="9"/>
      <c r="S128" s="48"/>
      <c r="T128" s="82"/>
      <c r="U128" s="82"/>
      <c r="V128" s="82"/>
      <c r="W128" s="92"/>
    </row>
    <row r="129" spans="1:23" ht="59.25" customHeight="1">
      <c r="A129" s="304"/>
      <c r="B129" s="305"/>
      <c r="C129" s="65"/>
      <c r="D129" s="9"/>
      <c r="E129" s="9"/>
      <c r="F129" s="9"/>
      <c r="G129" s="9"/>
      <c r="H129" s="9"/>
      <c r="I129" s="9"/>
      <c r="J129" s="9"/>
      <c r="K129" s="296" t="s">
        <v>119</v>
      </c>
      <c r="L129" s="297"/>
      <c r="M129" s="11" t="s">
        <v>18</v>
      </c>
      <c r="N129" s="12" t="s">
        <v>8</v>
      </c>
      <c r="O129" s="13" t="s">
        <v>9</v>
      </c>
      <c r="P129" s="24"/>
      <c r="Q129" s="9"/>
      <c r="R129" s="9"/>
      <c r="S129" s="48"/>
      <c r="T129" s="82"/>
      <c r="U129" s="82"/>
      <c r="V129" s="82"/>
      <c r="W129" s="92"/>
    </row>
    <row r="130" spans="1:23" ht="15.75" customHeight="1">
      <c r="A130" s="304"/>
      <c r="B130" s="305"/>
      <c r="C130" s="71"/>
      <c r="D130" s="48"/>
      <c r="E130" s="48"/>
      <c r="F130" s="48"/>
      <c r="G130" s="48"/>
      <c r="H130" s="48"/>
      <c r="I130" s="48"/>
      <c r="J130" s="48"/>
      <c r="K130" s="54" t="s">
        <v>16</v>
      </c>
      <c r="L130" s="50"/>
      <c r="M130" s="51">
        <v>0.001</v>
      </c>
      <c r="N130" s="52">
        <f>ROUND(N127*(1+M130),2)</f>
        <v>0</v>
      </c>
      <c r="O130" s="55">
        <f>ROUND(O127*(1+M130),2)</f>
        <v>0</v>
      </c>
      <c r="P130" s="72"/>
      <c r="Q130" s="48"/>
      <c r="R130" s="48"/>
      <c r="S130" s="48"/>
      <c r="T130" s="82"/>
      <c r="U130" s="82"/>
      <c r="V130" s="82"/>
      <c r="W130" s="92"/>
    </row>
    <row r="131" spans="1:23" ht="15.75" customHeight="1">
      <c r="A131" s="304"/>
      <c r="B131" s="305"/>
      <c r="C131" s="71"/>
      <c r="D131" s="48"/>
      <c r="E131" s="48"/>
      <c r="F131" s="48"/>
      <c r="G131" s="48"/>
      <c r="H131" s="48"/>
      <c r="I131" s="48"/>
      <c r="J131" s="48"/>
      <c r="K131" s="203" t="s">
        <v>17</v>
      </c>
      <c r="L131" s="6"/>
      <c r="M131" s="53">
        <v>0</v>
      </c>
      <c r="N131" s="40">
        <f>ROUND(N130*(1+M131),2)</f>
        <v>0</v>
      </c>
      <c r="O131" s="153">
        <f>ROUND(O130*(1+M131),2)</f>
        <v>0</v>
      </c>
      <c r="P131" s="72"/>
      <c r="Q131" s="48"/>
      <c r="R131" s="48"/>
      <c r="S131" s="48"/>
      <c r="T131" s="82"/>
      <c r="U131" s="82"/>
      <c r="V131" s="82"/>
      <c r="W131" s="92"/>
    </row>
    <row r="132" spans="1:23" ht="15">
      <c r="A132" s="304"/>
      <c r="B132" s="305"/>
      <c r="C132" s="65"/>
      <c r="D132" s="9"/>
      <c r="E132" s="9"/>
      <c r="F132" s="9"/>
      <c r="G132" s="9"/>
      <c r="H132" s="9"/>
      <c r="I132" s="9"/>
      <c r="J132" s="9"/>
      <c r="K132" s="203" t="s">
        <v>79</v>
      </c>
      <c r="L132" s="6"/>
      <c r="M132" s="53">
        <v>0.004</v>
      </c>
      <c r="N132" s="40">
        <f>ROUND(N131*(1+M132),2)</f>
        <v>0</v>
      </c>
      <c r="O132" s="153">
        <f>ROUND(O131*(1+M132),2)</f>
        <v>0</v>
      </c>
      <c r="P132" s="24"/>
      <c r="Q132" s="9"/>
      <c r="R132" s="9"/>
      <c r="S132" s="48"/>
      <c r="T132" s="82"/>
      <c r="U132" s="82"/>
      <c r="V132" s="82"/>
      <c r="W132" s="92"/>
    </row>
    <row r="133" spans="1:23" ht="15" customHeight="1" thickBot="1">
      <c r="A133" s="304"/>
      <c r="B133" s="305"/>
      <c r="C133" s="65"/>
      <c r="D133" s="9"/>
      <c r="E133" s="9"/>
      <c r="F133" s="9"/>
      <c r="G133" s="9"/>
      <c r="H133" s="9"/>
      <c r="I133" s="9"/>
      <c r="J133" s="9"/>
      <c r="K133" s="250" t="s">
        <v>105</v>
      </c>
      <c r="L133" s="251"/>
      <c r="M133" s="244">
        <v>0.007</v>
      </c>
      <c r="N133" s="245">
        <f>ROUND(N132*(1+M133),2)</f>
        <v>0</v>
      </c>
      <c r="O133" s="246">
        <f>ROUND(O132*(1+M133),2)</f>
        <v>0</v>
      </c>
      <c r="P133" s="24"/>
      <c r="Q133" s="9"/>
      <c r="R133" s="9"/>
      <c r="S133" s="48"/>
      <c r="T133" s="82"/>
      <c r="U133" s="82"/>
      <c r="V133" s="82"/>
      <c r="W133" s="92"/>
    </row>
    <row r="134" spans="1:23" ht="13.5" thickBot="1">
      <c r="A134" s="304"/>
      <c r="B134" s="305"/>
      <c r="C134" s="73"/>
      <c r="D134" s="49"/>
      <c r="E134" s="49"/>
      <c r="F134" s="49"/>
      <c r="G134" s="49"/>
      <c r="H134" s="49"/>
      <c r="I134" s="49"/>
      <c r="J134" s="49"/>
      <c r="K134" s="49"/>
      <c r="L134" s="49"/>
      <c r="M134" s="49"/>
      <c r="N134" s="49"/>
      <c r="O134" s="49"/>
      <c r="P134" s="74"/>
      <c r="Q134" s="49"/>
      <c r="R134" s="49"/>
      <c r="S134" s="108"/>
      <c r="T134" s="95"/>
      <c r="U134" s="95"/>
      <c r="V134" s="95"/>
      <c r="W134" s="96"/>
    </row>
    <row r="135" spans="1:23" ht="14.25">
      <c r="A135" s="48"/>
      <c r="B135" s="305"/>
      <c r="C135" s="149">
        <v>2015</v>
      </c>
      <c r="D135" s="63"/>
      <c r="E135" s="63"/>
      <c r="F135" s="63"/>
      <c r="G135" s="63"/>
      <c r="H135" s="63"/>
      <c r="I135" s="63"/>
      <c r="J135" s="63"/>
      <c r="K135" s="63"/>
      <c r="L135" s="63"/>
      <c r="M135" s="63"/>
      <c r="N135" s="63"/>
      <c r="O135" s="63"/>
      <c r="P135" s="64"/>
      <c r="Q135" s="63"/>
      <c r="R135" s="63"/>
      <c r="S135" s="107"/>
      <c r="T135" s="90"/>
      <c r="U135" s="90"/>
      <c r="V135" s="90"/>
      <c r="W135" s="91"/>
    </row>
    <row r="136" spans="1:23" ht="13.5" thickBot="1">
      <c r="A136" s="48"/>
      <c r="B136" s="305"/>
      <c r="C136" s="65"/>
      <c r="D136" s="9"/>
      <c r="E136" s="9"/>
      <c r="F136" s="9"/>
      <c r="G136" s="9"/>
      <c r="H136" s="9"/>
      <c r="I136" s="9"/>
      <c r="J136" s="9"/>
      <c r="K136" s="9"/>
      <c r="L136" s="9"/>
      <c r="M136" s="9"/>
      <c r="N136" s="9"/>
      <c r="O136" s="9"/>
      <c r="P136" s="24"/>
      <c r="Q136" s="9"/>
      <c r="R136" s="9"/>
      <c r="S136" s="48"/>
      <c r="T136" s="82"/>
      <c r="U136" s="82"/>
      <c r="V136" s="82"/>
      <c r="W136" s="92"/>
    </row>
    <row r="137" spans="1:23" ht="15">
      <c r="A137" s="48"/>
      <c r="B137" s="305"/>
      <c r="C137" s="66"/>
      <c r="D137" s="289" t="s">
        <v>1</v>
      </c>
      <c r="E137" s="290"/>
      <c r="F137" s="291"/>
      <c r="G137" s="5"/>
      <c r="H137" s="6"/>
      <c r="I137" s="6"/>
      <c r="J137" s="292" t="s">
        <v>2</v>
      </c>
      <c r="K137" s="293"/>
      <c r="L137" s="293"/>
      <c r="M137" s="7"/>
      <c r="N137" s="274" t="s">
        <v>3</v>
      </c>
      <c r="O137" s="274"/>
      <c r="P137" s="24"/>
      <c r="Q137" s="9"/>
      <c r="R137" s="9"/>
      <c r="S137" s="48"/>
      <c r="T137" s="82"/>
      <c r="U137" s="82"/>
      <c r="V137" s="82"/>
      <c r="W137" s="92"/>
    </row>
    <row r="138" spans="1:23" ht="61.5" customHeight="1" thickBot="1">
      <c r="A138" s="48"/>
      <c r="B138" s="305"/>
      <c r="C138" s="67" t="s">
        <v>4</v>
      </c>
      <c r="D138" s="173" t="s">
        <v>68</v>
      </c>
      <c r="E138" s="174" t="s">
        <v>69</v>
      </c>
      <c r="F138" s="166" t="s">
        <v>30</v>
      </c>
      <c r="G138" s="14" t="s">
        <v>70</v>
      </c>
      <c r="H138" s="15" t="s">
        <v>71</v>
      </c>
      <c r="I138" s="15"/>
      <c r="J138" s="16" t="s">
        <v>5</v>
      </c>
      <c r="K138" s="16" t="s">
        <v>6</v>
      </c>
      <c r="L138" s="17" t="s">
        <v>7</v>
      </c>
      <c r="M138" s="15"/>
      <c r="N138" s="18" t="s">
        <v>8</v>
      </c>
      <c r="O138" s="18" t="s">
        <v>9</v>
      </c>
      <c r="P138" s="24"/>
      <c r="Q138" s="9"/>
      <c r="R138" s="9"/>
      <c r="S138" s="48"/>
      <c r="T138" s="82"/>
      <c r="U138" s="93" t="s">
        <v>10</v>
      </c>
      <c r="V138" s="93" t="s">
        <v>11</v>
      </c>
      <c r="W138" s="92"/>
    </row>
    <row r="139" spans="1:23" ht="12.75" customHeight="1">
      <c r="A139" s="48"/>
      <c r="B139" s="305"/>
      <c r="C139" s="68">
        <v>1</v>
      </c>
      <c r="D139" s="170">
        <v>0</v>
      </c>
      <c r="E139" s="171">
        <v>0</v>
      </c>
      <c r="F139" s="172">
        <v>1</v>
      </c>
      <c r="G139" s="39">
        <f>D139+E139</f>
        <v>0</v>
      </c>
      <c r="H139" s="40">
        <f>ROUND((G139/F139),2)</f>
        <v>0</v>
      </c>
      <c r="I139" s="40"/>
      <c r="J139" s="36">
        <f>ROUND((H139*3%)*F139,2)</f>
        <v>0</v>
      </c>
      <c r="K139" s="36">
        <f>ROUND((IF(H139-$R$141&lt;0,0,(H139-$R$141))*3.5%)*F139,2)</f>
        <v>0</v>
      </c>
      <c r="L139" s="37">
        <f>J139+K139</f>
        <v>0</v>
      </c>
      <c r="M139" s="40"/>
      <c r="N139" s="44">
        <f>((MIN(H139,$R$142)*0.58%)+IF(H139&gt;$R$142,(H139-$R$142)*1.25%,0))*F139</f>
        <v>0</v>
      </c>
      <c r="O139" s="44">
        <f>(H139*3.75%)*F139</f>
        <v>0</v>
      </c>
      <c r="P139" s="24" t="str">
        <f>IF(W139&lt;&gt;0,"Error - review!",".")</f>
        <v>.</v>
      </c>
      <c r="Q139" s="300" t="s">
        <v>22</v>
      </c>
      <c r="R139" s="301"/>
      <c r="S139" s="48"/>
      <c r="T139" s="82"/>
      <c r="U139" s="86">
        <f>((MIN(H139,$R$142)*0.58%))*F139</f>
        <v>0</v>
      </c>
      <c r="V139" s="86">
        <f>(IF(H139&gt;$R$142,(H139-$R$142)*1.25%,0))*F139</f>
        <v>0</v>
      </c>
      <c r="W139" s="94">
        <f aca="true" t="shared" si="32" ref="W139:W190">(U139+V139)-N139</f>
        <v>0</v>
      </c>
    </row>
    <row r="140" spans="1:23" ht="15" customHeight="1">
      <c r="A140" s="48"/>
      <c r="B140" s="305"/>
      <c r="C140" s="68">
        <v>2</v>
      </c>
      <c r="D140" s="170">
        <v>0</v>
      </c>
      <c r="E140" s="171">
        <v>0</v>
      </c>
      <c r="F140" s="172">
        <v>1</v>
      </c>
      <c r="G140" s="39">
        <f aca="true" t="shared" si="33" ref="G140:G190">D140+E140</f>
        <v>0</v>
      </c>
      <c r="H140" s="40">
        <f aca="true" t="shared" si="34" ref="H140:H190">ROUND((G140/F140),2)</f>
        <v>0</v>
      </c>
      <c r="I140" s="40"/>
      <c r="J140" s="36">
        <f aca="true" t="shared" si="35" ref="J140:J190">ROUND((H140*3%)*F140,2)</f>
        <v>0</v>
      </c>
      <c r="K140" s="36">
        <f aca="true" t="shared" si="36" ref="K140:K190">ROUND((IF(H140-$R$141&lt;0,0,(H140-$R$141))*3.5%)*F140,2)</f>
        <v>0</v>
      </c>
      <c r="L140" s="37">
        <f aca="true" t="shared" si="37" ref="L140:L190">J140+K140</f>
        <v>0</v>
      </c>
      <c r="M140" s="40"/>
      <c r="N140" s="44">
        <f aca="true" t="shared" si="38" ref="N140:N190">((MIN(H140,$R$142)*0.58%)+IF(H140&gt;$R$142,(H140-$R$142)*1.25%,0))*F140</f>
        <v>0</v>
      </c>
      <c r="O140" s="44">
        <f aca="true" t="shared" si="39" ref="O140:O190">(H140*3.75%)*F140</f>
        <v>0</v>
      </c>
      <c r="P140" s="24" t="str">
        <f aca="true" t="shared" si="40" ref="P140:P190">IF(W140&lt;&gt;0,"Error - review!",".")</f>
        <v>.</v>
      </c>
      <c r="Q140" s="113" t="s">
        <v>13</v>
      </c>
      <c r="R140" s="150">
        <v>230.3</v>
      </c>
      <c r="S140" s="43"/>
      <c r="T140" s="82"/>
      <c r="U140" s="86">
        <f aca="true" t="shared" si="41" ref="U140:U147">((MIN(H140,$R$142)*0.58%))*F140</f>
        <v>0</v>
      </c>
      <c r="V140" s="86">
        <f aca="true" t="shared" si="42" ref="V140:V147">(IF(H140&gt;$R$142,(H140-$R$142)*1.25%,0))*F140</f>
        <v>0</v>
      </c>
      <c r="W140" s="94">
        <f t="shared" si="32"/>
        <v>0</v>
      </c>
    </row>
    <row r="141" spans="1:23" ht="15">
      <c r="A141" s="48"/>
      <c r="B141" s="305"/>
      <c r="C141" s="68">
        <v>3</v>
      </c>
      <c r="D141" s="170">
        <v>0</v>
      </c>
      <c r="E141" s="171">
        <v>0</v>
      </c>
      <c r="F141" s="172">
        <v>1</v>
      </c>
      <c r="G141" s="39">
        <f t="shared" si="33"/>
        <v>0</v>
      </c>
      <c r="H141" s="40">
        <f t="shared" si="34"/>
        <v>0</v>
      </c>
      <c r="I141" s="40"/>
      <c r="J141" s="36">
        <f t="shared" si="35"/>
        <v>0</v>
      </c>
      <c r="K141" s="36">
        <f t="shared" si="36"/>
        <v>0</v>
      </c>
      <c r="L141" s="37">
        <f t="shared" si="37"/>
        <v>0</v>
      </c>
      <c r="M141" s="40"/>
      <c r="N141" s="44">
        <f t="shared" si="38"/>
        <v>0</v>
      </c>
      <c r="O141" s="44">
        <f t="shared" si="39"/>
        <v>0</v>
      </c>
      <c r="P141" s="24" t="str">
        <f t="shared" si="40"/>
        <v>.</v>
      </c>
      <c r="Q141" s="113" t="s">
        <v>40</v>
      </c>
      <c r="R141" s="150">
        <f>ROUND($R$140*2,2)</f>
        <v>460.6</v>
      </c>
      <c r="S141" s="43"/>
      <c r="T141" s="82"/>
      <c r="U141" s="86">
        <f t="shared" si="41"/>
        <v>0</v>
      </c>
      <c r="V141" s="86">
        <f t="shared" si="42"/>
        <v>0</v>
      </c>
      <c r="W141" s="94">
        <f t="shared" si="32"/>
        <v>0</v>
      </c>
    </row>
    <row r="142" spans="1:23" ht="13.5" thickBot="1">
      <c r="A142" s="48"/>
      <c r="B142" s="305"/>
      <c r="C142" s="68">
        <v>4</v>
      </c>
      <c r="D142" s="170">
        <v>0</v>
      </c>
      <c r="E142" s="171">
        <v>0</v>
      </c>
      <c r="F142" s="172">
        <v>1</v>
      </c>
      <c r="G142" s="39">
        <f t="shared" si="33"/>
        <v>0</v>
      </c>
      <c r="H142" s="40">
        <f t="shared" si="34"/>
        <v>0</v>
      </c>
      <c r="I142" s="40"/>
      <c r="J142" s="36">
        <f t="shared" si="35"/>
        <v>0</v>
      </c>
      <c r="K142" s="36">
        <f t="shared" si="36"/>
        <v>0</v>
      </c>
      <c r="L142" s="37">
        <f t="shared" si="37"/>
        <v>0</v>
      </c>
      <c r="M142" s="40"/>
      <c r="N142" s="44">
        <f t="shared" si="38"/>
        <v>0</v>
      </c>
      <c r="O142" s="44">
        <f>(H142*3.75%)*F142</f>
        <v>0</v>
      </c>
      <c r="P142" s="24" t="str">
        <f t="shared" si="40"/>
        <v>.</v>
      </c>
      <c r="Q142" s="114" t="s">
        <v>14</v>
      </c>
      <c r="R142" s="151">
        <f>ROUND(($R$140*3.74),2)</f>
        <v>861.32</v>
      </c>
      <c r="S142" s="43"/>
      <c r="T142" s="82"/>
      <c r="U142" s="86">
        <f t="shared" si="41"/>
        <v>0</v>
      </c>
      <c r="V142" s="86">
        <f t="shared" si="42"/>
        <v>0</v>
      </c>
      <c r="W142" s="94">
        <f t="shared" si="32"/>
        <v>0</v>
      </c>
    </row>
    <row r="143" spans="1:23" ht="15">
      <c r="A143" s="48"/>
      <c r="B143" s="305"/>
      <c r="C143" s="68">
        <v>5</v>
      </c>
      <c r="D143" s="170">
        <v>0</v>
      </c>
      <c r="E143" s="171">
        <v>0</v>
      </c>
      <c r="F143" s="172">
        <v>1</v>
      </c>
      <c r="G143" s="39">
        <f t="shared" si="33"/>
        <v>0</v>
      </c>
      <c r="H143" s="40">
        <f t="shared" si="34"/>
        <v>0</v>
      </c>
      <c r="I143" s="40"/>
      <c r="J143" s="36">
        <f t="shared" si="35"/>
        <v>0</v>
      </c>
      <c r="K143" s="36">
        <f t="shared" si="36"/>
        <v>0</v>
      </c>
      <c r="L143" s="37">
        <f t="shared" si="37"/>
        <v>0</v>
      </c>
      <c r="M143" s="40"/>
      <c r="N143" s="44">
        <f t="shared" si="38"/>
        <v>0</v>
      </c>
      <c r="O143" s="44">
        <f t="shared" si="39"/>
        <v>0</v>
      </c>
      <c r="P143" s="24" t="str">
        <f t="shared" si="40"/>
        <v>.</v>
      </c>
      <c r="Q143" s="9"/>
      <c r="R143" s="9"/>
      <c r="S143" s="48"/>
      <c r="T143" s="82"/>
      <c r="U143" s="86">
        <f t="shared" si="41"/>
        <v>0</v>
      </c>
      <c r="V143" s="86">
        <f t="shared" si="42"/>
        <v>0</v>
      </c>
      <c r="W143" s="94">
        <f t="shared" si="32"/>
        <v>0</v>
      </c>
    </row>
    <row r="144" spans="1:23" ht="15">
      <c r="A144" s="48"/>
      <c r="B144" s="305"/>
      <c r="C144" s="68">
        <v>6</v>
      </c>
      <c r="D144" s="170">
        <v>0</v>
      </c>
      <c r="E144" s="171">
        <v>0</v>
      </c>
      <c r="F144" s="172">
        <v>1</v>
      </c>
      <c r="G144" s="39">
        <f t="shared" si="33"/>
        <v>0</v>
      </c>
      <c r="H144" s="40">
        <f t="shared" si="34"/>
        <v>0</v>
      </c>
      <c r="I144" s="40"/>
      <c r="J144" s="36">
        <f t="shared" si="35"/>
        <v>0</v>
      </c>
      <c r="K144" s="36">
        <f t="shared" si="36"/>
        <v>0</v>
      </c>
      <c r="L144" s="37">
        <f t="shared" si="37"/>
        <v>0</v>
      </c>
      <c r="M144" s="40"/>
      <c r="N144" s="44">
        <f t="shared" si="38"/>
        <v>0</v>
      </c>
      <c r="O144" s="44">
        <f t="shared" si="39"/>
        <v>0</v>
      </c>
      <c r="P144" s="24" t="str">
        <f t="shared" si="40"/>
        <v>.</v>
      </c>
      <c r="Q144" s="9"/>
      <c r="R144" s="9"/>
      <c r="S144" s="48"/>
      <c r="T144" s="82"/>
      <c r="U144" s="86">
        <f t="shared" si="41"/>
        <v>0</v>
      </c>
      <c r="V144" s="86">
        <f t="shared" si="42"/>
        <v>0</v>
      </c>
      <c r="W144" s="94">
        <f t="shared" si="32"/>
        <v>0</v>
      </c>
    </row>
    <row r="145" spans="1:23" ht="15">
      <c r="A145" s="48"/>
      <c r="B145" s="305"/>
      <c r="C145" s="68">
        <v>7</v>
      </c>
      <c r="D145" s="170">
        <v>0</v>
      </c>
      <c r="E145" s="171">
        <v>0</v>
      </c>
      <c r="F145" s="172">
        <v>1</v>
      </c>
      <c r="G145" s="39">
        <f t="shared" si="33"/>
        <v>0</v>
      </c>
      <c r="H145" s="40">
        <f t="shared" si="34"/>
        <v>0</v>
      </c>
      <c r="I145" s="40"/>
      <c r="J145" s="36">
        <f t="shared" si="35"/>
        <v>0</v>
      </c>
      <c r="K145" s="36">
        <f t="shared" si="36"/>
        <v>0</v>
      </c>
      <c r="L145" s="37">
        <f t="shared" si="37"/>
        <v>0</v>
      </c>
      <c r="M145" s="40"/>
      <c r="N145" s="44">
        <f t="shared" si="38"/>
        <v>0</v>
      </c>
      <c r="O145" s="44">
        <f t="shared" si="39"/>
        <v>0</v>
      </c>
      <c r="P145" s="24" t="str">
        <f t="shared" si="40"/>
        <v>.</v>
      </c>
      <c r="Q145" s="9"/>
      <c r="R145" s="9"/>
      <c r="S145" s="48"/>
      <c r="T145" s="82"/>
      <c r="U145" s="86">
        <f t="shared" si="41"/>
        <v>0</v>
      </c>
      <c r="V145" s="86">
        <f t="shared" si="42"/>
        <v>0</v>
      </c>
      <c r="W145" s="94">
        <f t="shared" si="32"/>
        <v>0</v>
      </c>
    </row>
    <row r="146" spans="1:23" ht="15">
      <c r="A146" s="48"/>
      <c r="B146" s="305"/>
      <c r="C146" s="68">
        <v>8</v>
      </c>
      <c r="D146" s="170">
        <v>0</v>
      </c>
      <c r="E146" s="171">
        <v>0</v>
      </c>
      <c r="F146" s="172">
        <v>1</v>
      </c>
      <c r="G146" s="39">
        <f t="shared" si="33"/>
        <v>0</v>
      </c>
      <c r="H146" s="40">
        <f t="shared" si="34"/>
        <v>0</v>
      </c>
      <c r="I146" s="40"/>
      <c r="J146" s="36">
        <f t="shared" si="35"/>
        <v>0</v>
      </c>
      <c r="K146" s="36">
        <f t="shared" si="36"/>
        <v>0</v>
      </c>
      <c r="L146" s="37">
        <f t="shared" si="37"/>
        <v>0</v>
      </c>
      <c r="M146" s="40"/>
      <c r="N146" s="44">
        <f>((MIN(H146,$R$142)*0.58%)+IF(H146&gt;$R$142,(H146-$R$142)*1.25%,0))*F146</f>
        <v>0</v>
      </c>
      <c r="O146" s="44">
        <f t="shared" si="39"/>
        <v>0</v>
      </c>
      <c r="P146" s="24" t="str">
        <f t="shared" si="40"/>
        <v>.</v>
      </c>
      <c r="Q146" s="9"/>
      <c r="R146" s="9"/>
      <c r="S146" s="48"/>
      <c r="T146" s="82"/>
      <c r="U146" s="86">
        <f t="shared" si="41"/>
        <v>0</v>
      </c>
      <c r="V146" s="86">
        <f t="shared" si="42"/>
        <v>0</v>
      </c>
      <c r="W146" s="94">
        <f t="shared" si="32"/>
        <v>0</v>
      </c>
    </row>
    <row r="147" spans="1:23" ht="15">
      <c r="A147" s="48"/>
      <c r="B147" s="305"/>
      <c r="C147" s="68">
        <v>9</v>
      </c>
      <c r="D147" s="170">
        <v>0</v>
      </c>
      <c r="E147" s="171">
        <v>0</v>
      </c>
      <c r="F147" s="172">
        <v>1</v>
      </c>
      <c r="G147" s="39">
        <f t="shared" si="33"/>
        <v>0</v>
      </c>
      <c r="H147" s="40">
        <f t="shared" si="34"/>
        <v>0</v>
      </c>
      <c r="I147" s="40"/>
      <c r="J147" s="36">
        <f t="shared" si="35"/>
        <v>0</v>
      </c>
      <c r="K147" s="36">
        <f t="shared" si="36"/>
        <v>0</v>
      </c>
      <c r="L147" s="37">
        <f t="shared" si="37"/>
        <v>0</v>
      </c>
      <c r="M147" s="40"/>
      <c r="N147" s="44">
        <f t="shared" si="38"/>
        <v>0</v>
      </c>
      <c r="O147" s="44">
        <f t="shared" si="39"/>
        <v>0</v>
      </c>
      <c r="P147" s="24" t="str">
        <f t="shared" si="40"/>
        <v>.</v>
      </c>
      <c r="Q147" s="9"/>
      <c r="R147" s="9"/>
      <c r="S147" s="48"/>
      <c r="T147" s="82"/>
      <c r="U147" s="86">
        <f t="shared" si="41"/>
        <v>0</v>
      </c>
      <c r="V147" s="86">
        <f t="shared" si="42"/>
        <v>0</v>
      </c>
      <c r="W147" s="94">
        <f t="shared" si="32"/>
        <v>0</v>
      </c>
    </row>
    <row r="148" spans="1:23" ht="15">
      <c r="A148" s="48"/>
      <c r="B148" s="305"/>
      <c r="C148" s="68">
        <v>10</v>
      </c>
      <c r="D148" s="170">
        <v>0</v>
      </c>
      <c r="E148" s="171">
        <v>0</v>
      </c>
      <c r="F148" s="172">
        <v>1</v>
      </c>
      <c r="G148" s="39">
        <f aca="true" t="shared" si="43" ref="G148:G187">D148+E148</f>
        <v>0</v>
      </c>
      <c r="H148" s="40">
        <f aca="true" t="shared" si="44" ref="H148:H187">ROUND((G148/F148),2)</f>
        <v>0</v>
      </c>
      <c r="I148" s="40"/>
      <c r="J148" s="36">
        <f aca="true" t="shared" si="45" ref="J148:J187">ROUND((H148*3%)*F148,2)</f>
        <v>0</v>
      </c>
      <c r="K148" s="36">
        <f t="shared" si="36"/>
        <v>0</v>
      </c>
      <c r="L148" s="37">
        <f aca="true" t="shared" si="46" ref="L148:L187">J148+K148</f>
        <v>0</v>
      </c>
      <c r="M148" s="40"/>
      <c r="N148" s="44">
        <f t="shared" si="38"/>
        <v>0</v>
      </c>
      <c r="O148" s="44">
        <f aca="true" t="shared" si="47" ref="O148:O187">(H148*3.75%)*F148</f>
        <v>0</v>
      </c>
      <c r="P148" s="24" t="str">
        <f aca="true" t="shared" si="48" ref="P148:P187">IF(W148&lt;&gt;0,"Error - review!",".")</f>
        <v>.</v>
      </c>
      <c r="Q148" s="9"/>
      <c r="R148" s="9"/>
      <c r="S148" s="48"/>
      <c r="T148" s="82"/>
      <c r="U148" s="86">
        <f aca="true" t="shared" si="49" ref="U148:U187">((MIN(H148,$R$142)*0.58%))*F148</f>
        <v>0</v>
      </c>
      <c r="V148" s="86">
        <f aca="true" t="shared" si="50" ref="V148:V187">(IF(H148&gt;$R$142,(H148-$R$142)*1.25%,0))*F148</f>
        <v>0</v>
      </c>
      <c r="W148" s="94">
        <f aca="true" t="shared" si="51" ref="W148:W187">(U148+V148)-N148</f>
        <v>0</v>
      </c>
    </row>
    <row r="149" spans="1:23" ht="15">
      <c r="A149" s="48"/>
      <c r="B149" s="305"/>
      <c r="C149" s="68">
        <v>11</v>
      </c>
      <c r="D149" s="170">
        <v>0</v>
      </c>
      <c r="E149" s="171">
        <v>0</v>
      </c>
      <c r="F149" s="172">
        <v>1</v>
      </c>
      <c r="G149" s="39">
        <f t="shared" si="43"/>
        <v>0</v>
      </c>
      <c r="H149" s="40">
        <f t="shared" si="44"/>
        <v>0</v>
      </c>
      <c r="I149" s="40"/>
      <c r="J149" s="36">
        <f t="shared" si="45"/>
        <v>0</v>
      </c>
      <c r="K149" s="36">
        <f t="shared" si="36"/>
        <v>0</v>
      </c>
      <c r="L149" s="37">
        <f t="shared" si="46"/>
        <v>0</v>
      </c>
      <c r="M149" s="40"/>
      <c r="N149" s="44">
        <f t="shared" si="38"/>
        <v>0</v>
      </c>
      <c r="O149" s="44">
        <f t="shared" si="47"/>
        <v>0</v>
      </c>
      <c r="P149" s="24" t="str">
        <f t="shared" si="48"/>
        <v>.</v>
      </c>
      <c r="Q149" s="9"/>
      <c r="R149" s="9"/>
      <c r="S149" s="48"/>
      <c r="T149" s="82"/>
      <c r="U149" s="86">
        <f t="shared" si="49"/>
        <v>0</v>
      </c>
      <c r="V149" s="86">
        <f t="shared" si="50"/>
        <v>0</v>
      </c>
      <c r="W149" s="94">
        <f t="shared" si="51"/>
        <v>0</v>
      </c>
    </row>
    <row r="150" spans="1:23" ht="15">
      <c r="A150" s="48"/>
      <c r="B150" s="305"/>
      <c r="C150" s="68">
        <v>12</v>
      </c>
      <c r="D150" s="170">
        <v>0</v>
      </c>
      <c r="E150" s="171">
        <v>0</v>
      </c>
      <c r="F150" s="172">
        <v>1</v>
      </c>
      <c r="G150" s="39">
        <f t="shared" si="43"/>
        <v>0</v>
      </c>
      <c r="H150" s="40">
        <f t="shared" si="44"/>
        <v>0</v>
      </c>
      <c r="I150" s="40"/>
      <c r="J150" s="36">
        <f t="shared" si="45"/>
        <v>0</v>
      </c>
      <c r="K150" s="36">
        <f t="shared" si="36"/>
        <v>0</v>
      </c>
      <c r="L150" s="37">
        <f t="shared" si="46"/>
        <v>0</v>
      </c>
      <c r="M150" s="40"/>
      <c r="N150" s="44">
        <f t="shared" si="38"/>
        <v>0</v>
      </c>
      <c r="O150" s="44">
        <f t="shared" si="47"/>
        <v>0</v>
      </c>
      <c r="P150" s="24" t="str">
        <f t="shared" si="48"/>
        <v>.</v>
      </c>
      <c r="Q150" s="9"/>
      <c r="R150" s="9"/>
      <c r="S150" s="48"/>
      <c r="T150" s="82"/>
      <c r="U150" s="86">
        <f t="shared" si="49"/>
        <v>0</v>
      </c>
      <c r="V150" s="86">
        <f t="shared" si="50"/>
        <v>0</v>
      </c>
      <c r="W150" s="94">
        <f t="shared" si="51"/>
        <v>0</v>
      </c>
    </row>
    <row r="151" spans="1:23" ht="15">
      <c r="A151" s="48"/>
      <c r="B151" s="305"/>
      <c r="C151" s="68">
        <v>13</v>
      </c>
      <c r="D151" s="170">
        <v>0</v>
      </c>
      <c r="E151" s="171">
        <v>0</v>
      </c>
      <c r="F151" s="172">
        <v>1</v>
      </c>
      <c r="G151" s="39">
        <f t="shared" si="43"/>
        <v>0</v>
      </c>
      <c r="H151" s="40">
        <f t="shared" si="44"/>
        <v>0</v>
      </c>
      <c r="I151" s="40"/>
      <c r="J151" s="36">
        <f t="shared" si="45"/>
        <v>0</v>
      </c>
      <c r="K151" s="36">
        <f t="shared" si="36"/>
        <v>0</v>
      </c>
      <c r="L151" s="37">
        <f t="shared" si="46"/>
        <v>0</v>
      </c>
      <c r="M151" s="40"/>
      <c r="N151" s="44">
        <f t="shared" si="38"/>
        <v>0</v>
      </c>
      <c r="O151" s="44">
        <f t="shared" si="47"/>
        <v>0</v>
      </c>
      <c r="P151" s="24" t="str">
        <f t="shared" si="48"/>
        <v>.</v>
      </c>
      <c r="Q151" s="9"/>
      <c r="R151" s="9"/>
      <c r="S151" s="48"/>
      <c r="T151" s="82"/>
      <c r="U151" s="86">
        <f t="shared" si="49"/>
        <v>0</v>
      </c>
      <c r="V151" s="86">
        <f t="shared" si="50"/>
        <v>0</v>
      </c>
      <c r="W151" s="94">
        <f t="shared" si="51"/>
        <v>0</v>
      </c>
    </row>
    <row r="152" spans="1:23" ht="15">
      <c r="A152" s="48"/>
      <c r="B152" s="305"/>
      <c r="C152" s="68">
        <v>14</v>
      </c>
      <c r="D152" s="170">
        <v>0</v>
      </c>
      <c r="E152" s="171">
        <v>0</v>
      </c>
      <c r="F152" s="172">
        <v>1</v>
      </c>
      <c r="G152" s="39">
        <f t="shared" si="43"/>
        <v>0</v>
      </c>
      <c r="H152" s="40">
        <f t="shared" si="44"/>
        <v>0</v>
      </c>
      <c r="I152" s="40"/>
      <c r="J152" s="36">
        <f t="shared" si="45"/>
        <v>0</v>
      </c>
      <c r="K152" s="36">
        <f t="shared" si="36"/>
        <v>0</v>
      </c>
      <c r="L152" s="37">
        <f t="shared" si="46"/>
        <v>0</v>
      </c>
      <c r="M152" s="40"/>
      <c r="N152" s="44">
        <f t="shared" si="38"/>
        <v>0</v>
      </c>
      <c r="O152" s="44">
        <f t="shared" si="47"/>
        <v>0</v>
      </c>
      <c r="P152" s="24" t="str">
        <f t="shared" si="48"/>
        <v>.</v>
      </c>
      <c r="Q152" s="9"/>
      <c r="R152" s="9"/>
      <c r="S152" s="48"/>
      <c r="T152" s="82"/>
      <c r="U152" s="86">
        <f t="shared" si="49"/>
        <v>0</v>
      </c>
      <c r="V152" s="86">
        <f t="shared" si="50"/>
        <v>0</v>
      </c>
      <c r="W152" s="94">
        <f t="shared" si="51"/>
        <v>0</v>
      </c>
    </row>
    <row r="153" spans="1:23" ht="15">
      <c r="A153" s="48"/>
      <c r="B153" s="305"/>
      <c r="C153" s="68">
        <v>15</v>
      </c>
      <c r="D153" s="170">
        <v>0</v>
      </c>
      <c r="E153" s="171">
        <v>0</v>
      </c>
      <c r="F153" s="172">
        <v>1</v>
      </c>
      <c r="G153" s="39">
        <f t="shared" si="43"/>
        <v>0</v>
      </c>
      <c r="H153" s="40">
        <f t="shared" si="44"/>
        <v>0</v>
      </c>
      <c r="I153" s="40"/>
      <c r="J153" s="36">
        <f t="shared" si="45"/>
        <v>0</v>
      </c>
      <c r="K153" s="36">
        <f t="shared" si="36"/>
        <v>0</v>
      </c>
      <c r="L153" s="37">
        <f t="shared" si="46"/>
        <v>0</v>
      </c>
      <c r="M153" s="40"/>
      <c r="N153" s="44">
        <f t="shared" si="38"/>
        <v>0</v>
      </c>
      <c r="O153" s="44">
        <f t="shared" si="47"/>
        <v>0</v>
      </c>
      <c r="P153" s="24" t="str">
        <f t="shared" si="48"/>
        <v>.</v>
      </c>
      <c r="Q153" s="9"/>
      <c r="R153" s="9"/>
      <c r="S153" s="48"/>
      <c r="T153" s="82"/>
      <c r="U153" s="86">
        <f t="shared" si="49"/>
        <v>0</v>
      </c>
      <c r="V153" s="86">
        <f t="shared" si="50"/>
        <v>0</v>
      </c>
      <c r="W153" s="94">
        <f t="shared" si="51"/>
        <v>0</v>
      </c>
    </row>
    <row r="154" spans="1:23" ht="15">
      <c r="A154" s="48"/>
      <c r="B154" s="305"/>
      <c r="C154" s="68">
        <v>16</v>
      </c>
      <c r="D154" s="170">
        <v>0</v>
      </c>
      <c r="E154" s="171">
        <v>0</v>
      </c>
      <c r="F154" s="172">
        <v>1</v>
      </c>
      <c r="G154" s="39">
        <f t="shared" si="43"/>
        <v>0</v>
      </c>
      <c r="H154" s="40">
        <f t="shared" si="44"/>
        <v>0</v>
      </c>
      <c r="I154" s="40"/>
      <c r="J154" s="36">
        <f t="shared" si="45"/>
        <v>0</v>
      </c>
      <c r="K154" s="36">
        <f t="shared" si="36"/>
        <v>0</v>
      </c>
      <c r="L154" s="37">
        <f t="shared" si="46"/>
        <v>0</v>
      </c>
      <c r="M154" s="40"/>
      <c r="N154" s="44">
        <f t="shared" si="38"/>
        <v>0</v>
      </c>
      <c r="O154" s="44">
        <f t="shared" si="47"/>
        <v>0</v>
      </c>
      <c r="P154" s="24" t="str">
        <f t="shared" si="48"/>
        <v>.</v>
      </c>
      <c r="Q154" s="9"/>
      <c r="R154" s="9"/>
      <c r="S154" s="48"/>
      <c r="T154" s="82"/>
      <c r="U154" s="86">
        <f t="shared" si="49"/>
        <v>0</v>
      </c>
      <c r="V154" s="86">
        <f t="shared" si="50"/>
        <v>0</v>
      </c>
      <c r="W154" s="94">
        <f t="shared" si="51"/>
        <v>0</v>
      </c>
    </row>
    <row r="155" spans="1:23" ht="15">
      <c r="A155" s="48"/>
      <c r="B155" s="305"/>
      <c r="C155" s="68">
        <v>17</v>
      </c>
      <c r="D155" s="170">
        <v>0</v>
      </c>
      <c r="E155" s="171">
        <v>0</v>
      </c>
      <c r="F155" s="172">
        <v>1</v>
      </c>
      <c r="G155" s="39">
        <f t="shared" si="43"/>
        <v>0</v>
      </c>
      <c r="H155" s="40">
        <f t="shared" si="44"/>
        <v>0</v>
      </c>
      <c r="I155" s="40"/>
      <c r="J155" s="36">
        <f t="shared" si="45"/>
        <v>0</v>
      </c>
      <c r="K155" s="36">
        <f t="shared" si="36"/>
        <v>0</v>
      </c>
      <c r="L155" s="37">
        <f t="shared" si="46"/>
        <v>0</v>
      </c>
      <c r="M155" s="40"/>
      <c r="N155" s="44">
        <f t="shared" si="38"/>
        <v>0</v>
      </c>
      <c r="O155" s="44">
        <f t="shared" si="47"/>
        <v>0</v>
      </c>
      <c r="P155" s="24" t="str">
        <f t="shared" si="48"/>
        <v>.</v>
      </c>
      <c r="Q155" s="9"/>
      <c r="R155" s="9"/>
      <c r="S155" s="48"/>
      <c r="T155" s="82"/>
      <c r="U155" s="86">
        <f t="shared" si="49"/>
        <v>0</v>
      </c>
      <c r="V155" s="86">
        <f t="shared" si="50"/>
        <v>0</v>
      </c>
      <c r="W155" s="94">
        <f t="shared" si="51"/>
        <v>0</v>
      </c>
    </row>
    <row r="156" spans="1:23" ht="15">
      <c r="A156" s="48"/>
      <c r="B156" s="305"/>
      <c r="C156" s="68">
        <v>18</v>
      </c>
      <c r="D156" s="170">
        <v>0</v>
      </c>
      <c r="E156" s="171">
        <v>0</v>
      </c>
      <c r="F156" s="172">
        <v>1</v>
      </c>
      <c r="G156" s="39">
        <f t="shared" si="43"/>
        <v>0</v>
      </c>
      <c r="H156" s="40">
        <f t="shared" si="44"/>
        <v>0</v>
      </c>
      <c r="I156" s="40"/>
      <c r="J156" s="36">
        <f t="shared" si="45"/>
        <v>0</v>
      </c>
      <c r="K156" s="36">
        <f t="shared" si="36"/>
        <v>0</v>
      </c>
      <c r="L156" s="37">
        <f t="shared" si="46"/>
        <v>0</v>
      </c>
      <c r="M156" s="40"/>
      <c r="N156" s="44">
        <f t="shared" si="38"/>
        <v>0</v>
      </c>
      <c r="O156" s="44">
        <f t="shared" si="47"/>
        <v>0</v>
      </c>
      <c r="P156" s="24" t="str">
        <f t="shared" si="48"/>
        <v>.</v>
      </c>
      <c r="Q156" s="9"/>
      <c r="R156" s="9"/>
      <c r="S156" s="48"/>
      <c r="T156" s="82"/>
      <c r="U156" s="86">
        <f t="shared" si="49"/>
        <v>0</v>
      </c>
      <c r="V156" s="86">
        <f t="shared" si="50"/>
        <v>0</v>
      </c>
      <c r="W156" s="94">
        <f t="shared" si="51"/>
        <v>0</v>
      </c>
    </row>
    <row r="157" spans="1:23" ht="15">
      <c r="A157" s="48"/>
      <c r="B157" s="305"/>
      <c r="C157" s="68">
        <v>19</v>
      </c>
      <c r="D157" s="170">
        <v>0</v>
      </c>
      <c r="E157" s="171">
        <v>0</v>
      </c>
      <c r="F157" s="172">
        <v>1</v>
      </c>
      <c r="G157" s="39">
        <f t="shared" si="43"/>
        <v>0</v>
      </c>
      <c r="H157" s="40">
        <f t="shared" si="44"/>
        <v>0</v>
      </c>
      <c r="I157" s="40"/>
      <c r="J157" s="36">
        <f t="shared" si="45"/>
        <v>0</v>
      </c>
      <c r="K157" s="36">
        <f t="shared" si="36"/>
        <v>0</v>
      </c>
      <c r="L157" s="37">
        <f t="shared" si="46"/>
        <v>0</v>
      </c>
      <c r="M157" s="40"/>
      <c r="N157" s="44">
        <f t="shared" si="38"/>
        <v>0</v>
      </c>
      <c r="O157" s="44">
        <f t="shared" si="47"/>
        <v>0</v>
      </c>
      <c r="P157" s="24" t="str">
        <f t="shared" si="48"/>
        <v>.</v>
      </c>
      <c r="Q157" s="9"/>
      <c r="R157" s="9"/>
      <c r="S157" s="48"/>
      <c r="T157" s="82"/>
      <c r="U157" s="86">
        <f t="shared" si="49"/>
        <v>0</v>
      </c>
      <c r="V157" s="86">
        <f t="shared" si="50"/>
        <v>0</v>
      </c>
      <c r="W157" s="94">
        <f t="shared" si="51"/>
        <v>0</v>
      </c>
    </row>
    <row r="158" spans="1:23" ht="15">
      <c r="A158" s="48"/>
      <c r="B158" s="305"/>
      <c r="C158" s="68">
        <v>20</v>
      </c>
      <c r="D158" s="170">
        <v>0</v>
      </c>
      <c r="E158" s="171">
        <v>0</v>
      </c>
      <c r="F158" s="172">
        <v>1</v>
      </c>
      <c r="G158" s="39">
        <f t="shared" si="43"/>
        <v>0</v>
      </c>
      <c r="H158" s="40">
        <f t="shared" si="44"/>
        <v>0</v>
      </c>
      <c r="I158" s="40"/>
      <c r="J158" s="36">
        <f t="shared" si="45"/>
        <v>0</v>
      </c>
      <c r="K158" s="36">
        <f t="shared" si="36"/>
        <v>0</v>
      </c>
      <c r="L158" s="37">
        <f t="shared" si="46"/>
        <v>0</v>
      </c>
      <c r="M158" s="40"/>
      <c r="N158" s="44">
        <f t="shared" si="38"/>
        <v>0</v>
      </c>
      <c r="O158" s="44">
        <f t="shared" si="47"/>
        <v>0</v>
      </c>
      <c r="P158" s="24" t="str">
        <f t="shared" si="48"/>
        <v>.</v>
      </c>
      <c r="Q158" s="9"/>
      <c r="R158" s="9"/>
      <c r="S158" s="48"/>
      <c r="T158" s="82"/>
      <c r="U158" s="86">
        <f t="shared" si="49"/>
        <v>0</v>
      </c>
      <c r="V158" s="86">
        <f t="shared" si="50"/>
        <v>0</v>
      </c>
      <c r="W158" s="94">
        <f t="shared" si="51"/>
        <v>0</v>
      </c>
    </row>
    <row r="159" spans="1:23" ht="15">
      <c r="A159" s="48"/>
      <c r="B159" s="305"/>
      <c r="C159" s="68">
        <v>21</v>
      </c>
      <c r="D159" s="170">
        <v>0</v>
      </c>
      <c r="E159" s="171">
        <v>0</v>
      </c>
      <c r="F159" s="172">
        <v>1</v>
      </c>
      <c r="G159" s="39">
        <f t="shared" si="43"/>
        <v>0</v>
      </c>
      <c r="H159" s="40">
        <f t="shared" si="44"/>
        <v>0</v>
      </c>
      <c r="I159" s="40"/>
      <c r="J159" s="36">
        <f t="shared" si="45"/>
        <v>0</v>
      </c>
      <c r="K159" s="36">
        <f t="shared" si="36"/>
        <v>0</v>
      </c>
      <c r="L159" s="37">
        <f t="shared" si="46"/>
        <v>0</v>
      </c>
      <c r="M159" s="40"/>
      <c r="N159" s="44">
        <f t="shared" si="38"/>
        <v>0</v>
      </c>
      <c r="O159" s="44">
        <f t="shared" si="47"/>
        <v>0</v>
      </c>
      <c r="P159" s="24" t="str">
        <f t="shared" si="48"/>
        <v>.</v>
      </c>
      <c r="Q159" s="9"/>
      <c r="R159" s="9"/>
      <c r="S159" s="48"/>
      <c r="T159" s="82"/>
      <c r="U159" s="86">
        <f t="shared" si="49"/>
        <v>0</v>
      </c>
      <c r="V159" s="86">
        <f t="shared" si="50"/>
        <v>0</v>
      </c>
      <c r="W159" s="94">
        <f t="shared" si="51"/>
        <v>0</v>
      </c>
    </row>
    <row r="160" spans="1:23" ht="15">
      <c r="A160" s="48"/>
      <c r="B160" s="305"/>
      <c r="C160" s="68">
        <v>22</v>
      </c>
      <c r="D160" s="170">
        <v>0</v>
      </c>
      <c r="E160" s="171">
        <v>0</v>
      </c>
      <c r="F160" s="172">
        <v>1</v>
      </c>
      <c r="G160" s="39">
        <f t="shared" si="43"/>
        <v>0</v>
      </c>
      <c r="H160" s="40">
        <f t="shared" si="44"/>
        <v>0</v>
      </c>
      <c r="I160" s="40"/>
      <c r="J160" s="36">
        <f t="shared" si="45"/>
        <v>0</v>
      </c>
      <c r="K160" s="36">
        <f t="shared" si="36"/>
        <v>0</v>
      </c>
      <c r="L160" s="37">
        <f t="shared" si="46"/>
        <v>0</v>
      </c>
      <c r="M160" s="40"/>
      <c r="N160" s="44">
        <f t="shared" si="38"/>
        <v>0</v>
      </c>
      <c r="O160" s="44">
        <f t="shared" si="47"/>
        <v>0</v>
      </c>
      <c r="P160" s="24" t="str">
        <f t="shared" si="48"/>
        <v>.</v>
      </c>
      <c r="Q160" s="9"/>
      <c r="R160" s="9"/>
      <c r="S160" s="48"/>
      <c r="T160" s="82"/>
      <c r="U160" s="86">
        <f t="shared" si="49"/>
        <v>0</v>
      </c>
      <c r="V160" s="86">
        <f t="shared" si="50"/>
        <v>0</v>
      </c>
      <c r="W160" s="94">
        <f t="shared" si="51"/>
        <v>0</v>
      </c>
    </row>
    <row r="161" spans="1:23" ht="15">
      <c r="A161" s="48"/>
      <c r="B161" s="305"/>
      <c r="C161" s="68">
        <v>23</v>
      </c>
      <c r="D161" s="170">
        <v>0</v>
      </c>
      <c r="E161" s="171">
        <v>0</v>
      </c>
      <c r="F161" s="172">
        <v>1</v>
      </c>
      <c r="G161" s="39">
        <f t="shared" si="43"/>
        <v>0</v>
      </c>
      <c r="H161" s="40">
        <f t="shared" si="44"/>
        <v>0</v>
      </c>
      <c r="I161" s="40"/>
      <c r="J161" s="36">
        <f t="shared" si="45"/>
        <v>0</v>
      </c>
      <c r="K161" s="36">
        <f t="shared" si="36"/>
        <v>0</v>
      </c>
      <c r="L161" s="37">
        <f t="shared" si="46"/>
        <v>0</v>
      </c>
      <c r="M161" s="40"/>
      <c r="N161" s="44">
        <f t="shared" si="38"/>
        <v>0</v>
      </c>
      <c r="O161" s="44">
        <f t="shared" si="47"/>
        <v>0</v>
      </c>
      <c r="P161" s="24" t="str">
        <f t="shared" si="48"/>
        <v>.</v>
      </c>
      <c r="Q161" s="9"/>
      <c r="R161" s="9"/>
      <c r="S161" s="48"/>
      <c r="T161" s="82"/>
      <c r="U161" s="86">
        <f t="shared" si="49"/>
        <v>0</v>
      </c>
      <c r="V161" s="86">
        <f t="shared" si="50"/>
        <v>0</v>
      </c>
      <c r="W161" s="94">
        <f t="shared" si="51"/>
        <v>0</v>
      </c>
    </row>
    <row r="162" spans="1:23" ht="15">
      <c r="A162" s="48"/>
      <c r="B162" s="305"/>
      <c r="C162" s="68">
        <v>24</v>
      </c>
      <c r="D162" s="170">
        <v>0</v>
      </c>
      <c r="E162" s="171">
        <v>0</v>
      </c>
      <c r="F162" s="172">
        <v>1</v>
      </c>
      <c r="G162" s="39">
        <f t="shared" si="43"/>
        <v>0</v>
      </c>
      <c r="H162" s="40">
        <f t="shared" si="44"/>
        <v>0</v>
      </c>
      <c r="I162" s="40"/>
      <c r="J162" s="36">
        <f t="shared" si="45"/>
        <v>0</v>
      </c>
      <c r="K162" s="36">
        <f t="shared" si="36"/>
        <v>0</v>
      </c>
      <c r="L162" s="37">
        <f t="shared" si="46"/>
        <v>0</v>
      </c>
      <c r="M162" s="40"/>
      <c r="N162" s="44">
        <f t="shared" si="38"/>
        <v>0</v>
      </c>
      <c r="O162" s="44">
        <f t="shared" si="47"/>
        <v>0</v>
      </c>
      <c r="P162" s="24" t="str">
        <f t="shared" si="48"/>
        <v>.</v>
      </c>
      <c r="Q162" s="9"/>
      <c r="R162" s="9"/>
      <c r="S162" s="48"/>
      <c r="T162" s="82"/>
      <c r="U162" s="86">
        <f t="shared" si="49"/>
        <v>0</v>
      </c>
      <c r="V162" s="86">
        <f t="shared" si="50"/>
        <v>0</v>
      </c>
      <c r="W162" s="94">
        <f t="shared" si="51"/>
        <v>0</v>
      </c>
    </row>
    <row r="163" spans="1:23" ht="15">
      <c r="A163" s="48"/>
      <c r="B163" s="305"/>
      <c r="C163" s="68">
        <v>25</v>
      </c>
      <c r="D163" s="170">
        <v>0</v>
      </c>
      <c r="E163" s="171">
        <v>0</v>
      </c>
      <c r="F163" s="172">
        <v>1</v>
      </c>
      <c r="G163" s="39">
        <f t="shared" si="43"/>
        <v>0</v>
      </c>
      <c r="H163" s="40">
        <f t="shared" si="44"/>
        <v>0</v>
      </c>
      <c r="I163" s="40"/>
      <c r="J163" s="36">
        <f t="shared" si="45"/>
        <v>0</v>
      </c>
      <c r="K163" s="36">
        <f t="shared" si="36"/>
        <v>0</v>
      </c>
      <c r="L163" s="37">
        <f t="shared" si="46"/>
        <v>0</v>
      </c>
      <c r="M163" s="40"/>
      <c r="N163" s="44">
        <f t="shared" si="38"/>
        <v>0</v>
      </c>
      <c r="O163" s="44">
        <f t="shared" si="47"/>
        <v>0</v>
      </c>
      <c r="P163" s="24" t="str">
        <f t="shared" si="48"/>
        <v>.</v>
      </c>
      <c r="Q163" s="9"/>
      <c r="R163" s="9"/>
      <c r="S163" s="48"/>
      <c r="T163" s="82"/>
      <c r="U163" s="86">
        <f t="shared" si="49"/>
        <v>0</v>
      </c>
      <c r="V163" s="86">
        <f t="shared" si="50"/>
        <v>0</v>
      </c>
      <c r="W163" s="94">
        <f t="shared" si="51"/>
        <v>0</v>
      </c>
    </row>
    <row r="164" spans="1:23" ht="15">
      <c r="A164" s="48"/>
      <c r="B164" s="305"/>
      <c r="C164" s="68">
        <v>26</v>
      </c>
      <c r="D164" s="170">
        <v>0</v>
      </c>
      <c r="E164" s="171">
        <v>0</v>
      </c>
      <c r="F164" s="172">
        <v>1</v>
      </c>
      <c r="G164" s="39">
        <f t="shared" si="43"/>
        <v>0</v>
      </c>
      <c r="H164" s="40">
        <f t="shared" si="44"/>
        <v>0</v>
      </c>
      <c r="I164" s="40"/>
      <c r="J164" s="36">
        <f t="shared" si="45"/>
        <v>0</v>
      </c>
      <c r="K164" s="36">
        <f t="shared" si="36"/>
        <v>0</v>
      </c>
      <c r="L164" s="37">
        <f t="shared" si="46"/>
        <v>0</v>
      </c>
      <c r="M164" s="40"/>
      <c r="N164" s="44">
        <f t="shared" si="38"/>
        <v>0</v>
      </c>
      <c r="O164" s="44">
        <f t="shared" si="47"/>
        <v>0</v>
      </c>
      <c r="P164" s="24" t="str">
        <f t="shared" si="48"/>
        <v>.</v>
      </c>
      <c r="Q164" s="9"/>
      <c r="R164" s="9"/>
      <c r="S164" s="48"/>
      <c r="T164" s="82"/>
      <c r="U164" s="86">
        <f t="shared" si="49"/>
        <v>0</v>
      </c>
      <c r="V164" s="86">
        <f t="shared" si="50"/>
        <v>0</v>
      </c>
      <c r="W164" s="94">
        <f t="shared" si="51"/>
        <v>0</v>
      </c>
    </row>
    <row r="165" spans="1:23" ht="15">
      <c r="A165" s="48"/>
      <c r="B165" s="305"/>
      <c r="C165" s="68">
        <v>27</v>
      </c>
      <c r="D165" s="170">
        <v>0</v>
      </c>
      <c r="E165" s="171">
        <v>0</v>
      </c>
      <c r="F165" s="172">
        <v>1</v>
      </c>
      <c r="G165" s="39">
        <f t="shared" si="43"/>
        <v>0</v>
      </c>
      <c r="H165" s="40">
        <f t="shared" si="44"/>
        <v>0</v>
      </c>
      <c r="I165" s="40"/>
      <c r="J165" s="36">
        <f t="shared" si="45"/>
        <v>0</v>
      </c>
      <c r="K165" s="36">
        <f t="shared" si="36"/>
        <v>0</v>
      </c>
      <c r="L165" s="37">
        <f t="shared" si="46"/>
        <v>0</v>
      </c>
      <c r="M165" s="40"/>
      <c r="N165" s="44">
        <f t="shared" si="38"/>
        <v>0</v>
      </c>
      <c r="O165" s="44">
        <f t="shared" si="47"/>
        <v>0</v>
      </c>
      <c r="P165" s="24" t="str">
        <f t="shared" si="48"/>
        <v>.</v>
      </c>
      <c r="Q165" s="9"/>
      <c r="R165" s="9"/>
      <c r="S165" s="48"/>
      <c r="T165" s="82"/>
      <c r="U165" s="86">
        <f t="shared" si="49"/>
        <v>0</v>
      </c>
      <c r="V165" s="86">
        <f t="shared" si="50"/>
        <v>0</v>
      </c>
      <c r="W165" s="94">
        <f t="shared" si="51"/>
        <v>0</v>
      </c>
    </row>
    <row r="166" spans="1:23" ht="15">
      <c r="A166" s="48"/>
      <c r="B166" s="305"/>
      <c r="C166" s="68">
        <v>28</v>
      </c>
      <c r="D166" s="170">
        <v>0</v>
      </c>
      <c r="E166" s="171">
        <v>0</v>
      </c>
      <c r="F166" s="172">
        <v>1</v>
      </c>
      <c r="G166" s="39">
        <f t="shared" si="43"/>
        <v>0</v>
      </c>
      <c r="H166" s="40">
        <f t="shared" si="44"/>
        <v>0</v>
      </c>
      <c r="I166" s="40"/>
      <c r="J166" s="36">
        <f t="shared" si="45"/>
        <v>0</v>
      </c>
      <c r="K166" s="36">
        <f t="shared" si="36"/>
        <v>0</v>
      </c>
      <c r="L166" s="37">
        <f t="shared" si="46"/>
        <v>0</v>
      </c>
      <c r="M166" s="40"/>
      <c r="N166" s="44">
        <f t="shared" si="38"/>
        <v>0</v>
      </c>
      <c r="O166" s="44">
        <f t="shared" si="47"/>
        <v>0</v>
      </c>
      <c r="P166" s="24" t="str">
        <f t="shared" si="48"/>
        <v>.</v>
      </c>
      <c r="Q166" s="9"/>
      <c r="R166" s="9"/>
      <c r="S166" s="48"/>
      <c r="T166" s="82"/>
      <c r="U166" s="86">
        <f t="shared" si="49"/>
        <v>0</v>
      </c>
      <c r="V166" s="86">
        <f t="shared" si="50"/>
        <v>0</v>
      </c>
      <c r="W166" s="94">
        <f t="shared" si="51"/>
        <v>0</v>
      </c>
    </row>
    <row r="167" spans="1:23" ht="15">
      <c r="A167" s="48"/>
      <c r="B167" s="305"/>
      <c r="C167" s="68">
        <v>29</v>
      </c>
      <c r="D167" s="170">
        <v>0</v>
      </c>
      <c r="E167" s="171">
        <v>0</v>
      </c>
      <c r="F167" s="172">
        <v>1</v>
      </c>
      <c r="G167" s="39">
        <f t="shared" si="43"/>
        <v>0</v>
      </c>
      <c r="H167" s="40">
        <f t="shared" si="44"/>
        <v>0</v>
      </c>
      <c r="I167" s="40"/>
      <c r="J167" s="36">
        <f t="shared" si="45"/>
        <v>0</v>
      </c>
      <c r="K167" s="36">
        <f t="shared" si="36"/>
        <v>0</v>
      </c>
      <c r="L167" s="37">
        <f t="shared" si="46"/>
        <v>0</v>
      </c>
      <c r="M167" s="40"/>
      <c r="N167" s="44">
        <f t="shared" si="38"/>
        <v>0</v>
      </c>
      <c r="O167" s="44">
        <f t="shared" si="47"/>
        <v>0</v>
      </c>
      <c r="P167" s="24" t="str">
        <f t="shared" si="48"/>
        <v>.</v>
      </c>
      <c r="Q167" s="9"/>
      <c r="R167" s="9"/>
      <c r="S167" s="48"/>
      <c r="T167" s="82"/>
      <c r="U167" s="86">
        <f t="shared" si="49"/>
        <v>0</v>
      </c>
      <c r="V167" s="86">
        <f t="shared" si="50"/>
        <v>0</v>
      </c>
      <c r="W167" s="94">
        <f t="shared" si="51"/>
        <v>0</v>
      </c>
    </row>
    <row r="168" spans="1:23" ht="15">
      <c r="A168" s="48"/>
      <c r="B168" s="305"/>
      <c r="C168" s="68">
        <v>30</v>
      </c>
      <c r="D168" s="170">
        <v>0</v>
      </c>
      <c r="E168" s="171">
        <v>0</v>
      </c>
      <c r="F168" s="172">
        <v>1</v>
      </c>
      <c r="G168" s="39">
        <f t="shared" si="43"/>
        <v>0</v>
      </c>
      <c r="H168" s="40">
        <f t="shared" si="44"/>
        <v>0</v>
      </c>
      <c r="I168" s="40"/>
      <c r="J168" s="36">
        <f t="shared" si="45"/>
        <v>0</v>
      </c>
      <c r="K168" s="36">
        <f t="shared" si="36"/>
        <v>0</v>
      </c>
      <c r="L168" s="37">
        <f t="shared" si="46"/>
        <v>0</v>
      </c>
      <c r="M168" s="40"/>
      <c r="N168" s="44">
        <f t="shared" si="38"/>
        <v>0</v>
      </c>
      <c r="O168" s="44">
        <f t="shared" si="47"/>
        <v>0</v>
      </c>
      <c r="P168" s="24" t="str">
        <f t="shared" si="48"/>
        <v>.</v>
      </c>
      <c r="Q168" s="9"/>
      <c r="R168" s="9"/>
      <c r="S168" s="48"/>
      <c r="T168" s="82"/>
      <c r="U168" s="86">
        <f t="shared" si="49"/>
        <v>0</v>
      </c>
      <c r="V168" s="86">
        <f t="shared" si="50"/>
        <v>0</v>
      </c>
      <c r="W168" s="94">
        <f t="shared" si="51"/>
        <v>0</v>
      </c>
    </row>
    <row r="169" spans="1:23" ht="15">
      <c r="A169" s="48"/>
      <c r="B169" s="305"/>
      <c r="C169" s="68">
        <v>31</v>
      </c>
      <c r="D169" s="170">
        <v>0</v>
      </c>
      <c r="E169" s="171">
        <v>0</v>
      </c>
      <c r="F169" s="172">
        <v>1</v>
      </c>
      <c r="G169" s="39">
        <f t="shared" si="43"/>
        <v>0</v>
      </c>
      <c r="H169" s="40">
        <f t="shared" si="44"/>
        <v>0</v>
      </c>
      <c r="I169" s="40"/>
      <c r="J169" s="36">
        <f t="shared" si="45"/>
        <v>0</v>
      </c>
      <c r="K169" s="36">
        <f t="shared" si="36"/>
        <v>0</v>
      </c>
      <c r="L169" s="37">
        <f t="shared" si="46"/>
        <v>0</v>
      </c>
      <c r="M169" s="40"/>
      <c r="N169" s="44">
        <f t="shared" si="38"/>
        <v>0</v>
      </c>
      <c r="O169" s="44">
        <f t="shared" si="47"/>
        <v>0</v>
      </c>
      <c r="P169" s="24" t="str">
        <f t="shared" si="48"/>
        <v>.</v>
      </c>
      <c r="Q169" s="9"/>
      <c r="R169" s="9"/>
      <c r="S169" s="48"/>
      <c r="T169" s="82"/>
      <c r="U169" s="86">
        <f t="shared" si="49"/>
        <v>0</v>
      </c>
      <c r="V169" s="86">
        <f t="shared" si="50"/>
        <v>0</v>
      </c>
      <c r="W169" s="94">
        <f t="shared" si="51"/>
        <v>0</v>
      </c>
    </row>
    <row r="170" spans="1:23" ht="15">
      <c r="A170" s="48"/>
      <c r="B170" s="305"/>
      <c r="C170" s="68">
        <v>32</v>
      </c>
      <c r="D170" s="170">
        <v>0</v>
      </c>
      <c r="E170" s="171">
        <v>0</v>
      </c>
      <c r="F170" s="172">
        <v>1</v>
      </c>
      <c r="G170" s="39">
        <f t="shared" si="43"/>
        <v>0</v>
      </c>
      <c r="H170" s="40">
        <f t="shared" si="44"/>
        <v>0</v>
      </c>
      <c r="I170" s="40"/>
      <c r="J170" s="36">
        <f t="shared" si="45"/>
        <v>0</v>
      </c>
      <c r="K170" s="36">
        <f t="shared" si="36"/>
        <v>0</v>
      </c>
      <c r="L170" s="37">
        <f t="shared" si="46"/>
        <v>0</v>
      </c>
      <c r="M170" s="40"/>
      <c r="N170" s="44">
        <f t="shared" si="38"/>
        <v>0</v>
      </c>
      <c r="O170" s="44">
        <f t="shared" si="47"/>
        <v>0</v>
      </c>
      <c r="P170" s="24" t="str">
        <f t="shared" si="48"/>
        <v>.</v>
      </c>
      <c r="Q170" s="9"/>
      <c r="R170" s="9"/>
      <c r="S170" s="48"/>
      <c r="T170" s="82"/>
      <c r="U170" s="86">
        <f t="shared" si="49"/>
        <v>0</v>
      </c>
      <c r="V170" s="86">
        <f t="shared" si="50"/>
        <v>0</v>
      </c>
      <c r="W170" s="94">
        <f t="shared" si="51"/>
        <v>0</v>
      </c>
    </row>
    <row r="171" spans="1:23" ht="15">
      <c r="A171" s="48"/>
      <c r="B171" s="305"/>
      <c r="C171" s="68">
        <v>33</v>
      </c>
      <c r="D171" s="170">
        <v>0</v>
      </c>
      <c r="E171" s="171">
        <v>0</v>
      </c>
      <c r="F171" s="172">
        <v>1</v>
      </c>
      <c r="G171" s="39">
        <f t="shared" si="43"/>
        <v>0</v>
      </c>
      <c r="H171" s="40">
        <f t="shared" si="44"/>
        <v>0</v>
      </c>
      <c r="I171" s="40"/>
      <c r="J171" s="36">
        <f t="shared" si="45"/>
        <v>0</v>
      </c>
      <c r="K171" s="36">
        <f t="shared" si="36"/>
        <v>0</v>
      </c>
      <c r="L171" s="37">
        <f t="shared" si="46"/>
        <v>0</v>
      </c>
      <c r="M171" s="40"/>
      <c r="N171" s="44">
        <f t="shared" si="38"/>
        <v>0</v>
      </c>
      <c r="O171" s="44">
        <f t="shared" si="47"/>
        <v>0</v>
      </c>
      <c r="P171" s="24" t="str">
        <f t="shared" si="48"/>
        <v>.</v>
      </c>
      <c r="Q171" s="9"/>
      <c r="R171" s="9"/>
      <c r="S171" s="48"/>
      <c r="T171" s="82"/>
      <c r="U171" s="86">
        <f t="shared" si="49"/>
        <v>0</v>
      </c>
      <c r="V171" s="86">
        <f t="shared" si="50"/>
        <v>0</v>
      </c>
      <c r="W171" s="94">
        <f t="shared" si="51"/>
        <v>0</v>
      </c>
    </row>
    <row r="172" spans="3:23" ht="15">
      <c r="C172" s="68">
        <v>34</v>
      </c>
      <c r="D172" s="170">
        <v>0</v>
      </c>
      <c r="E172" s="171">
        <v>0</v>
      </c>
      <c r="F172" s="172">
        <v>1</v>
      </c>
      <c r="G172" s="39">
        <f t="shared" si="43"/>
        <v>0</v>
      </c>
      <c r="H172" s="40">
        <f t="shared" si="44"/>
        <v>0</v>
      </c>
      <c r="I172" s="40"/>
      <c r="J172" s="36">
        <f t="shared" si="45"/>
        <v>0</v>
      </c>
      <c r="K172" s="36">
        <f t="shared" si="36"/>
        <v>0</v>
      </c>
      <c r="L172" s="37">
        <f t="shared" si="46"/>
        <v>0</v>
      </c>
      <c r="M172" s="40"/>
      <c r="N172" s="44">
        <f t="shared" si="38"/>
        <v>0</v>
      </c>
      <c r="O172" s="44">
        <f t="shared" si="47"/>
        <v>0</v>
      </c>
      <c r="P172" s="24" t="str">
        <f t="shared" si="48"/>
        <v>.</v>
      </c>
      <c r="Q172" s="9"/>
      <c r="R172" s="9"/>
      <c r="S172" s="48"/>
      <c r="T172" s="82"/>
      <c r="U172" s="86">
        <f t="shared" si="49"/>
        <v>0</v>
      </c>
      <c r="V172" s="86">
        <f t="shared" si="50"/>
        <v>0</v>
      </c>
      <c r="W172" s="94">
        <f t="shared" si="51"/>
        <v>0</v>
      </c>
    </row>
    <row r="173" spans="3:23" ht="15">
      <c r="C173" s="68">
        <v>35</v>
      </c>
      <c r="D173" s="170">
        <v>0</v>
      </c>
      <c r="E173" s="171">
        <v>0</v>
      </c>
      <c r="F173" s="172">
        <v>1</v>
      </c>
      <c r="G173" s="39">
        <f t="shared" si="43"/>
        <v>0</v>
      </c>
      <c r="H173" s="40">
        <f t="shared" si="44"/>
        <v>0</v>
      </c>
      <c r="I173" s="40"/>
      <c r="J173" s="36">
        <f t="shared" si="45"/>
        <v>0</v>
      </c>
      <c r="K173" s="36">
        <f t="shared" si="36"/>
        <v>0</v>
      </c>
      <c r="L173" s="37">
        <f t="shared" si="46"/>
        <v>0</v>
      </c>
      <c r="M173" s="40"/>
      <c r="N173" s="44">
        <f t="shared" si="38"/>
        <v>0</v>
      </c>
      <c r="O173" s="44">
        <f t="shared" si="47"/>
        <v>0</v>
      </c>
      <c r="P173" s="24" t="str">
        <f t="shared" si="48"/>
        <v>.</v>
      </c>
      <c r="Q173" s="9"/>
      <c r="R173" s="9"/>
      <c r="S173" s="48"/>
      <c r="T173" s="82"/>
      <c r="U173" s="86">
        <f t="shared" si="49"/>
        <v>0</v>
      </c>
      <c r="V173" s="86">
        <f t="shared" si="50"/>
        <v>0</v>
      </c>
      <c r="W173" s="94">
        <f t="shared" si="51"/>
        <v>0</v>
      </c>
    </row>
    <row r="174" spans="3:23" ht="15">
      <c r="C174" s="68">
        <v>36</v>
      </c>
      <c r="D174" s="170">
        <v>0</v>
      </c>
      <c r="E174" s="171">
        <v>0</v>
      </c>
      <c r="F174" s="172">
        <v>1</v>
      </c>
      <c r="G174" s="39">
        <f t="shared" si="43"/>
        <v>0</v>
      </c>
      <c r="H174" s="40">
        <f t="shared" si="44"/>
        <v>0</v>
      </c>
      <c r="I174" s="40"/>
      <c r="J174" s="36">
        <f t="shared" si="45"/>
        <v>0</v>
      </c>
      <c r="K174" s="36">
        <f t="shared" si="36"/>
        <v>0</v>
      </c>
      <c r="L174" s="37">
        <f t="shared" si="46"/>
        <v>0</v>
      </c>
      <c r="M174" s="40"/>
      <c r="N174" s="44">
        <f t="shared" si="38"/>
        <v>0</v>
      </c>
      <c r="O174" s="44">
        <f t="shared" si="47"/>
        <v>0</v>
      </c>
      <c r="P174" s="24" t="str">
        <f t="shared" si="48"/>
        <v>.</v>
      </c>
      <c r="Q174" s="9"/>
      <c r="R174" s="9"/>
      <c r="S174" s="48"/>
      <c r="T174" s="82"/>
      <c r="U174" s="86">
        <f t="shared" si="49"/>
        <v>0</v>
      </c>
      <c r="V174" s="86">
        <f t="shared" si="50"/>
        <v>0</v>
      </c>
      <c r="W174" s="94">
        <f t="shared" si="51"/>
        <v>0</v>
      </c>
    </row>
    <row r="175" spans="3:23" ht="15">
      <c r="C175" s="68">
        <v>37</v>
      </c>
      <c r="D175" s="170">
        <v>0</v>
      </c>
      <c r="E175" s="171">
        <v>0</v>
      </c>
      <c r="F175" s="172">
        <v>1</v>
      </c>
      <c r="G175" s="39">
        <f t="shared" si="43"/>
        <v>0</v>
      </c>
      <c r="H175" s="40">
        <f t="shared" si="44"/>
        <v>0</v>
      </c>
      <c r="I175" s="40"/>
      <c r="J175" s="36">
        <f t="shared" si="45"/>
        <v>0</v>
      </c>
      <c r="K175" s="36">
        <f t="shared" si="36"/>
        <v>0</v>
      </c>
      <c r="L175" s="37">
        <f t="shared" si="46"/>
        <v>0</v>
      </c>
      <c r="M175" s="40"/>
      <c r="N175" s="44">
        <f t="shared" si="38"/>
        <v>0</v>
      </c>
      <c r="O175" s="44">
        <f t="shared" si="47"/>
        <v>0</v>
      </c>
      <c r="P175" s="24" t="str">
        <f t="shared" si="48"/>
        <v>.</v>
      </c>
      <c r="Q175" s="9"/>
      <c r="R175" s="9"/>
      <c r="S175" s="48"/>
      <c r="T175" s="82"/>
      <c r="U175" s="86">
        <f t="shared" si="49"/>
        <v>0</v>
      </c>
      <c r="V175" s="86">
        <f t="shared" si="50"/>
        <v>0</v>
      </c>
      <c r="W175" s="94">
        <f t="shared" si="51"/>
        <v>0</v>
      </c>
    </row>
    <row r="176" spans="3:23" ht="15">
      <c r="C176" s="68">
        <v>38</v>
      </c>
      <c r="D176" s="170">
        <v>0</v>
      </c>
      <c r="E176" s="171">
        <v>0</v>
      </c>
      <c r="F176" s="172">
        <v>1</v>
      </c>
      <c r="G176" s="39">
        <f t="shared" si="43"/>
        <v>0</v>
      </c>
      <c r="H176" s="40">
        <f t="shared" si="44"/>
        <v>0</v>
      </c>
      <c r="I176" s="40"/>
      <c r="J176" s="36">
        <f t="shared" si="45"/>
        <v>0</v>
      </c>
      <c r="K176" s="36">
        <f t="shared" si="36"/>
        <v>0</v>
      </c>
      <c r="L176" s="37">
        <f t="shared" si="46"/>
        <v>0</v>
      </c>
      <c r="M176" s="40"/>
      <c r="N176" s="44">
        <f t="shared" si="38"/>
        <v>0</v>
      </c>
      <c r="O176" s="44">
        <f t="shared" si="47"/>
        <v>0</v>
      </c>
      <c r="P176" s="24" t="str">
        <f t="shared" si="48"/>
        <v>.</v>
      </c>
      <c r="Q176" s="9"/>
      <c r="R176" s="9"/>
      <c r="S176" s="48"/>
      <c r="T176" s="82"/>
      <c r="U176" s="86">
        <f t="shared" si="49"/>
        <v>0</v>
      </c>
      <c r="V176" s="86">
        <f t="shared" si="50"/>
        <v>0</v>
      </c>
      <c r="W176" s="94">
        <f t="shared" si="51"/>
        <v>0</v>
      </c>
    </row>
    <row r="177" spans="3:23" ht="15">
      <c r="C177" s="68">
        <v>39</v>
      </c>
      <c r="D177" s="170">
        <v>0</v>
      </c>
      <c r="E177" s="171">
        <v>0</v>
      </c>
      <c r="F177" s="172">
        <v>1</v>
      </c>
      <c r="G177" s="39">
        <f t="shared" si="43"/>
        <v>0</v>
      </c>
      <c r="H177" s="40">
        <f t="shared" si="44"/>
        <v>0</v>
      </c>
      <c r="I177" s="40"/>
      <c r="J177" s="36">
        <f t="shared" si="45"/>
        <v>0</v>
      </c>
      <c r="K177" s="36">
        <f t="shared" si="36"/>
        <v>0</v>
      </c>
      <c r="L177" s="37">
        <f t="shared" si="46"/>
        <v>0</v>
      </c>
      <c r="M177" s="40"/>
      <c r="N177" s="44">
        <f t="shared" si="38"/>
        <v>0</v>
      </c>
      <c r="O177" s="44">
        <f t="shared" si="47"/>
        <v>0</v>
      </c>
      <c r="P177" s="24" t="str">
        <f t="shared" si="48"/>
        <v>.</v>
      </c>
      <c r="Q177" s="9"/>
      <c r="R177" s="9"/>
      <c r="S177" s="48"/>
      <c r="T177" s="82"/>
      <c r="U177" s="86">
        <f t="shared" si="49"/>
        <v>0</v>
      </c>
      <c r="V177" s="86">
        <f t="shared" si="50"/>
        <v>0</v>
      </c>
      <c r="W177" s="94">
        <f t="shared" si="51"/>
        <v>0</v>
      </c>
    </row>
    <row r="178" spans="3:23" ht="15">
      <c r="C178" s="68">
        <v>40</v>
      </c>
      <c r="D178" s="170">
        <v>0</v>
      </c>
      <c r="E178" s="171">
        <v>0</v>
      </c>
      <c r="F178" s="172">
        <v>1</v>
      </c>
      <c r="G178" s="39">
        <f t="shared" si="43"/>
        <v>0</v>
      </c>
      <c r="H178" s="40">
        <f t="shared" si="44"/>
        <v>0</v>
      </c>
      <c r="I178" s="40"/>
      <c r="J178" s="36">
        <f t="shared" si="45"/>
        <v>0</v>
      </c>
      <c r="K178" s="36">
        <f t="shared" si="36"/>
        <v>0</v>
      </c>
      <c r="L178" s="37">
        <f t="shared" si="46"/>
        <v>0</v>
      </c>
      <c r="M178" s="40"/>
      <c r="N178" s="44">
        <f t="shared" si="38"/>
        <v>0</v>
      </c>
      <c r="O178" s="44">
        <f t="shared" si="47"/>
        <v>0</v>
      </c>
      <c r="P178" s="24" t="str">
        <f t="shared" si="48"/>
        <v>.</v>
      </c>
      <c r="Q178" s="9"/>
      <c r="R178" s="9"/>
      <c r="S178" s="48"/>
      <c r="T178" s="82"/>
      <c r="U178" s="86">
        <f t="shared" si="49"/>
        <v>0</v>
      </c>
      <c r="V178" s="86">
        <f t="shared" si="50"/>
        <v>0</v>
      </c>
      <c r="W178" s="94">
        <f t="shared" si="51"/>
        <v>0</v>
      </c>
    </row>
    <row r="179" spans="3:23" ht="15">
      <c r="C179" s="68">
        <v>41</v>
      </c>
      <c r="D179" s="170">
        <v>0</v>
      </c>
      <c r="E179" s="171">
        <v>0</v>
      </c>
      <c r="F179" s="172">
        <v>1</v>
      </c>
      <c r="G179" s="39">
        <f t="shared" si="43"/>
        <v>0</v>
      </c>
      <c r="H179" s="40">
        <f t="shared" si="44"/>
        <v>0</v>
      </c>
      <c r="I179" s="40"/>
      <c r="J179" s="36">
        <f t="shared" si="45"/>
        <v>0</v>
      </c>
      <c r="K179" s="36">
        <f>ROUND((IF(H179-$R$141&lt;0,0,(H179-$R$141))*3.5%)*F179,2)</f>
        <v>0</v>
      </c>
      <c r="L179" s="37">
        <f t="shared" si="46"/>
        <v>0</v>
      </c>
      <c r="M179" s="40"/>
      <c r="N179" s="44">
        <f t="shared" si="38"/>
        <v>0</v>
      </c>
      <c r="O179" s="44">
        <f t="shared" si="47"/>
        <v>0</v>
      </c>
      <c r="P179" s="24" t="str">
        <f t="shared" si="48"/>
        <v>.</v>
      </c>
      <c r="Q179" s="9"/>
      <c r="R179" s="9"/>
      <c r="S179" s="48"/>
      <c r="T179" s="82"/>
      <c r="U179" s="86">
        <f t="shared" si="49"/>
        <v>0</v>
      </c>
      <c r="V179" s="86">
        <f t="shared" si="50"/>
        <v>0</v>
      </c>
      <c r="W179" s="94">
        <f t="shared" si="51"/>
        <v>0</v>
      </c>
    </row>
    <row r="180" spans="3:23" ht="15">
      <c r="C180" s="68">
        <v>42</v>
      </c>
      <c r="D180" s="170">
        <v>0</v>
      </c>
      <c r="E180" s="171">
        <v>0</v>
      </c>
      <c r="F180" s="172">
        <v>1</v>
      </c>
      <c r="G180" s="39">
        <f t="shared" si="43"/>
        <v>0</v>
      </c>
      <c r="H180" s="40">
        <f t="shared" si="44"/>
        <v>0</v>
      </c>
      <c r="I180" s="40"/>
      <c r="J180" s="36">
        <f t="shared" si="45"/>
        <v>0</v>
      </c>
      <c r="K180" s="36">
        <f t="shared" si="36"/>
        <v>0</v>
      </c>
      <c r="L180" s="37">
        <f t="shared" si="46"/>
        <v>0</v>
      </c>
      <c r="M180" s="40"/>
      <c r="N180" s="44">
        <f t="shared" si="38"/>
        <v>0</v>
      </c>
      <c r="O180" s="44">
        <f t="shared" si="47"/>
        <v>0</v>
      </c>
      <c r="P180" s="24" t="str">
        <f t="shared" si="48"/>
        <v>.</v>
      </c>
      <c r="Q180" s="9"/>
      <c r="R180" s="9"/>
      <c r="S180" s="48"/>
      <c r="T180" s="82"/>
      <c r="U180" s="86">
        <f t="shared" si="49"/>
        <v>0</v>
      </c>
      <c r="V180" s="86">
        <f t="shared" si="50"/>
        <v>0</v>
      </c>
      <c r="W180" s="94">
        <f t="shared" si="51"/>
        <v>0</v>
      </c>
    </row>
    <row r="181" spans="3:23" ht="15">
      <c r="C181" s="68">
        <v>43</v>
      </c>
      <c r="D181" s="170">
        <v>0</v>
      </c>
      <c r="E181" s="171">
        <v>0</v>
      </c>
      <c r="F181" s="172">
        <v>1</v>
      </c>
      <c r="G181" s="39">
        <f t="shared" si="43"/>
        <v>0</v>
      </c>
      <c r="H181" s="40">
        <f t="shared" si="44"/>
        <v>0</v>
      </c>
      <c r="I181" s="40"/>
      <c r="J181" s="36">
        <f t="shared" si="45"/>
        <v>0</v>
      </c>
      <c r="K181" s="36">
        <f t="shared" si="36"/>
        <v>0</v>
      </c>
      <c r="L181" s="37">
        <f t="shared" si="46"/>
        <v>0</v>
      </c>
      <c r="M181" s="40"/>
      <c r="N181" s="44">
        <f t="shared" si="38"/>
        <v>0</v>
      </c>
      <c r="O181" s="44">
        <f t="shared" si="47"/>
        <v>0</v>
      </c>
      <c r="P181" s="24" t="str">
        <f t="shared" si="48"/>
        <v>.</v>
      </c>
      <c r="Q181" s="9"/>
      <c r="R181" s="9"/>
      <c r="S181" s="48"/>
      <c r="T181" s="82"/>
      <c r="U181" s="86">
        <f t="shared" si="49"/>
        <v>0</v>
      </c>
      <c r="V181" s="86">
        <f t="shared" si="50"/>
        <v>0</v>
      </c>
      <c r="W181" s="94">
        <f t="shared" si="51"/>
        <v>0</v>
      </c>
    </row>
    <row r="182" spans="3:23" ht="15">
      <c r="C182" s="68">
        <v>44</v>
      </c>
      <c r="D182" s="170">
        <v>0</v>
      </c>
      <c r="E182" s="171">
        <v>0</v>
      </c>
      <c r="F182" s="172">
        <v>1</v>
      </c>
      <c r="G182" s="39">
        <f t="shared" si="43"/>
        <v>0</v>
      </c>
      <c r="H182" s="40">
        <f t="shared" si="44"/>
        <v>0</v>
      </c>
      <c r="I182" s="40"/>
      <c r="J182" s="36">
        <f t="shared" si="45"/>
        <v>0</v>
      </c>
      <c r="K182" s="36">
        <f t="shared" si="36"/>
        <v>0</v>
      </c>
      <c r="L182" s="37">
        <f t="shared" si="46"/>
        <v>0</v>
      </c>
      <c r="M182" s="40"/>
      <c r="N182" s="44">
        <f t="shared" si="38"/>
        <v>0</v>
      </c>
      <c r="O182" s="44">
        <f t="shared" si="47"/>
        <v>0</v>
      </c>
      <c r="P182" s="24" t="str">
        <f t="shared" si="48"/>
        <v>.</v>
      </c>
      <c r="Q182" s="9"/>
      <c r="R182" s="9"/>
      <c r="S182" s="48"/>
      <c r="T182" s="82"/>
      <c r="U182" s="86">
        <f t="shared" si="49"/>
        <v>0</v>
      </c>
      <c r="V182" s="86">
        <f t="shared" si="50"/>
        <v>0</v>
      </c>
      <c r="W182" s="94">
        <f t="shared" si="51"/>
        <v>0</v>
      </c>
    </row>
    <row r="183" spans="3:23" ht="15">
      <c r="C183" s="68">
        <v>45</v>
      </c>
      <c r="D183" s="170">
        <v>0</v>
      </c>
      <c r="E183" s="171">
        <v>0</v>
      </c>
      <c r="F183" s="172">
        <v>1</v>
      </c>
      <c r="G183" s="39">
        <f t="shared" si="43"/>
        <v>0</v>
      </c>
      <c r="H183" s="40">
        <f t="shared" si="44"/>
        <v>0</v>
      </c>
      <c r="I183" s="40"/>
      <c r="J183" s="36">
        <f t="shared" si="45"/>
        <v>0</v>
      </c>
      <c r="K183" s="36">
        <f t="shared" si="36"/>
        <v>0</v>
      </c>
      <c r="L183" s="37">
        <f t="shared" si="46"/>
        <v>0</v>
      </c>
      <c r="M183" s="40"/>
      <c r="N183" s="44">
        <f t="shared" si="38"/>
        <v>0</v>
      </c>
      <c r="O183" s="44">
        <f t="shared" si="47"/>
        <v>0</v>
      </c>
      <c r="P183" s="24" t="str">
        <f t="shared" si="48"/>
        <v>.</v>
      </c>
      <c r="Q183" s="9"/>
      <c r="R183" s="9"/>
      <c r="S183" s="48"/>
      <c r="T183" s="82"/>
      <c r="U183" s="86">
        <f t="shared" si="49"/>
        <v>0</v>
      </c>
      <c r="V183" s="86">
        <f t="shared" si="50"/>
        <v>0</v>
      </c>
      <c r="W183" s="94">
        <f t="shared" si="51"/>
        <v>0</v>
      </c>
    </row>
    <row r="184" spans="3:23" ht="15">
      <c r="C184" s="68">
        <v>46</v>
      </c>
      <c r="D184" s="170">
        <v>0</v>
      </c>
      <c r="E184" s="171">
        <v>0</v>
      </c>
      <c r="F184" s="172">
        <v>1</v>
      </c>
      <c r="G184" s="39">
        <f t="shared" si="43"/>
        <v>0</v>
      </c>
      <c r="H184" s="40">
        <f t="shared" si="44"/>
        <v>0</v>
      </c>
      <c r="I184" s="40"/>
      <c r="J184" s="36">
        <f t="shared" si="45"/>
        <v>0</v>
      </c>
      <c r="K184" s="36">
        <f t="shared" si="36"/>
        <v>0</v>
      </c>
      <c r="L184" s="37">
        <f t="shared" si="46"/>
        <v>0</v>
      </c>
      <c r="M184" s="40"/>
      <c r="N184" s="44">
        <f t="shared" si="38"/>
        <v>0</v>
      </c>
      <c r="O184" s="44">
        <f t="shared" si="47"/>
        <v>0</v>
      </c>
      <c r="P184" s="24" t="str">
        <f t="shared" si="48"/>
        <v>.</v>
      </c>
      <c r="Q184" s="9"/>
      <c r="R184" s="9"/>
      <c r="S184" s="48"/>
      <c r="T184" s="82"/>
      <c r="U184" s="86">
        <f t="shared" si="49"/>
        <v>0</v>
      </c>
      <c r="V184" s="86">
        <f t="shared" si="50"/>
        <v>0</v>
      </c>
      <c r="W184" s="94">
        <f t="shared" si="51"/>
        <v>0</v>
      </c>
    </row>
    <row r="185" spans="3:23" ht="15">
      <c r="C185" s="68">
        <v>47</v>
      </c>
      <c r="D185" s="170">
        <v>0</v>
      </c>
      <c r="E185" s="171">
        <v>0</v>
      </c>
      <c r="F185" s="172">
        <v>1</v>
      </c>
      <c r="G185" s="39">
        <f t="shared" si="43"/>
        <v>0</v>
      </c>
      <c r="H185" s="40">
        <f t="shared" si="44"/>
        <v>0</v>
      </c>
      <c r="I185" s="40"/>
      <c r="J185" s="36">
        <f t="shared" si="45"/>
        <v>0</v>
      </c>
      <c r="K185" s="36">
        <f t="shared" si="36"/>
        <v>0</v>
      </c>
      <c r="L185" s="37">
        <f t="shared" si="46"/>
        <v>0</v>
      </c>
      <c r="M185" s="40"/>
      <c r="N185" s="44">
        <f t="shared" si="38"/>
        <v>0</v>
      </c>
      <c r="O185" s="44">
        <f t="shared" si="47"/>
        <v>0</v>
      </c>
      <c r="P185" s="24" t="str">
        <f t="shared" si="48"/>
        <v>.</v>
      </c>
      <c r="Q185" s="9"/>
      <c r="R185" s="9"/>
      <c r="S185" s="48"/>
      <c r="T185" s="82"/>
      <c r="U185" s="86">
        <f t="shared" si="49"/>
        <v>0</v>
      </c>
      <c r="V185" s="86">
        <f t="shared" si="50"/>
        <v>0</v>
      </c>
      <c r="W185" s="94">
        <f t="shared" si="51"/>
        <v>0</v>
      </c>
    </row>
    <row r="186" spans="3:23" ht="15">
      <c r="C186" s="68">
        <v>48</v>
      </c>
      <c r="D186" s="170">
        <v>0</v>
      </c>
      <c r="E186" s="171">
        <v>0</v>
      </c>
      <c r="F186" s="172">
        <v>1</v>
      </c>
      <c r="G186" s="39">
        <f t="shared" si="43"/>
        <v>0</v>
      </c>
      <c r="H186" s="40">
        <f t="shared" si="44"/>
        <v>0</v>
      </c>
      <c r="I186" s="40"/>
      <c r="J186" s="36">
        <f t="shared" si="45"/>
        <v>0</v>
      </c>
      <c r="K186" s="36">
        <f t="shared" si="36"/>
        <v>0</v>
      </c>
      <c r="L186" s="37">
        <f t="shared" si="46"/>
        <v>0</v>
      </c>
      <c r="M186" s="40"/>
      <c r="N186" s="44">
        <f t="shared" si="38"/>
        <v>0</v>
      </c>
      <c r="O186" s="44">
        <f t="shared" si="47"/>
        <v>0</v>
      </c>
      <c r="P186" s="24" t="str">
        <f t="shared" si="48"/>
        <v>.</v>
      </c>
      <c r="Q186" s="9"/>
      <c r="R186" s="9"/>
      <c r="S186" s="48"/>
      <c r="T186" s="82"/>
      <c r="U186" s="86">
        <f t="shared" si="49"/>
        <v>0</v>
      </c>
      <c r="V186" s="86">
        <f t="shared" si="50"/>
        <v>0</v>
      </c>
      <c r="W186" s="94">
        <f t="shared" si="51"/>
        <v>0</v>
      </c>
    </row>
    <row r="187" spans="3:23" ht="15">
      <c r="C187" s="68">
        <v>49</v>
      </c>
      <c r="D187" s="170">
        <v>0</v>
      </c>
      <c r="E187" s="171">
        <v>0</v>
      </c>
      <c r="F187" s="172">
        <v>1</v>
      </c>
      <c r="G187" s="39">
        <f t="shared" si="43"/>
        <v>0</v>
      </c>
      <c r="H187" s="40">
        <f t="shared" si="44"/>
        <v>0</v>
      </c>
      <c r="I187" s="40"/>
      <c r="J187" s="36">
        <f t="shared" si="45"/>
        <v>0</v>
      </c>
      <c r="K187" s="36">
        <f t="shared" si="36"/>
        <v>0</v>
      </c>
      <c r="L187" s="37">
        <f t="shared" si="46"/>
        <v>0</v>
      </c>
      <c r="M187" s="40"/>
      <c r="N187" s="44">
        <f t="shared" si="38"/>
        <v>0</v>
      </c>
      <c r="O187" s="44">
        <f t="shared" si="47"/>
        <v>0</v>
      </c>
      <c r="P187" s="24" t="str">
        <f t="shared" si="48"/>
        <v>.</v>
      </c>
      <c r="Q187" s="9"/>
      <c r="R187" s="9"/>
      <c r="S187" s="48"/>
      <c r="T187" s="82"/>
      <c r="U187" s="86">
        <f t="shared" si="49"/>
        <v>0</v>
      </c>
      <c r="V187" s="86">
        <f t="shared" si="50"/>
        <v>0</v>
      </c>
      <c r="W187" s="94">
        <f t="shared" si="51"/>
        <v>0</v>
      </c>
    </row>
    <row r="188" spans="3:23" ht="15">
      <c r="C188" s="68">
        <v>50</v>
      </c>
      <c r="D188" s="170">
        <v>0</v>
      </c>
      <c r="E188" s="171">
        <v>0</v>
      </c>
      <c r="F188" s="172">
        <v>1</v>
      </c>
      <c r="G188" s="39">
        <f t="shared" si="33"/>
        <v>0</v>
      </c>
      <c r="H188" s="40">
        <f t="shared" si="34"/>
        <v>0</v>
      </c>
      <c r="I188" s="40"/>
      <c r="J188" s="36">
        <f t="shared" si="35"/>
        <v>0</v>
      </c>
      <c r="K188" s="36">
        <f t="shared" si="36"/>
        <v>0</v>
      </c>
      <c r="L188" s="37">
        <f t="shared" si="37"/>
        <v>0</v>
      </c>
      <c r="M188" s="40"/>
      <c r="N188" s="44">
        <f t="shared" si="38"/>
        <v>0</v>
      </c>
      <c r="O188" s="44">
        <f t="shared" si="39"/>
        <v>0</v>
      </c>
      <c r="P188" s="24" t="str">
        <f t="shared" si="40"/>
        <v>.</v>
      </c>
      <c r="Q188" s="9"/>
      <c r="R188" s="9"/>
      <c r="S188" s="48"/>
      <c r="T188" s="82"/>
      <c r="U188" s="86">
        <f>((MIN(H188,$R$142)*0.58%))*F188</f>
        <v>0</v>
      </c>
      <c r="V188" s="86">
        <f>(IF(H188&gt;$R$142,(H188-$R$142)*1.25%,0))*F188</f>
        <v>0</v>
      </c>
      <c r="W188" s="94">
        <f t="shared" si="32"/>
        <v>0</v>
      </c>
    </row>
    <row r="189" spans="3:23" ht="15">
      <c r="C189" s="68">
        <v>51</v>
      </c>
      <c r="D189" s="170">
        <v>0</v>
      </c>
      <c r="E189" s="171">
        <v>0</v>
      </c>
      <c r="F189" s="172">
        <v>1</v>
      </c>
      <c r="G189" s="39">
        <f t="shared" si="33"/>
        <v>0</v>
      </c>
      <c r="H189" s="40">
        <f t="shared" si="34"/>
        <v>0</v>
      </c>
      <c r="I189" s="40"/>
      <c r="J189" s="36">
        <f t="shared" si="35"/>
        <v>0</v>
      </c>
      <c r="K189" s="36">
        <f t="shared" si="36"/>
        <v>0</v>
      </c>
      <c r="L189" s="37">
        <f t="shared" si="37"/>
        <v>0</v>
      </c>
      <c r="M189" s="40"/>
      <c r="N189" s="44">
        <f t="shared" si="38"/>
        <v>0</v>
      </c>
      <c r="O189" s="44">
        <f t="shared" si="39"/>
        <v>0</v>
      </c>
      <c r="P189" s="24" t="str">
        <f t="shared" si="40"/>
        <v>.</v>
      </c>
      <c r="Q189" s="9"/>
      <c r="R189" s="9"/>
      <c r="S189" s="48"/>
      <c r="T189" s="82"/>
      <c r="U189" s="86">
        <f>((MIN(H189,$R$142)*0.58%))*F189</f>
        <v>0</v>
      </c>
      <c r="V189" s="86">
        <f>(IF(H189&gt;$R$142,(H189-$R$142)*1.25%,0))*F189</f>
        <v>0</v>
      </c>
      <c r="W189" s="94">
        <f t="shared" si="32"/>
        <v>0</v>
      </c>
    </row>
    <row r="190" spans="3:23" ht="15">
      <c r="C190" s="68">
        <v>52</v>
      </c>
      <c r="D190" s="170">
        <v>0</v>
      </c>
      <c r="E190" s="171">
        <v>0</v>
      </c>
      <c r="F190" s="172">
        <v>1</v>
      </c>
      <c r="G190" s="39">
        <f t="shared" si="33"/>
        <v>0</v>
      </c>
      <c r="H190" s="40">
        <f t="shared" si="34"/>
        <v>0</v>
      </c>
      <c r="I190" s="40"/>
      <c r="J190" s="36">
        <f t="shared" si="35"/>
        <v>0</v>
      </c>
      <c r="K190" s="36">
        <f t="shared" si="36"/>
        <v>0</v>
      </c>
      <c r="L190" s="37">
        <f t="shared" si="37"/>
        <v>0</v>
      </c>
      <c r="M190" s="40"/>
      <c r="N190" s="44">
        <f t="shared" si="38"/>
        <v>0</v>
      </c>
      <c r="O190" s="44">
        <f t="shared" si="39"/>
        <v>0</v>
      </c>
      <c r="P190" s="24" t="str">
        <f t="shared" si="40"/>
        <v>.</v>
      </c>
      <c r="Q190" s="9"/>
      <c r="R190" s="9"/>
      <c r="S190" s="48"/>
      <c r="T190" s="82"/>
      <c r="U190" s="86">
        <f>((MIN(H190,$R$142)*0.58%))*F190</f>
        <v>0</v>
      </c>
      <c r="V190" s="86">
        <f>(IF(H190&gt;$R$142,(H190-$R$142)*1.25%,0))*F190</f>
        <v>0</v>
      </c>
      <c r="W190" s="94">
        <f t="shared" si="32"/>
        <v>0</v>
      </c>
    </row>
    <row r="191" spans="3:23" ht="15">
      <c r="C191" s="70"/>
      <c r="D191" s="41"/>
      <c r="E191" s="41"/>
      <c r="F191" s="189" t="s">
        <v>53</v>
      </c>
      <c r="G191" s="40">
        <f>SUM(G139:G190)</f>
        <v>0</v>
      </c>
      <c r="H191" s="40">
        <f>SUM(H139:H190)</f>
        <v>0</v>
      </c>
      <c r="I191" s="40"/>
      <c r="J191" s="36">
        <f>SUM(J139:J190)</f>
        <v>0</v>
      </c>
      <c r="K191" s="36">
        <f>SUM(K139:K190)</f>
        <v>0</v>
      </c>
      <c r="L191" s="37">
        <f>SUM(L139:L190)</f>
        <v>0</v>
      </c>
      <c r="M191" s="40"/>
      <c r="N191" s="38">
        <f>SUM(N139:N190)</f>
        <v>0</v>
      </c>
      <c r="O191" s="38">
        <f>SUM(O139:O190)</f>
        <v>0</v>
      </c>
      <c r="P191" s="24"/>
      <c r="Q191" s="9"/>
      <c r="R191" s="9"/>
      <c r="S191" s="48"/>
      <c r="T191" s="82"/>
      <c r="U191" s="88">
        <f>SUM(U139:U190)</f>
        <v>0</v>
      </c>
      <c r="V191" s="88">
        <f>SUM(V139:V190)</f>
        <v>0</v>
      </c>
      <c r="W191" s="89">
        <f>SUM(W139:W190)</f>
        <v>0</v>
      </c>
    </row>
    <row r="192" spans="3:23" ht="13.5" thickBot="1">
      <c r="C192" s="65"/>
      <c r="D192" s="9"/>
      <c r="E192" s="9"/>
      <c r="F192" s="9"/>
      <c r="G192" s="9"/>
      <c r="H192" s="9"/>
      <c r="I192" s="9"/>
      <c r="J192" s="9"/>
      <c r="K192" s="9"/>
      <c r="L192" s="9"/>
      <c r="M192" s="9"/>
      <c r="N192" s="9"/>
      <c r="O192" s="9"/>
      <c r="P192" s="24"/>
      <c r="Q192" s="9"/>
      <c r="R192" s="9"/>
      <c r="S192" s="48"/>
      <c r="T192" s="82"/>
      <c r="U192" s="82"/>
      <c r="V192" s="82"/>
      <c r="W192" s="92"/>
    </row>
    <row r="193" spans="3:23" ht="63.75" customHeight="1">
      <c r="C193" s="65"/>
      <c r="D193" s="9"/>
      <c r="E193" s="9"/>
      <c r="F193" s="9"/>
      <c r="G193" s="9"/>
      <c r="H193" s="9"/>
      <c r="I193" s="9"/>
      <c r="J193" s="9"/>
      <c r="K193" s="296" t="s">
        <v>119</v>
      </c>
      <c r="L193" s="297"/>
      <c r="M193" s="11" t="s">
        <v>18</v>
      </c>
      <c r="N193" s="12" t="s">
        <v>8</v>
      </c>
      <c r="O193" s="13" t="s">
        <v>9</v>
      </c>
      <c r="P193" s="24"/>
      <c r="Q193" s="9"/>
      <c r="R193" s="9"/>
      <c r="S193" s="48"/>
      <c r="T193" s="82"/>
      <c r="U193" s="82"/>
      <c r="V193" s="82"/>
      <c r="W193" s="92"/>
    </row>
    <row r="194" spans="3:23" ht="15">
      <c r="C194" s="71"/>
      <c r="D194" s="48"/>
      <c r="E194" s="48"/>
      <c r="F194" s="48"/>
      <c r="G194" s="48"/>
      <c r="H194" s="48"/>
      <c r="I194" s="48"/>
      <c r="J194" s="9"/>
      <c r="K194" s="152" t="s">
        <v>17</v>
      </c>
      <c r="L194" s="60"/>
      <c r="M194" s="53">
        <v>0</v>
      </c>
      <c r="N194" s="40">
        <f>ROUND(N191*(1+M194),2)</f>
        <v>0</v>
      </c>
      <c r="O194" s="153">
        <f>ROUND(O191*(1+M194),2)</f>
        <v>0</v>
      </c>
      <c r="P194" s="72"/>
      <c r="Q194" s="48"/>
      <c r="R194" s="48"/>
      <c r="S194" s="48"/>
      <c r="T194" s="82"/>
      <c r="U194" s="82"/>
      <c r="V194" s="82"/>
      <c r="W194" s="92"/>
    </row>
    <row r="195" spans="3:23" ht="15">
      <c r="C195" s="71"/>
      <c r="D195" s="48"/>
      <c r="E195" s="48"/>
      <c r="F195" s="48"/>
      <c r="G195" s="48"/>
      <c r="H195" s="48"/>
      <c r="I195" s="48"/>
      <c r="J195" s="48"/>
      <c r="K195" s="247" t="s">
        <v>79</v>
      </c>
      <c r="L195" s="248"/>
      <c r="M195" s="220">
        <v>0.004</v>
      </c>
      <c r="N195" s="182">
        <f>ROUND(N194*(1+M195),2)</f>
        <v>0</v>
      </c>
      <c r="O195" s="221">
        <f>ROUND(O194*(1+M195),2)</f>
        <v>0</v>
      </c>
      <c r="P195" s="72"/>
      <c r="Q195" s="48"/>
      <c r="R195" s="48"/>
      <c r="S195" s="48"/>
      <c r="T195" s="82"/>
      <c r="U195" s="82"/>
      <c r="V195" s="82"/>
      <c r="W195" s="92"/>
    </row>
    <row r="196" spans="3:23" ht="13.5" thickBot="1">
      <c r="C196" s="71"/>
      <c r="D196" s="48"/>
      <c r="E196" s="48"/>
      <c r="F196" s="48"/>
      <c r="G196" s="48"/>
      <c r="H196" s="48"/>
      <c r="I196" s="48"/>
      <c r="J196" s="48"/>
      <c r="K196" s="242" t="s">
        <v>105</v>
      </c>
      <c r="L196" s="243"/>
      <c r="M196" s="244">
        <v>0.007</v>
      </c>
      <c r="N196" s="245">
        <f>ROUND(N195*(1+M196),2)</f>
        <v>0</v>
      </c>
      <c r="O196" s="246">
        <f>ROUND(O195*(1+M196),2)</f>
        <v>0</v>
      </c>
      <c r="P196" s="72"/>
      <c r="Q196" s="48"/>
      <c r="R196" s="48"/>
      <c r="S196" s="48"/>
      <c r="T196" s="82"/>
      <c r="U196" s="82"/>
      <c r="V196" s="82"/>
      <c r="W196" s="92"/>
    </row>
    <row r="197" spans="3:23" ht="13.5" thickBot="1">
      <c r="C197" s="65"/>
      <c r="D197" s="9"/>
      <c r="E197" s="9"/>
      <c r="F197" s="9"/>
      <c r="G197" s="9"/>
      <c r="H197" s="9"/>
      <c r="I197" s="9"/>
      <c r="J197" s="9"/>
      <c r="K197" s="9"/>
      <c r="L197" s="9"/>
      <c r="M197" s="9"/>
      <c r="N197" s="9"/>
      <c r="O197" s="9"/>
      <c r="P197" s="72"/>
      <c r="Q197" s="48"/>
      <c r="R197" s="48"/>
      <c r="S197" s="48"/>
      <c r="T197" s="82"/>
      <c r="U197" s="82"/>
      <c r="V197" s="82"/>
      <c r="W197" s="92"/>
    </row>
    <row r="198" spans="3:23" ht="14.25">
      <c r="C198" s="149">
        <v>2016</v>
      </c>
      <c r="D198" s="63"/>
      <c r="E198" s="63"/>
      <c r="F198" s="63"/>
      <c r="G198" s="63"/>
      <c r="H198" s="63"/>
      <c r="I198" s="63"/>
      <c r="J198" s="63"/>
      <c r="K198" s="63"/>
      <c r="L198" s="63"/>
      <c r="M198" s="63"/>
      <c r="N198" s="63"/>
      <c r="O198" s="63"/>
      <c r="P198" s="64"/>
      <c r="Q198" s="63"/>
      <c r="R198" s="63"/>
      <c r="S198" s="107"/>
      <c r="T198" s="90"/>
      <c r="U198" s="90"/>
      <c r="V198" s="90"/>
      <c r="W198" s="91"/>
    </row>
    <row r="199" spans="3:23" ht="13.5" thickBot="1">
      <c r="C199" s="65"/>
      <c r="D199" s="9"/>
      <c r="E199" s="9"/>
      <c r="F199" s="9"/>
      <c r="G199" s="9"/>
      <c r="H199" s="9"/>
      <c r="I199" s="9"/>
      <c r="J199" s="9"/>
      <c r="K199" s="9"/>
      <c r="L199" s="9"/>
      <c r="M199" s="9"/>
      <c r="N199" s="9"/>
      <c r="O199" s="9"/>
      <c r="P199" s="24"/>
      <c r="Q199" s="9"/>
      <c r="R199" s="9"/>
      <c r="S199" s="48"/>
      <c r="T199" s="82"/>
      <c r="U199" s="82"/>
      <c r="V199" s="82"/>
      <c r="W199" s="92"/>
    </row>
    <row r="200" spans="3:23" ht="15">
      <c r="C200" s="66"/>
      <c r="D200" s="289" t="s">
        <v>1</v>
      </c>
      <c r="E200" s="290"/>
      <c r="F200" s="291"/>
      <c r="G200" s="5"/>
      <c r="H200" s="6"/>
      <c r="I200" s="6"/>
      <c r="J200" s="292" t="s">
        <v>2</v>
      </c>
      <c r="K200" s="293"/>
      <c r="L200" s="293"/>
      <c r="M200" s="7"/>
      <c r="N200" s="274" t="s">
        <v>3</v>
      </c>
      <c r="O200" s="274"/>
      <c r="P200" s="24"/>
      <c r="Q200" s="9"/>
      <c r="R200" s="9"/>
      <c r="S200" s="48"/>
      <c r="T200" s="82"/>
      <c r="U200" s="82"/>
      <c r="V200" s="82"/>
      <c r="W200" s="92"/>
    </row>
    <row r="201" spans="3:23" ht="64.5" thickBot="1">
      <c r="C201" s="67" t="s">
        <v>4</v>
      </c>
      <c r="D201" s="173" t="s">
        <v>68</v>
      </c>
      <c r="E201" s="174" t="s">
        <v>69</v>
      </c>
      <c r="F201" s="166" t="s">
        <v>30</v>
      </c>
      <c r="G201" s="14" t="s">
        <v>70</v>
      </c>
      <c r="H201" s="15" t="s">
        <v>71</v>
      </c>
      <c r="I201" s="15"/>
      <c r="J201" s="16" t="s">
        <v>5</v>
      </c>
      <c r="K201" s="16" t="s">
        <v>6</v>
      </c>
      <c r="L201" s="17" t="s">
        <v>7</v>
      </c>
      <c r="M201" s="15"/>
      <c r="N201" s="18" t="s">
        <v>8</v>
      </c>
      <c r="O201" s="18" t="s">
        <v>9</v>
      </c>
      <c r="P201" s="24"/>
      <c r="Q201" s="9"/>
      <c r="R201" s="9"/>
      <c r="S201" s="48"/>
      <c r="T201" s="82"/>
      <c r="U201" s="93" t="s">
        <v>10</v>
      </c>
      <c r="V201" s="93" t="s">
        <v>11</v>
      </c>
      <c r="W201" s="92"/>
    </row>
    <row r="202" spans="3:23" ht="15">
      <c r="C202" s="68">
        <v>1</v>
      </c>
      <c r="D202" s="170">
        <v>0</v>
      </c>
      <c r="E202" s="171">
        <v>0</v>
      </c>
      <c r="F202" s="172">
        <v>1</v>
      </c>
      <c r="G202" s="39">
        <f>D202+E202</f>
        <v>0</v>
      </c>
      <c r="H202" s="40">
        <f>ROUND((G202/F202),2)</f>
        <v>0</v>
      </c>
      <c r="I202" s="40"/>
      <c r="J202" s="36">
        <f>ROUND((H202*3%)*F202,2)</f>
        <v>0</v>
      </c>
      <c r="K202" s="36">
        <f>ROUND((IF(H202-$R$204&lt;0,0,(H202-$R$204))*3.5%)*F202,2)</f>
        <v>0</v>
      </c>
      <c r="L202" s="37">
        <f aca="true" t="shared" si="52" ref="L202:L253">J202+K202</f>
        <v>0</v>
      </c>
      <c r="M202" s="40"/>
      <c r="N202" s="44">
        <f>((MIN(H202,$R$205)*0.58%)+IF(H202&gt;$R$205,(H202-$R$205)*1.25%,0))*F202</f>
        <v>0</v>
      </c>
      <c r="O202" s="44">
        <f aca="true" t="shared" si="53" ref="O202:O253">(H202*3.75%)*F202</f>
        <v>0</v>
      </c>
      <c r="P202" s="24" t="str">
        <f>IF(W202&lt;&gt;0,"Error - review!",".")</f>
        <v>.</v>
      </c>
      <c r="Q202" s="300" t="s">
        <v>23</v>
      </c>
      <c r="R202" s="301"/>
      <c r="S202" s="48"/>
      <c r="T202" s="82"/>
      <c r="U202" s="86">
        <f>((MIN(H202,$R$205)*0.58%))*F202</f>
        <v>0</v>
      </c>
      <c r="V202" s="86">
        <f>(IF(H202&gt;$R$205,(H202-$R$205)*1.25%,0))*F202</f>
        <v>0</v>
      </c>
      <c r="W202" s="94">
        <f aca="true" t="shared" si="54" ref="W202:W253">(U202+V202)-N202</f>
        <v>0</v>
      </c>
    </row>
    <row r="203" spans="3:23" ht="15">
      <c r="C203" s="68">
        <v>2</v>
      </c>
      <c r="D203" s="170">
        <v>0</v>
      </c>
      <c r="E203" s="171">
        <v>0</v>
      </c>
      <c r="F203" s="172">
        <v>1</v>
      </c>
      <c r="G203" s="39">
        <f aca="true" t="shared" si="55" ref="G203:G253">D203+E203</f>
        <v>0</v>
      </c>
      <c r="H203" s="40">
        <f aca="true" t="shared" si="56" ref="H203:H253">ROUND((G203/F203),2)</f>
        <v>0</v>
      </c>
      <c r="I203" s="40"/>
      <c r="J203" s="36">
        <f aca="true" t="shared" si="57" ref="J203:J253">ROUND((H203*3%)*F203,2)</f>
        <v>0</v>
      </c>
      <c r="K203" s="36">
        <f aca="true" t="shared" si="58" ref="K203:K253">ROUND((IF(H203-$R$204&lt;0,0,(H203-$R$204))*3.5%)*F203,2)</f>
        <v>0</v>
      </c>
      <c r="L203" s="37">
        <f t="shared" si="52"/>
        <v>0</v>
      </c>
      <c r="M203" s="40"/>
      <c r="N203" s="44">
        <f aca="true" t="shared" si="59" ref="N203:N253">((MIN(H203,$R$205)*0.58%)+IF(H203&gt;$R$205,(H203-$R$205)*1.25%,0))*F203</f>
        <v>0</v>
      </c>
      <c r="O203" s="44">
        <f t="shared" si="53"/>
        <v>0</v>
      </c>
      <c r="P203" s="24" t="str">
        <f aca="true" t="shared" si="60" ref="P203:P253">IF(W203&lt;&gt;0,"Error - review!",".")</f>
        <v>.</v>
      </c>
      <c r="Q203" s="113" t="s">
        <v>13</v>
      </c>
      <c r="R203" s="112">
        <v>233.3</v>
      </c>
      <c r="S203" s="43"/>
      <c r="T203" s="82"/>
      <c r="U203" s="86">
        <f>((MIN(H203,$R$205)*0.58%))*F203</f>
        <v>0</v>
      </c>
      <c r="V203" s="86">
        <f>(IF(H203&gt;$R$205,(H203-$R$205)*1.25%,0))*F203</f>
        <v>0</v>
      </c>
      <c r="W203" s="94">
        <f t="shared" si="54"/>
        <v>0</v>
      </c>
    </row>
    <row r="204" spans="3:23" ht="15">
      <c r="C204" s="68">
        <v>3</v>
      </c>
      <c r="D204" s="170">
        <v>0</v>
      </c>
      <c r="E204" s="171">
        <v>0</v>
      </c>
      <c r="F204" s="172">
        <v>1</v>
      </c>
      <c r="G204" s="39">
        <f t="shared" si="55"/>
        <v>0</v>
      </c>
      <c r="H204" s="40">
        <f t="shared" si="56"/>
        <v>0</v>
      </c>
      <c r="I204" s="40"/>
      <c r="J204" s="36">
        <f t="shared" si="57"/>
        <v>0</v>
      </c>
      <c r="K204" s="36">
        <f t="shared" si="58"/>
        <v>0</v>
      </c>
      <c r="L204" s="37">
        <f t="shared" si="52"/>
        <v>0</v>
      </c>
      <c r="M204" s="40"/>
      <c r="N204" s="44">
        <f t="shared" si="59"/>
        <v>0</v>
      </c>
      <c r="O204" s="44">
        <f t="shared" si="53"/>
        <v>0</v>
      </c>
      <c r="P204" s="24" t="str">
        <f t="shared" si="60"/>
        <v>.</v>
      </c>
      <c r="Q204" s="113" t="s">
        <v>40</v>
      </c>
      <c r="R204" s="150">
        <f>ROUND($R$203*2,2)</f>
        <v>466.6</v>
      </c>
      <c r="S204" s="43"/>
      <c r="T204" s="82"/>
      <c r="U204" s="86">
        <f>((MIN(H204,$R$205)*0.58%))*F204</f>
        <v>0</v>
      </c>
      <c r="V204" s="86">
        <f>(IF(H204&gt;$R$205,(H204-$R$205)*1.25%,0))*F204</f>
        <v>0</v>
      </c>
      <c r="W204" s="94">
        <f t="shared" si="54"/>
        <v>0</v>
      </c>
    </row>
    <row r="205" spans="3:23" ht="13.5" thickBot="1">
      <c r="C205" s="68">
        <v>4</v>
      </c>
      <c r="D205" s="170">
        <v>0</v>
      </c>
      <c r="E205" s="171">
        <v>0</v>
      </c>
      <c r="F205" s="172">
        <v>1</v>
      </c>
      <c r="G205" s="39">
        <f t="shared" si="55"/>
        <v>0</v>
      </c>
      <c r="H205" s="40">
        <f t="shared" si="56"/>
        <v>0</v>
      </c>
      <c r="I205" s="40"/>
      <c r="J205" s="36">
        <f t="shared" si="57"/>
        <v>0</v>
      </c>
      <c r="K205" s="36">
        <f t="shared" si="58"/>
        <v>0</v>
      </c>
      <c r="L205" s="37">
        <f t="shared" si="52"/>
        <v>0</v>
      </c>
      <c r="M205" s="40"/>
      <c r="N205" s="44">
        <f t="shared" si="59"/>
        <v>0</v>
      </c>
      <c r="O205" s="44">
        <f t="shared" si="53"/>
        <v>0</v>
      </c>
      <c r="P205" s="24" t="str">
        <f t="shared" si="60"/>
        <v>.</v>
      </c>
      <c r="Q205" s="114" t="s">
        <v>14</v>
      </c>
      <c r="R205" s="115">
        <f>ROUND(($R$203*3.74),2)</f>
        <v>872.54</v>
      </c>
      <c r="S205" s="43"/>
      <c r="T205" s="82"/>
      <c r="U205" s="86">
        <f>((MIN(H205,$R$205)*0.58%))*F205</f>
        <v>0</v>
      </c>
      <c r="V205" s="86">
        <f>(IF(H205&gt;$R$205,(H205-$R$205)*1.25%,0))*F205</f>
        <v>0</v>
      </c>
      <c r="W205" s="94">
        <f t="shared" si="54"/>
        <v>0</v>
      </c>
    </row>
    <row r="206" spans="3:23" ht="15">
      <c r="C206" s="68">
        <v>5</v>
      </c>
      <c r="D206" s="170">
        <v>0</v>
      </c>
      <c r="E206" s="171">
        <v>0</v>
      </c>
      <c r="F206" s="172">
        <v>1</v>
      </c>
      <c r="G206" s="39">
        <f t="shared" si="55"/>
        <v>0</v>
      </c>
      <c r="H206" s="40">
        <f t="shared" si="56"/>
        <v>0</v>
      </c>
      <c r="I206" s="40"/>
      <c r="J206" s="36">
        <f t="shared" si="57"/>
        <v>0</v>
      </c>
      <c r="K206" s="36">
        <f t="shared" si="58"/>
        <v>0</v>
      </c>
      <c r="L206" s="37">
        <f t="shared" si="52"/>
        <v>0</v>
      </c>
      <c r="M206" s="40"/>
      <c r="N206" s="44">
        <f t="shared" si="59"/>
        <v>0</v>
      </c>
      <c r="O206" s="44">
        <f t="shared" si="53"/>
        <v>0</v>
      </c>
      <c r="P206" s="24" t="str">
        <f t="shared" si="60"/>
        <v>.</v>
      </c>
      <c r="Q206" s="9"/>
      <c r="R206" s="9"/>
      <c r="S206" s="48"/>
      <c r="T206" s="82"/>
      <c r="U206" s="86">
        <f>((MIN(H206,$R$205)*0.58%))*F206</f>
        <v>0</v>
      </c>
      <c r="V206" s="86">
        <f>(IF(H206&gt;$R$205,(H206-$R$205)*1.25%,0))*F206</f>
        <v>0</v>
      </c>
      <c r="W206" s="94">
        <f t="shared" si="54"/>
        <v>0</v>
      </c>
    </row>
    <row r="207" spans="3:23" ht="15">
      <c r="C207" s="68">
        <v>6</v>
      </c>
      <c r="D207" s="170">
        <v>0</v>
      </c>
      <c r="E207" s="171">
        <v>0</v>
      </c>
      <c r="F207" s="172">
        <v>1</v>
      </c>
      <c r="G207" s="39">
        <f aca="true" t="shared" si="61" ref="G207:G246">D207+E207</f>
        <v>0</v>
      </c>
      <c r="H207" s="40">
        <f aca="true" t="shared" si="62" ref="H207:H246">ROUND((G207/F207),2)</f>
        <v>0</v>
      </c>
      <c r="I207" s="40"/>
      <c r="J207" s="36">
        <f aca="true" t="shared" si="63" ref="J207:J246">ROUND((H207*3%)*F207,2)</f>
        <v>0</v>
      </c>
      <c r="K207" s="36">
        <f t="shared" si="58"/>
        <v>0</v>
      </c>
      <c r="L207" s="37">
        <f aca="true" t="shared" si="64" ref="L207:L246">J207+K207</f>
        <v>0</v>
      </c>
      <c r="M207" s="40"/>
      <c r="N207" s="44">
        <f t="shared" si="59"/>
        <v>0</v>
      </c>
      <c r="O207" s="44">
        <f aca="true" t="shared" si="65" ref="O207:O246">(H207*3.75%)*F207</f>
        <v>0</v>
      </c>
      <c r="P207" s="24" t="str">
        <f aca="true" t="shared" si="66" ref="P207:P246">IF(W207&lt;&gt;0,"Error - review!",".")</f>
        <v>.</v>
      </c>
      <c r="Q207" s="9"/>
      <c r="R207" s="9"/>
      <c r="S207" s="48"/>
      <c r="T207" s="82"/>
      <c r="U207" s="86">
        <f aca="true" t="shared" si="67" ref="U207:U246">((MIN(H207,$R$205)*0.58%))*F207</f>
        <v>0</v>
      </c>
      <c r="V207" s="86">
        <f aca="true" t="shared" si="68" ref="V207:V246">(IF(H207&gt;$R$205,(H207-$R$205)*1.25%,0))*F207</f>
        <v>0</v>
      </c>
      <c r="W207" s="94">
        <f aca="true" t="shared" si="69" ref="W207:W246">(U207+V207)-N207</f>
        <v>0</v>
      </c>
    </row>
    <row r="208" spans="3:23" ht="15">
      <c r="C208" s="68">
        <v>7</v>
      </c>
      <c r="D208" s="170">
        <v>0</v>
      </c>
      <c r="E208" s="171">
        <v>0</v>
      </c>
      <c r="F208" s="172">
        <v>1</v>
      </c>
      <c r="G208" s="39">
        <f t="shared" si="61"/>
        <v>0</v>
      </c>
      <c r="H208" s="40">
        <f t="shared" si="62"/>
        <v>0</v>
      </c>
      <c r="I208" s="40"/>
      <c r="J208" s="36">
        <f t="shared" si="63"/>
        <v>0</v>
      </c>
      <c r="K208" s="36">
        <f t="shared" si="58"/>
        <v>0</v>
      </c>
      <c r="L208" s="37">
        <f t="shared" si="64"/>
        <v>0</v>
      </c>
      <c r="M208" s="40"/>
      <c r="N208" s="44">
        <f t="shared" si="59"/>
        <v>0</v>
      </c>
      <c r="O208" s="44">
        <f t="shared" si="65"/>
        <v>0</v>
      </c>
      <c r="P208" s="24" t="str">
        <f t="shared" si="66"/>
        <v>.</v>
      </c>
      <c r="Q208" s="9"/>
      <c r="R208" s="9"/>
      <c r="S208" s="48"/>
      <c r="T208" s="82"/>
      <c r="U208" s="86">
        <f t="shared" si="67"/>
        <v>0</v>
      </c>
      <c r="V208" s="86">
        <f t="shared" si="68"/>
        <v>0</v>
      </c>
      <c r="W208" s="94">
        <f t="shared" si="69"/>
        <v>0</v>
      </c>
    </row>
    <row r="209" spans="3:23" ht="15">
      <c r="C209" s="68">
        <v>8</v>
      </c>
      <c r="D209" s="170">
        <v>0</v>
      </c>
      <c r="E209" s="171">
        <v>0</v>
      </c>
      <c r="F209" s="172">
        <v>1</v>
      </c>
      <c r="G209" s="39">
        <f t="shared" si="61"/>
        <v>0</v>
      </c>
      <c r="H209" s="40">
        <f t="shared" si="62"/>
        <v>0</v>
      </c>
      <c r="I209" s="40"/>
      <c r="J209" s="36">
        <f t="shared" si="63"/>
        <v>0</v>
      </c>
      <c r="K209" s="36">
        <f t="shared" si="58"/>
        <v>0</v>
      </c>
      <c r="L209" s="37">
        <f t="shared" si="64"/>
        <v>0</v>
      </c>
      <c r="M209" s="40"/>
      <c r="N209" s="44">
        <f t="shared" si="59"/>
        <v>0</v>
      </c>
      <c r="O209" s="44">
        <f t="shared" si="65"/>
        <v>0</v>
      </c>
      <c r="P209" s="24" t="str">
        <f t="shared" si="66"/>
        <v>.</v>
      </c>
      <c r="Q209" s="9"/>
      <c r="R209" s="9"/>
      <c r="S209" s="48"/>
      <c r="T209" s="82"/>
      <c r="U209" s="86">
        <f t="shared" si="67"/>
        <v>0</v>
      </c>
      <c r="V209" s="86">
        <f t="shared" si="68"/>
        <v>0</v>
      </c>
      <c r="W209" s="94">
        <f t="shared" si="69"/>
        <v>0</v>
      </c>
    </row>
    <row r="210" spans="3:23" ht="15">
      <c r="C210" s="68">
        <v>9</v>
      </c>
      <c r="D210" s="170">
        <v>0</v>
      </c>
      <c r="E210" s="171">
        <v>0</v>
      </c>
      <c r="F210" s="172">
        <v>1</v>
      </c>
      <c r="G210" s="39">
        <f t="shared" si="61"/>
        <v>0</v>
      </c>
      <c r="H210" s="40">
        <f t="shared" si="62"/>
        <v>0</v>
      </c>
      <c r="I210" s="40"/>
      <c r="J210" s="36">
        <f t="shared" si="63"/>
        <v>0</v>
      </c>
      <c r="K210" s="36">
        <f t="shared" si="58"/>
        <v>0</v>
      </c>
      <c r="L210" s="37">
        <f t="shared" si="64"/>
        <v>0</v>
      </c>
      <c r="M210" s="40"/>
      <c r="N210" s="44">
        <f t="shared" si="59"/>
        <v>0</v>
      </c>
      <c r="O210" s="44">
        <f t="shared" si="65"/>
        <v>0</v>
      </c>
      <c r="P210" s="24" t="str">
        <f t="shared" si="66"/>
        <v>.</v>
      </c>
      <c r="Q210" s="9"/>
      <c r="R210" s="9"/>
      <c r="S210" s="48"/>
      <c r="T210" s="82"/>
      <c r="U210" s="86">
        <f t="shared" si="67"/>
        <v>0</v>
      </c>
      <c r="V210" s="86">
        <f t="shared" si="68"/>
        <v>0</v>
      </c>
      <c r="W210" s="94">
        <f t="shared" si="69"/>
        <v>0</v>
      </c>
    </row>
    <row r="211" spans="3:23" ht="15">
      <c r="C211" s="68">
        <v>10</v>
      </c>
      <c r="D211" s="170">
        <v>0</v>
      </c>
      <c r="E211" s="171">
        <v>0</v>
      </c>
      <c r="F211" s="172">
        <v>1</v>
      </c>
      <c r="G211" s="39">
        <f t="shared" si="61"/>
        <v>0</v>
      </c>
      <c r="H211" s="40">
        <f t="shared" si="62"/>
        <v>0</v>
      </c>
      <c r="I211" s="40"/>
      <c r="J211" s="36">
        <f t="shared" si="63"/>
        <v>0</v>
      </c>
      <c r="K211" s="36">
        <f t="shared" si="58"/>
        <v>0</v>
      </c>
      <c r="L211" s="37">
        <f t="shared" si="64"/>
        <v>0</v>
      </c>
      <c r="M211" s="40"/>
      <c r="N211" s="44">
        <f t="shared" si="59"/>
        <v>0</v>
      </c>
      <c r="O211" s="44">
        <f t="shared" si="65"/>
        <v>0</v>
      </c>
      <c r="P211" s="24" t="str">
        <f t="shared" si="66"/>
        <v>.</v>
      </c>
      <c r="Q211" s="9"/>
      <c r="R211" s="9"/>
      <c r="S211" s="48"/>
      <c r="T211" s="82"/>
      <c r="U211" s="86">
        <f t="shared" si="67"/>
        <v>0</v>
      </c>
      <c r="V211" s="86">
        <f t="shared" si="68"/>
        <v>0</v>
      </c>
      <c r="W211" s="94">
        <f t="shared" si="69"/>
        <v>0</v>
      </c>
    </row>
    <row r="212" spans="3:23" ht="15">
      <c r="C212" s="68">
        <v>11</v>
      </c>
      <c r="D212" s="170">
        <v>0</v>
      </c>
      <c r="E212" s="171">
        <v>0</v>
      </c>
      <c r="F212" s="172">
        <v>1</v>
      </c>
      <c r="G212" s="39">
        <f t="shared" si="61"/>
        <v>0</v>
      </c>
      <c r="H212" s="40">
        <f t="shared" si="62"/>
        <v>0</v>
      </c>
      <c r="I212" s="40"/>
      <c r="J212" s="36">
        <f t="shared" si="63"/>
        <v>0</v>
      </c>
      <c r="K212" s="36">
        <f t="shared" si="58"/>
        <v>0</v>
      </c>
      <c r="L212" s="37">
        <f t="shared" si="64"/>
        <v>0</v>
      </c>
      <c r="M212" s="40"/>
      <c r="N212" s="44">
        <f t="shared" si="59"/>
        <v>0</v>
      </c>
      <c r="O212" s="44">
        <f t="shared" si="65"/>
        <v>0</v>
      </c>
      <c r="P212" s="24" t="str">
        <f t="shared" si="66"/>
        <v>.</v>
      </c>
      <c r="Q212" s="9"/>
      <c r="R212" s="9"/>
      <c r="S212" s="48"/>
      <c r="T212" s="82"/>
      <c r="U212" s="86">
        <f t="shared" si="67"/>
        <v>0</v>
      </c>
      <c r="V212" s="86">
        <f t="shared" si="68"/>
        <v>0</v>
      </c>
      <c r="W212" s="94">
        <f t="shared" si="69"/>
        <v>0</v>
      </c>
    </row>
    <row r="213" spans="3:23" ht="15">
      <c r="C213" s="68">
        <v>12</v>
      </c>
      <c r="D213" s="170">
        <v>0</v>
      </c>
      <c r="E213" s="171">
        <v>0</v>
      </c>
      <c r="F213" s="172">
        <v>1</v>
      </c>
      <c r="G213" s="39">
        <f t="shared" si="61"/>
        <v>0</v>
      </c>
      <c r="H213" s="40">
        <f t="shared" si="62"/>
        <v>0</v>
      </c>
      <c r="I213" s="40"/>
      <c r="J213" s="36">
        <f t="shared" si="63"/>
        <v>0</v>
      </c>
      <c r="K213" s="36">
        <f t="shared" si="58"/>
        <v>0</v>
      </c>
      <c r="L213" s="37">
        <f t="shared" si="64"/>
        <v>0</v>
      </c>
      <c r="M213" s="40"/>
      <c r="N213" s="44">
        <f t="shared" si="59"/>
        <v>0</v>
      </c>
      <c r="O213" s="44">
        <f t="shared" si="65"/>
        <v>0</v>
      </c>
      <c r="P213" s="24" t="str">
        <f t="shared" si="66"/>
        <v>.</v>
      </c>
      <c r="Q213" s="9"/>
      <c r="R213" s="9"/>
      <c r="S213" s="48"/>
      <c r="T213" s="82"/>
      <c r="U213" s="86">
        <f t="shared" si="67"/>
        <v>0</v>
      </c>
      <c r="V213" s="86">
        <f t="shared" si="68"/>
        <v>0</v>
      </c>
      <c r="W213" s="94">
        <f t="shared" si="69"/>
        <v>0</v>
      </c>
    </row>
    <row r="214" spans="3:23" ht="15">
      <c r="C214" s="68">
        <v>13</v>
      </c>
      <c r="D214" s="170">
        <v>0</v>
      </c>
      <c r="E214" s="171">
        <v>0</v>
      </c>
      <c r="F214" s="172">
        <v>1</v>
      </c>
      <c r="G214" s="39">
        <f t="shared" si="61"/>
        <v>0</v>
      </c>
      <c r="H214" s="40">
        <f t="shared" si="62"/>
        <v>0</v>
      </c>
      <c r="I214" s="40"/>
      <c r="J214" s="36">
        <f t="shared" si="63"/>
        <v>0</v>
      </c>
      <c r="K214" s="36">
        <f t="shared" si="58"/>
        <v>0</v>
      </c>
      <c r="L214" s="37">
        <f t="shared" si="64"/>
        <v>0</v>
      </c>
      <c r="M214" s="40"/>
      <c r="N214" s="44">
        <f t="shared" si="59"/>
        <v>0</v>
      </c>
      <c r="O214" s="44">
        <f t="shared" si="65"/>
        <v>0</v>
      </c>
      <c r="P214" s="24" t="str">
        <f t="shared" si="66"/>
        <v>.</v>
      </c>
      <c r="Q214" s="9"/>
      <c r="R214" s="9"/>
      <c r="S214" s="48"/>
      <c r="T214" s="82"/>
      <c r="U214" s="86">
        <f t="shared" si="67"/>
        <v>0</v>
      </c>
      <c r="V214" s="86">
        <f t="shared" si="68"/>
        <v>0</v>
      </c>
      <c r="W214" s="94">
        <f t="shared" si="69"/>
        <v>0</v>
      </c>
    </row>
    <row r="215" spans="3:23" ht="15">
      <c r="C215" s="68">
        <v>14</v>
      </c>
      <c r="D215" s="170">
        <v>0</v>
      </c>
      <c r="E215" s="171">
        <v>0</v>
      </c>
      <c r="F215" s="172">
        <v>1</v>
      </c>
      <c r="G215" s="39">
        <f t="shared" si="61"/>
        <v>0</v>
      </c>
      <c r="H215" s="40">
        <f t="shared" si="62"/>
        <v>0</v>
      </c>
      <c r="I215" s="40"/>
      <c r="J215" s="36">
        <f t="shared" si="63"/>
        <v>0</v>
      </c>
      <c r="K215" s="36">
        <f t="shared" si="58"/>
        <v>0</v>
      </c>
      <c r="L215" s="37">
        <f t="shared" si="64"/>
        <v>0</v>
      </c>
      <c r="M215" s="40"/>
      <c r="N215" s="44">
        <f t="shared" si="59"/>
        <v>0</v>
      </c>
      <c r="O215" s="44">
        <f t="shared" si="65"/>
        <v>0</v>
      </c>
      <c r="P215" s="24" t="str">
        <f t="shared" si="66"/>
        <v>.</v>
      </c>
      <c r="Q215" s="9"/>
      <c r="R215" s="9"/>
      <c r="S215" s="48"/>
      <c r="T215" s="82"/>
      <c r="U215" s="86">
        <f t="shared" si="67"/>
        <v>0</v>
      </c>
      <c r="V215" s="86">
        <f t="shared" si="68"/>
        <v>0</v>
      </c>
      <c r="W215" s="94">
        <f t="shared" si="69"/>
        <v>0</v>
      </c>
    </row>
    <row r="216" spans="3:23" ht="15">
      <c r="C216" s="68">
        <v>15</v>
      </c>
      <c r="D216" s="170">
        <v>0</v>
      </c>
      <c r="E216" s="171">
        <v>0</v>
      </c>
      <c r="F216" s="172">
        <v>1</v>
      </c>
      <c r="G216" s="39">
        <f t="shared" si="61"/>
        <v>0</v>
      </c>
      <c r="H216" s="40">
        <f t="shared" si="62"/>
        <v>0</v>
      </c>
      <c r="I216" s="40"/>
      <c r="J216" s="36">
        <f t="shared" si="63"/>
        <v>0</v>
      </c>
      <c r="K216" s="36">
        <f t="shared" si="58"/>
        <v>0</v>
      </c>
      <c r="L216" s="37">
        <f t="shared" si="64"/>
        <v>0</v>
      </c>
      <c r="M216" s="40"/>
      <c r="N216" s="44">
        <f t="shared" si="59"/>
        <v>0</v>
      </c>
      <c r="O216" s="44">
        <f t="shared" si="65"/>
        <v>0</v>
      </c>
      <c r="P216" s="24" t="str">
        <f t="shared" si="66"/>
        <v>.</v>
      </c>
      <c r="Q216" s="9"/>
      <c r="R216" s="9"/>
      <c r="S216" s="48"/>
      <c r="T216" s="82"/>
      <c r="U216" s="86">
        <f t="shared" si="67"/>
        <v>0</v>
      </c>
      <c r="V216" s="86">
        <f t="shared" si="68"/>
        <v>0</v>
      </c>
      <c r="W216" s="94">
        <f t="shared" si="69"/>
        <v>0</v>
      </c>
    </row>
    <row r="217" spans="3:23" ht="15">
      <c r="C217" s="68">
        <v>16</v>
      </c>
      <c r="D217" s="170">
        <v>0</v>
      </c>
      <c r="E217" s="171">
        <v>0</v>
      </c>
      <c r="F217" s="172">
        <v>1</v>
      </c>
      <c r="G217" s="39">
        <f t="shared" si="61"/>
        <v>0</v>
      </c>
      <c r="H217" s="40">
        <f t="shared" si="62"/>
        <v>0</v>
      </c>
      <c r="I217" s="40"/>
      <c r="J217" s="36">
        <f t="shared" si="63"/>
        <v>0</v>
      </c>
      <c r="K217" s="36">
        <f t="shared" si="58"/>
        <v>0</v>
      </c>
      <c r="L217" s="37">
        <f t="shared" si="64"/>
        <v>0</v>
      </c>
      <c r="M217" s="40"/>
      <c r="N217" s="44">
        <f t="shared" si="59"/>
        <v>0</v>
      </c>
      <c r="O217" s="44">
        <f t="shared" si="65"/>
        <v>0</v>
      </c>
      <c r="P217" s="24" t="str">
        <f t="shared" si="66"/>
        <v>.</v>
      </c>
      <c r="Q217" s="9"/>
      <c r="R217" s="9"/>
      <c r="S217" s="48"/>
      <c r="T217" s="82"/>
      <c r="U217" s="86">
        <f t="shared" si="67"/>
        <v>0</v>
      </c>
      <c r="V217" s="86">
        <f t="shared" si="68"/>
        <v>0</v>
      </c>
      <c r="W217" s="94">
        <f t="shared" si="69"/>
        <v>0</v>
      </c>
    </row>
    <row r="218" spans="3:23" ht="15">
      <c r="C218" s="68">
        <v>17</v>
      </c>
      <c r="D218" s="170">
        <v>0</v>
      </c>
      <c r="E218" s="171">
        <v>0</v>
      </c>
      <c r="F218" s="172">
        <v>1</v>
      </c>
      <c r="G218" s="39">
        <f t="shared" si="61"/>
        <v>0</v>
      </c>
      <c r="H218" s="40">
        <f t="shared" si="62"/>
        <v>0</v>
      </c>
      <c r="I218" s="40"/>
      <c r="J218" s="36">
        <f t="shared" si="63"/>
        <v>0</v>
      </c>
      <c r="K218" s="36">
        <f t="shared" si="58"/>
        <v>0</v>
      </c>
      <c r="L218" s="37">
        <f t="shared" si="64"/>
        <v>0</v>
      </c>
      <c r="M218" s="40"/>
      <c r="N218" s="44">
        <f t="shared" si="59"/>
        <v>0</v>
      </c>
      <c r="O218" s="44">
        <f t="shared" si="65"/>
        <v>0</v>
      </c>
      <c r="P218" s="24" t="str">
        <f t="shared" si="66"/>
        <v>.</v>
      </c>
      <c r="Q218" s="9"/>
      <c r="R218" s="9"/>
      <c r="S218" s="48"/>
      <c r="T218" s="82"/>
      <c r="U218" s="86">
        <f t="shared" si="67"/>
        <v>0</v>
      </c>
      <c r="V218" s="86">
        <f t="shared" si="68"/>
        <v>0</v>
      </c>
      <c r="W218" s="94">
        <f t="shared" si="69"/>
        <v>0</v>
      </c>
    </row>
    <row r="219" spans="3:23" ht="15">
      <c r="C219" s="68">
        <v>18</v>
      </c>
      <c r="D219" s="170">
        <v>0</v>
      </c>
      <c r="E219" s="171">
        <v>0</v>
      </c>
      <c r="F219" s="172">
        <v>1</v>
      </c>
      <c r="G219" s="39">
        <f t="shared" si="61"/>
        <v>0</v>
      </c>
      <c r="H219" s="40">
        <f t="shared" si="62"/>
        <v>0</v>
      </c>
      <c r="I219" s="40"/>
      <c r="J219" s="36">
        <f t="shared" si="63"/>
        <v>0</v>
      </c>
      <c r="K219" s="36">
        <f t="shared" si="58"/>
        <v>0</v>
      </c>
      <c r="L219" s="37">
        <f t="shared" si="64"/>
        <v>0</v>
      </c>
      <c r="M219" s="40"/>
      <c r="N219" s="44">
        <f t="shared" si="59"/>
        <v>0</v>
      </c>
      <c r="O219" s="44">
        <f t="shared" si="65"/>
        <v>0</v>
      </c>
      <c r="P219" s="24" t="str">
        <f t="shared" si="66"/>
        <v>.</v>
      </c>
      <c r="Q219" s="9"/>
      <c r="R219" s="9"/>
      <c r="S219" s="48"/>
      <c r="T219" s="82"/>
      <c r="U219" s="86">
        <f t="shared" si="67"/>
        <v>0</v>
      </c>
      <c r="V219" s="86">
        <f t="shared" si="68"/>
        <v>0</v>
      </c>
      <c r="W219" s="94">
        <f t="shared" si="69"/>
        <v>0</v>
      </c>
    </row>
    <row r="220" spans="3:23" ht="15">
      <c r="C220" s="68">
        <v>19</v>
      </c>
      <c r="D220" s="170">
        <v>0</v>
      </c>
      <c r="E220" s="171">
        <v>0</v>
      </c>
      <c r="F220" s="172">
        <v>1</v>
      </c>
      <c r="G220" s="39">
        <f t="shared" si="61"/>
        <v>0</v>
      </c>
      <c r="H220" s="40">
        <f t="shared" si="62"/>
        <v>0</v>
      </c>
      <c r="I220" s="40"/>
      <c r="J220" s="36">
        <f t="shared" si="63"/>
        <v>0</v>
      </c>
      <c r="K220" s="36">
        <f t="shared" si="58"/>
        <v>0</v>
      </c>
      <c r="L220" s="37">
        <f t="shared" si="64"/>
        <v>0</v>
      </c>
      <c r="M220" s="40"/>
      <c r="N220" s="44">
        <f t="shared" si="59"/>
        <v>0</v>
      </c>
      <c r="O220" s="44">
        <f t="shared" si="65"/>
        <v>0</v>
      </c>
      <c r="P220" s="24" t="str">
        <f t="shared" si="66"/>
        <v>.</v>
      </c>
      <c r="Q220" s="9"/>
      <c r="R220" s="9"/>
      <c r="S220" s="48"/>
      <c r="T220" s="82"/>
      <c r="U220" s="86">
        <f t="shared" si="67"/>
        <v>0</v>
      </c>
      <c r="V220" s="86">
        <f t="shared" si="68"/>
        <v>0</v>
      </c>
      <c r="W220" s="94">
        <f t="shared" si="69"/>
        <v>0</v>
      </c>
    </row>
    <row r="221" spans="3:23" ht="15">
      <c r="C221" s="68">
        <v>20</v>
      </c>
      <c r="D221" s="170">
        <v>0</v>
      </c>
      <c r="E221" s="171">
        <v>0</v>
      </c>
      <c r="F221" s="172">
        <v>1</v>
      </c>
      <c r="G221" s="39">
        <f t="shared" si="61"/>
        <v>0</v>
      </c>
      <c r="H221" s="40">
        <f t="shared" si="62"/>
        <v>0</v>
      </c>
      <c r="I221" s="40"/>
      <c r="J221" s="36">
        <f t="shared" si="63"/>
        <v>0</v>
      </c>
      <c r="K221" s="36">
        <f t="shared" si="58"/>
        <v>0</v>
      </c>
      <c r="L221" s="37">
        <f t="shared" si="64"/>
        <v>0</v>
      </c>
      <c r="M221" s="40"/>
      <c r="N221" s="44">
        <f t="shared" si="59"/>
        <v>0</v>
      </c>
      <c r="O221" s="44">
        <f t="shared" si="65"/>
        <v>0</v>
      </c>
      <c r="P221" s="24" t="str">
        <f t="shared" si="66"/>
        <v>.</v>
      </c>
      <c r="Q221" s="9"/>
      <c r="R221" s="9"/>
      <c r="S221" s="48"/>
      <c r="T221" s="82"/>
      <c r="U221" s="86">
        <f t="shared" si="67"/>
        <v>0</v>
      </c>
      <c r="V221" s="86">
        <f t="shared" si="68"/>
        <v>0</v>
      </c>
      <c r="W221" s="94">
        <f t="shared" si="69"/>
        <v>0</v>
      </c>
    </row>
    <row r="222" spans="3:23" ht="15">
      <c r="C222" s="68">
        <v>21</v>
      </c>
      <c r="D222" s="170">
        <v>0</v>
      </c>
      <c r="E222" s="171">
        <v>0</v>
      </c>
      <c r="F222" s="172">
        <v>1</v>
      </c>
      <c r="G222" s="39">
        <f t="shared" si="61"/>
        <v>0</v>
      </c>
      <c r="H222" s="40">
        <f t="shared" si="62"/>
        <v>0</v>
      </c>
      <c r="I222" s="40"/>
      <c r="J222" s="36">
        <f t="shared" si="63"/>
        <v>0</v>
      </c>
      <c r="K222" s="36">
        <f t="shared" si="58"/>
        <v>0</v>
      </c>
      <c r="L222" s="37">
        <f t="shared" si="64"/>
        <v>0</v>
      </c>
      <c r="M222" s="40"/>
      <c r="N222" s="44">
        <f t="shared" si="59"/>
        <v>0</v>
      </c>
      <c r="O222" s="44">
        <f t="shared" si="65"/>
        <v>0</v>
      </c>
      <c r="P222" s="24" t="str">
        <f t="shared" si="66"/>
        <v>.</v>
      </c>
      <c r="Q222" s="9"/>
      <c r="R222" s="9"/>
      <c r="S222" s="48"/>
      <c r="T222" s="82"/>
      <c r="U222" s="86">
        <f t="shared" si="67"/>
        <v>0</v>
      </c>
      <c r="V222" s="86">
        <f t="shared" si="68"/>
        <v>0</v>
      </c>
      <c r="W222" s="94">
        <f t="shared" si="69"/>
        <v>0</v>
      </c>
    </row>
    <row r="223" spans="3:23" ht="15">
      <c r="C223" s="68">
        <v>22</v>
      </c>
      <c r="D223" s="170">
        <v>0</v>
      </c>
      <c r="E223" s="171">
        <v>0</v>
      </c>
      <c r="F223" s="172">
        <v>1</v>
      </c>
      <c r="G223" s="39">
        <f t="shared" si="61"/>
        <v>0</v>
      </c>
      <c r="H223" s="40">
        <f t="shared" si="62"/>
        <v>0</v>
      </c>
      <c r="I223" s="40"/>
      <c r="J223" s="36">
        <f t="shared" si="63"/>
        <v>0</v>
      </c>
      <c r="K223" s="36">
        <f t="shared" si="58"/>
        <v>0</v>
      </c>
      <c r="L223" s="37">
        <f t="shared" si="64"/>
        <v>0</v>
      </c>
      <c r="M223" s="40"/>
      <c r="N223" s="44">
        <f t="shared" si="59"/>
        <v>0</v>
      </c>
      <c r="O223" s="44">
        <f t="shared" si="65"/>
        <v>0</v>
      </c>
      <c r="P223" s="24" t="str">
        <f t="shared" si="66"/>
        <v>.</v>
      </c>
      <c r="Q223" s="9"/>
      <c r="R223" s="9"/>
      <c r="S223" s="48"/>
      <c r="T223" s="82"/>
      <c r="U223" s="86">
        <f t="shared" si="67"/>
        <v>0</v>
      </c>
      <c r="V223" s="86">
        <f t="shared" si="68"/>
        <v>0</v>
      </c>
      <c r="W223" s="94">
        <f t="shared" si="69"/>
        <v>0</v>
      </c>
    </row>
    <row r="224" spans="3:23" ht="15">
      <c r="C224" s="68">
        <v>23</v>
      </c>
      <c r="D224" s="170">
        <v>0</v>
      </c>
      <c r="E224" s="171">
        <v>0</v>
      </c>
      <c r="F224" s="172">
        <v>1</v>
      </c>
      <c r="G224" s="39">
        <f t="shared" si="61"/>
        <v>0</v>
      </c>
      <c r="H224" s="40">
        <f t="shared" si="62"/>
        <v>0</v>
      </c>
      <c r="I224" s="40"/>
      <c r="J224" s="36">
        <f t="shared" si="63"/>
        <v>0</v>
      </c>
      <c r="K224" s="36">
        <f t="shared" si="58"/>
        <v>0</v>
      </c>
      <c r="L224" s="37">
        <f t="shared" si="64"/>
        <v>0</v>
      </c>
      <c r="M224" s="40"/>
      <c r="N224" s="44">
        <f t="shared" si="59"/>
        <v>0</v>
      </c>
      <c r="O224" s="44">
        <f t="shared" si="65"/>
        <v>0</v>
      </c>
      <c r="P224" s="24" t="str">
        <f t="shared" si="66"/>
        <v>.</v>
      </c>
      <c r="Q224" s="9"/>
      <c r="R224" s="9"/>
      <c r="S224" s="48"/>
      <c r="T224" s="82"/>
      <c r="U224" s="86">
        <f t="shared" si="67"/>
        <v>0</v>
      </c>
      <c r="V224" s="86">
        <f t="shared" si="68"/>
        <v>0</v>
      </c>
      <c r="W224" s="94">
        <f t="shared" si="69"/>
        <v>0</v>
      </c>
    </row>
    <row r="225" spans="3:23" ht="15">
      <c r="C225" s="68">
        <v>24</v>
      </c>
      <c r="D225" s="170">
        <v>0</v>
      </c>
      <c r="E225" s="171">
        <v>0</v>
      </c>
      <c r="F225" s="172">
        <v>1</v>
      </c>
      <c r="G225" s="39">
        <f t="shared" si="61"/>
        <v>0</v>
      </c>
      <c r="H225" s="40">
        <f t="shared" si="62"/>
        <v>0</v>
      </c>
      <c r="I225" s="40"/>
      <c r="J225" s="36">
        <f t="shared" si="63"/>
        <v>0</v>
      </c>
      <c r="K225" s="36">
        <f t="shared" si="58"/>
        <v>0</v>
      </c>
      <c r="L225" s="37">
        <f t="shared" si="64"/>
        <v>0</v>
      </c>
      <c r="M225" s="40"/>
      <c r="N225" s="44">
        <f t="shared" si="59"/>
        <v>0</v>
      </c>
      <c r="O225" s="44">
        <f t="shared" si="65"/>
        <v>0</v>
      </c>
      <c r="P225" s="24" t="str">
        <f t="shared" si="66"/>
        <v>.</v>
      </c>
      <c r="Q225" s="9"/>
      <c r="R225" s="9"/>
      <c r="S225" s="48"/>
      <c r="T225" s="82"/>
      <c r="U225" s="86">
        <f t="shared" si="67"/>
        <v>0</v>
      </c>
      <c r="V225" s="86">
        <f t="shared" si="68"/>
        <v>0</v>
      </c>
      <c r="W225" s="94">
        <f t="shared" si="69"/>
        <v>0</v>
      </c>
    </row>
    <row r="226" spans="3:23" ht="15">
      <c r="C226" s="68">
        <v>25</v>
      </c>
      <c r="D226" s="170">
        <v>0</v>
      </c>
      <c r="E226" s="171">
        <v>0</v>
      </c>
      <c r="F226" s="172">
        <v>1</v>
      </c>
      <c r="G226" s="39">
        <f t="shared" si="61"/>
        <v>0</v>
      </c>
      <c r="H226" s="40">
        <f t="shared" si="62"/>
        <v>0</v>
      </c>
      <c r="I226" s="40"/>
      <c r="J226" s="36">
        <f t="shared" si="63"/>
        <v>0</v>
      </c>
      <c r="K226" s="36">
        <f t="shared" si="58"/>
        <v>0</v>
      </c>
      <c r="L226" s="37">
        <f t="shared" si="64"/>
        <v>0</v>
      </c>
      <c r="M226" s="40"/>
      <c r="N226" s="44">
        <f t="shared" si="59"/>
        <v>0</v>
      </c>
      <c r="O226" s="44">
        <f t="shared" si="65"/>
        <v>0</v>
      </c>
      <c r="P226" s="24" t="str">
        <f t="shared" si="66"/>
        <v>.</v>
      </c>
      <c r="Q226" s="9"/>
      <c r="R226" s="9"/>
      <c r="S226" s="48"/>
      <c r="T226" s="82"/>
      <c r="U226" s="86">
        <f t="shared" si="67"/>
        <v>0</v>
      </c>
      <c r="V226" s="86">
        <f t="shared" si="68"/>
        <v>0</v>
      </c>
      <c r="W226" s="94">
        <f t="shared" si="69"/>
        <v>0</v>
      </c>
    </row>
    <row r="227" spans="3:23" ht="15">
      <c r="C227" s="68">
        <v>26</v>
      </c>
      <c r="D227" s="170">
        <v>0</v>
      </c>
      <c r="E227" s="171">
        <v>0</v>
      </c>
      <c r="F227" s="172">
        <v>1</v>
      </c>
      <c r="G227" s="39">
        <f t="shared" si="61"/>
        <v>0</v>
      </c>
      <c r="H227" s="40">
        <f t="shared" si="62"/>
        <v>0</v>
      </c>
      <c r="I227" s="40"/>
      <c r="J227" s="36">
        <f t="shared" si="63"/>
        <v>0</v>
      </c>
      <c r="K227" s="36">
        <f t="shared" si="58"/>
        <v>0</v>
      </c>
      <c r="L227" s="37">
        <f t="shared" si="64"/>
        <v>0</v>
      </c>
      <c r="M227" s="40"/>
      <c r="N227" s="44">
        <f t="shared" si="59"/>
        <v>0</v>
      </c>
      <c r="O227" s="44">
        <f t="shared" si="65"/>
        <v>0</v>
      </c>
      <c r="P227" s="24" t="str">
        <f t="shared" si="66"/>
        <v>.</v>
      </c>
      <c r="Q227" s="9"/>
      <c r="R227" s="9"/>
      <c r="S227" s="48"/>
      <c r="T227" s="82"/>
      <c r="U227" s="86">
        <f t="shared" si="67"/>
        <v>0</v>
      </c>
      <c r="V227" s="86">
        <f t="shared" si="68"/>
        <v>0</v>
      </c>
      <c r="W227" s="94">
        <f t="shared" si="69"/>
        <v>0</v>
      </c>
    </row>
    <row r="228" spans="3:23" ht="15">
      <c r="C228" s="68">
        <v>27</v>
      </c>
      <c r="D228" s="170">
        <v>0</v>
      </c>
      <c r="E228" s="171">
        <v>0</v>
      </c>
      <c r="F228" s="172">
        <v>1</v>
      </c>
      <c r="G228" s="39">
        <f t="shared" si="61"/>
        <v>0</v>
      </c>
      <c r="H228" s="40">
        <f t="shared" si="62"/>
        <v>0</v>
      </c>
      <c r="I228" s="40"/>
      <c r="J228" s="36">
        <f t="shared" si="63"/>
        <v>0</v>
      </c>
      <c r="K228" s="36">
        <f t="shared" si="58"/>
        <v>0</v>
      </c>
      <c r="L228" s="37">
        <f t="shared" si="64"/>
        <v>0</v>
      </c>
      <c r="M228" s="40"/>
      <c r="N228" s="44">
        <f t="shared" si="59"/>
        <v>0</v>
      </c>
      <c r="O228" s="44">
        <f t="shared" si="65"/>
        <v>0</v>
      </c>
      <c r="P228" s="24" t="str">
        <f t="shared" si="66"/>
        <v>.</v>
      </c>
      <c r="Q228" s="9"/>
      <c r="R228" s="9"/>
      <c r="S228" s="48"/>
      <c r="T228" s="82"/>
      <c r="U228" s="86">
        <f t="shared" si="67"/>
        <v>0</v>
      </c>
      <c r="V228" s="86">
        <f t="shared" si="68"/>
        <v>0</v>
      </c>
      <c r="W228" s="94">
        <f t="shared" si="69"/>
        <v>0</v>
      </c>
    </row>
    <row r="229" spans="3:23" ht="15">
      <c r="C229" s="68">
        <v>28</v>
      </c>
      <c r="D229" s="170">
        <v>0</v>
      </c>
      <c r="E229" s="171">
        <v>0</v>
      </c>
      <c r="F229" s="172">
        <v>1</v>
      </c>
      <c r="G229" s="39">
        <f t="shared" si="61"/>
        <v>0</v>
      </c>
      <c r="H229" s="40">
        <f t="shared" si="62"/>
        <v>0</v>
      </c>
      <c r="I229" s="40"/>
      <c r="J229" s="36">
        <f t="shared" si="63"/>
        <v>0</v>
      </c>
      <c r="K229" s="36">
        <f t="shared" si="58"/>
        <v>0</v>
      </c>
      <c r="L229" s="37">
        <f t="shared" si="64"/>
        <v>0</v>
      </c>
      <c r="M229" s="40"/>
      <c r="N229" s="44">
        <f t="shared" si="59"/>
        <v>0</v>
      </c>
      <c r="O229" s="44">
        <f t="shared" si="65"/>
        <v>0</v>
      </c>
      <c r="P229" s="24" t="str">
        <f t="shared" si="66"/>
        <v>.</v>
      </c>
      <c r="Q229" s="9"/>
      <c r="R229" s="9"/>
      <c r="S229" s="48"/>
      <c r="T229" s="82"/>
      <c r="U229" s="86">
        <f t="shared" si="67"/>
        <v>0</v>
      </c>
      <c r="V229" s="86">
        <f t="shared" si="68"/>
        <v>0</v>
      </c>
      <c r="W229" s="94">
        <f t="shared" si="69"/>
        <v>0</v>
      </c>
    </row>
    <row r="230" spans="3:23" ht="15">
      <c r="C230" s="68">
        <v>29</v>
      </c>
      <c r="D230" s="170">
        <v>0</v>
      </c>
      <c r="E230" s="171">
        <v>0</v>
      </c>
      <c r="F230" s="172">
        <v>1</v>
      </c>
      <c r="G230" s="39">
        <f t="shared" si="61"/>
        <v>0</v>
      </c>
      <c r="H230" s="40">
        <f t="shared" si="62"/>
        <v>0</v>
      </c>
      <c r="I230" s="40"/>
      <c r="J230" s="36">
        <f t="shared" si="63"/>
        <v>0</v>
      </c>
      <c r="K230" s="36">
        <f t="shared" si="58"/>
        <v>0</v>
      </c>
      <c r="L230" s="37">
        <f t="shared" si="64"/>
        <v>0</v>
      </c>
      <c r="M230" s="40"/>
      <c r="N230" s="44">
        <f t="shared" si="59"/>
        <v>0</v>
      </c>
      <c r="O230" s="44">
        <f t="shared" si="65"/>
        <v>0</v>
      </c>
      <c r="P230" s="24" t="str">
        <f t="shared" si="66"/>
        <v>.</v>
      </c>
      <c r="Q230" s="9"/>
      <c r="R230" s="9"/>
      <c r="S230" s="48"/>
      <c r="T230" s="82"/>
      <c r="U230" s="86">
        <f t="shared" si="67"/>
        <v>0</v>
      </c>
      <c r="V230" s="86">
        <f t="shared" si="68"/>
        <v>0</v>
      </c>
      <c r="W230" s="94">
        <f t="shared" si="69"/>
        <v>0</v>
      </c>
    </row>
    <row r="231" spans="3:23" ht="15">
      <c r="C231" s="68">
        <v>30</v>
      </c>
      <c r="D231" s="170">
        <v>0</v>
      </c>
      <c r="E231" s="171">
        <v>0</v>
      </c>
      <c r="F231" s="172">
        <v>1</v>
      </c>
      <c r="G231" s="39">
        <f t="shared" si="61"/>
        <v>0</v>
      </c>
      <c r="H231" s="40">
        <f t="shared" si="62"/>
        <v>0</v>
      </c>
      <c r="I231" s="40"/>
      <c r="J231" s="36">
        <f t="shared" si="63"/>
        <v>0</v>
      </c>
      <c r="K231" s="36">
        <f t="shared" si="58"/>
        <v>0</v>
      </c>
      <c r="L231" s="37">
        <f t="shared" si="64"/>
        <v>0</v>
      </c>
      <c r="M231" s="40"/>
      <c r="N231" s="44">
        <f t="shared" si="59"/>
        <v>0</v>
      </c>
      <c r="O231" s="44">
        <f t="shared" si="65"/>
        <v>0</v>
      </c>
      <c r="P231" s="24" t="str">
        <f t="shared" si="66"/>
        <v>.</v>
      </c>
      <c r="Q231" s="9"/>
      <c r="R231" s="9"/>
      <c r="S231" s="48"/>
      <c r="T231" s="82"/>
      <c r="U231" s="86">
        <f t="shared" si="67"/>
        <v>0</v>
      </c>
      <c r="V231" s="86">
        <f t="shared" si="68"/>
        <v>0</v>
      </c>
      <c r="W231" s="94">
        <f t="shared" si="69"/>
        <v>0</v>
      </c>
    </row>
    <row r="232" spans="3:23" ht="15">
      <c r="C232" s="68">
        <v>31</v>
      </c>
      <c r="D232" s="170">
        <v>0</v>
      </c>
      <c r="E232" s="171">
        <v>0</v>
      </c>
      <c r="F232" s="172">
        <v>1</v>
      </c>
      <c r="G232" s="39">
        <f t="shared" si="61"/>
        <v>0</v>
      </c>
      <c r="H232" s="40">
        <f t="shared" si="62"/>
        <v>0</v>
      </c>
      <c r="I232" s="40"/>
      <c r="J232" s="36">
        <f t="shared" si="63"/>
        <v>0</v>
      </c>
      <c r="K232" s="36">
        <f t="shared" si="58"/>
        <v>0</v>
      </c>
      <c r="L232" s="37">
        <f t="shared" si="64"/>
        <v>0</v>
      </c>
      <c r="M232" s="40"/>
      <c r="N232" s="44">
        <f t="shared" si="59"/>
        <v>0</v>
      </c>
      <c r="O232" s="44">
        <f t="shared" si="65"/>
        <v>0</v>
      </c>
      <c r="P232" s="24" t="str">
        <f t="shared" si="66"/>
        <v>.</v>
      </c>
      <c r="Q232" s="9"/>
      <c r="R232" s="9"/>
      <c r="S232" s="48"/>
      <c r="T232" s="82"/>
      <c r="U232" s="86">
        <f t="shared" si="67"/>
        <v>0</v>
      </c>
      <c r="V232" s="86">
        <f t="shared" si="68"/>
        <v>0</v>
      </c>
      <c r="W232" s="94">
        <f t="shared" si="69"/>
        <v>0</v>
      </c>
    </row>
    <row r="233" spans="3:23" ht="15">
      <c r="C233" s="68">
        <v>32</v>
      </c>
      <c r="D233" s="170">
        <v>0</v>
      </c>
      <c r="E233" s="171">
        <v>0</v>
      </c>
      <c r="F233" s="172">
        <v>1</v>
      </c>
      <c r="G233" s="39">
        <f t="shared" si="61"/>
        <v>0</v>
      </c>
      <c r="H233" s="40">
        <f t="shared" si="62"/>
        <v>0</v>
      </c>
      <c r="I233" s="40"/>
      <c r="J233" s="36">
        <f t="shared" si="63"/>
        <v>0</v>
      </c>
      <c r="K233" s="36">
        <f t="shared" si="58"/>
        <v>0</v>
      </c>
      <c r="L233" s="37">
        <f t="shared" si="64"/>
        <v>0</v>
      </c>
      <c r="M233" s="40"/>
      <c r="N233" s="44">
        <f t="shared" si="59"/>
        <v>0</v>
      </c>
      <c r="O233" s="44">
        <f t="shared" si="65"/>
        <v>0</v>
      </c>
      <c r="P233" s="24" t="str">
        <f t="shared" si="66"/>
        <v>.</v>
      </c>
      <c r="Q233" s="9"/>
      <c r="R233" s="9"/>
      <c r="S233" s="48"/>
      <c r="T233" s="82"/>
      <c r="U233" s="86">
        <f t="shared" si="67"/>
        <v>0</v>
      </c>
      <c r="V233" s="86">
        <f t="shared" si="68"/>
        <v>0</v>
      </c>
      <c r="W233" s="94">
        <f t="shared" si="69"/>
        <v>0</v>
      </c>
    </row>
    <row r="234" spans="3:23" ht="15">
      <c r="C234" s="68">
        <v>33</v>
      </c>
      <c r="D234" s="170">
        <v>0</v>
      </c>
      <c r="E234" s="171">
        <v>0</v>
      </c>
      <c r="F234" s="172">
        <v>1</v>
      </c>
      <c r="G234" s="39">
        <f t="shared" si="61"/>
        <v>0</v>
      </c>
      <c r="H234" s="40">
        <f t="shared" si="62"/>
        <v>0</v>
      </c>
      <c r="I234" s="40"/>
      <c r="J234" s="36">
        <f t="shared" si="63"/>
        <v>0</v>
      </c>
      <c r="K234" s="36">
        <f t="shared" si="58"/>
        <v>0</v>
      </c>
      <c r="L234" s="37">
        <f t="shared" si="64"/>
        <v>0</v>
      </c>
      <c r="M234" s="40"/>
      <c r="N234" s="44">
        <f t="shared" si="59"/>
        <v>0</v>
      </c>
      <c r="O234" s="44">
        <f t="shared" si="65"/>
        <v>0</v>
      </c>
      <c r="P234" s="24" t="str">
        <f t="shared" si="66"/>
        <v>.</v>
      </c>
      <c r="Q234" s="9"/>
      <c r="R234" s="9"/>
      <c r="S234" s="48"/>
      <c r="T234" s="82"/>
      <c r="U234" s="86">
        <f t="shared" si="67"/>
        <v>0</v>
      </c>
      <c r="V234" s="86">
        <f t="shared" si="68"/>
        <v>0</v>
      </c>
      <c r="W234" s="94">
        <f t="shared" si="69"/>
        <v>0</v>
      </c>
    </row>
    <row r="235" spans="3:23" ht="15">
      <c r="C235" s="68">
        <v>34</v>
      </c>
      <c r="D235" s="170">
        <v>0</v>
      </c>
      <c r="E235" s="171">
        <v>0</v>
      </c>
      <c r="F235" s="172">
        <v>1</v>
      </c>
      <c r="G235" s="39">
        <f t="shared" si="61"/>
        <v>0</v>
      </c>
      <c r="H235" s="40">
        <f t="shared" si="62"/>
        <v>0</v>
      </c>
      <c r="I235" s="40"/>
      <c r="J235" s="36">
        <f t="shared" si="63"/>
        <v>0</v>
      </c>
      <c r="K235" s="36">
        <f t="shared" si="58"/>
        <v>0</v>
      </c>
      <c r="L235" s="37">
        <f t="shared" si="64"/>
        <v>0</v>
      </c>
      <c r="M235" s="40"/>
      <c r="N235" s="44">
        <f t="shared" si="59"/>
        <v>0</v>
      </c>
      <c r="O235" s="44">
        <f t="shared" si="65"/>
        <v>0</v>
      </c>
      <c r="P235" s="24" t="str">
        <f t="shared" si="66"/>
        <v>.</v>
      </c>
      <c r="Q235" s="9"/>
      <c r="R235" s="9"/>
      <c r="S235" s="48"/>
      <c r="T235" s="82"/>
      <c r="U235" s="86">
        <f t="shared" si="67"/>
        <v>0</v>
      </c>
      <c r="V235" s="86">
        <f t="shared" si="68"/>
        <v>0</v>
      </c>
      <c r="W235" s="94">
        <f t="shared" si="69"/>
        <v>0</v>
      </c>
    </row>
    <row r="236" spans="3:23" ht="15">
      <c r="C236" s="68">
        <v>35</v>
      </c>
      <c r="D236" s="170">
        <v>0</v>
      </c>
      <c r="E236" s="171">
        <v>0</v>
      </c>
      <c r="F236" s="172">
        <v>1</v>
      </c>
      <c r="G236" s="39">
        <f t="shared" si="61"/>
        <v>0</v>
      </c>
      <c r="H236" s="40">
        <f t="shared" si="62"/>
        <v>0</v>
      </c>
      <c r="I236" s="40"/>
      <c r="J236" s="36">
        <f t="shared" si="63"/>
        <v>0</v>
      </c>
      <c r="K236" s="36">
        <f t="shared" si="58"/>
        <v>0</v>
      </c>
      <c r="L236" s="37">
        <f t="shared" si="64"/>
        <v>0</v>
      </c>
      <c r="M236" s="40"/>
      <c r="N236" s="44">
        <f t="shared" si="59"/>
        <v>0</v>
      </c>
      <c r="O236" s="44">
        <f t="shared" si="65"/>
        <v>0</v>
      </c>
      <c r="P236" s="24" t="str">
        <f t="shared" si="66"/>
        <v>.</v>
      </c>
      <c r="Q236" s="9"/>
      <c r="R236" s="9"/>
      <c r="S236" s="48"/>
      <c r="T236" s="82"/>
      <c r="U236" s="86">
        <f t="shared" si="67"/>
        <v>0</v>
      </c>
      <c r="V236" s="86">
        <f t="shared" si="68"/>
        <v>0</v>
      </c>
      <c r="W236" s="94">
        <f t="shared" si="69"/>
        <v>0</v>
      </c>
    </row>
    <row r="237" spans="3:23" ht="15">
      <c r="C237" s="68">
        <v>36</v>
      </c>
      <c r="D237" s="170">
        <v>0</v>
      </c>
      <c r="E237" s="171">
        <v>0</v>
      </c>
      <c r="F237" s="172">
        <v>1</v>
      </c>
      <c r="G237" s="39">
        <f t="shared" si="61"/>
        <v>0</v>
      </c>
      <c r="H237" s="40">
        <f t="shared" si="62"/>
        <v>0</v>
      </c>
      <c r="I237" s="40"/>
      <c r="J237" s="36">
        <f t="shared" si="63"/>
        <v>0</v>
      </c>
      <c r="K237" s="36">
        <f t="shared" si="58"/>
        <v>0</v>
      </c>
      <c r="L237" s="37">
        <f t="shared" si="64"/>
        <v>0</v>
      </c>
      <c r="M237" s="40"/>
      <c r="N237" s="44">
        <f t="shared" si="59"/>
        <v>0</v>
      </c>
      <c r="O237" s="44">
        <f t="shared" si="65"/>
        <v>0</v>
      </c>
      <c r="P237" s="24" t="str">
        <f t="shared" si="66"/>
        <v>.</v>
      </c>
      <c r="Q237" s="9"/>
      <c r="R237" s="9"/>
      <c r="S237" s="48"/>
      <c r="T237" s="82"/>
      <c r="U237" s="86">
        <f t="shared" si="67"/>
        <v>0</v>
      </c>
      <c r="V237" s="86">
        <f t="shared" si="68"/>
        <v>0</v>
      </c>
      <c r="W237" s="94">
        <f t="shared" si="69"/>
        <v>0</v>
      </c>
    </row>
    <row r="238" spans="3:23" ht="15">
      <c r="C238" s="68">
        <v>37</v>
      </c>
      <c r="D238" s="170">
        <v>0</v>
      </c>
      <c r="E238" s="171">
        <v>0</v>
      </c>
      <c r="F238" s="172">
        <v>1</v>
      </c>
      <c r="G238" s="39">
        <f t="shared" si="61"/>
        <v>0</v>
      </c>
      <c r="H238" s="40">
        <f t="shared" si="62"/>
        <v>0</v>
      </c>
      <c r="I238" s="40"/>
      <c r="J238" s="36">
        <f t="shared" si="63"/>
        <v>0</v>
      </c>
      <c r="K238" s="36">
        <f t="shared" si="58"/>
        <v>0</v>
      </c>
      <c r="L238" s="37">
        <f t="shared" si="64"/>
        <v>0</v>
      </c>
      <c r="M238" s="40"/>
      <c r="N238" s="44">
        <f t="shared" si="59"/>
        <v>0</v>
      </c>
      <c r="O238" s="44">
        <f t="shared" si="65"/>
        <v>0</v>
      </c>
      <c r="P238" s="24" t="str">
        <f t="shared" si="66"/>
        <v>.</v>
      </c>
      <c r="Q238" s="9"/>
      <c r="R238" s="9"/>
      <c r="S238" s="48"/>
      <c r="T238" s="82"/>
      <c r="U238" s="86">
        <f t="shared" si="67"/>
        <v>0</v>
      </c>
      <c r="V238" s="86">
        <f t="shared" si="68"/>
        <v>0</v>
      </c>
      <c r="W238" s="94">
        <f t="shared" si="69"/>
        <v>0</v>
      </c>
    </row>
    <row r="239" spans="3:23" ht="15">
      <c r="C239" s="68">
        <v>38</v>
      </c>
      <c r="D239" s="170">
        <v>0</v>
      </c>
      <c r="E239" s="171">
        <v>0</v>
      </c>
      <c r="F239" s="172">
        <v>1</v>
      </c>
      <c r="G239" s="39">
        <f t="shared" si="61"/>
        <v>0</v>
      </c>
      <c r="H239" s="40">
        <f t="shared" si="62"/>
        <v>0</v>
      </c>
      <c r="I239" s="40"/>
      <c r="J239" s="36">
        <f t="shared" si="63"/>
        <v>0</v>
      </c>
      <c r="K239" s="36">
        <f t="shared" si="58"/>
        <v>0</v>
      </c>
      <c r="L239" s="37">
        <f t="shared" si="64"/>
        <v>0</v>
      </c>
      <c r="M239" s="40"/>
      <c r="N239" s="44">
        <f t="shared" si="59"/>
        <v>0</v>
      </c>
      <c r="O239" s="44">
        <f t="shared" si="65"/>
        <v>0</v>
      </c>
      <c r="P239" s="24" t="str">
        <f t="shared" si="66"/>
        <v>.</v>
      </c>
      <c r="Q239" s="9"/>
      <c r="R239" s="9"/>
      <c r="S239" s="48"/>
      <c r="T239" s="82"/>
      <c r="U239" s="86">
        <f t="shared" si="67"/>
        <v>0</v>
      </c>
      <c r="V239" s="86">
        <f t="shared" si="68"/>
        <v>0</v>
      </c>
      <c r="W239" s="94">
        <f t="shared" si="69"/>
        <v>0</v>
      </c>
    </row>
    <row r="240" spans="3:23" ht="15">
      <c r="C240" s="68">
        <v>39</v>
      </c>
      <c r="D240" s="170">
        <v>0</v>
      </c>
      <c r="E240" s="171">
        <v>0</v>
      </c>
      <c r="F240" s="172">
        <v>1</v>
      </c>
      <c r="G240" s="39">
        <f t="shared" si="61"/>
        <v>0</v>
      </c>
      <c r="H240" s="40">
        <f t="shared" si="62"/>
        <v>0</v>
      </c>
      <c r="I240" s="40"/>
      <c r="J240" s="36">
        <f t="shared" si="63"/>
        <v>0</v>
      </c>
      <c r="K240" s="36">
        <f t="shared" si="58"/>
        <v>0</v>
      </c>
      <c r="L240" s="37">
        <f t="shared" si="64"/>
        <v>0</v>
      </c>
      <c r="M240" s="40"/>
      <c r="N240" s="44">
        <f t="shared" si="59"/>
        <v>0</v>
      </c>
      <c r="O240" s="44">
        <f t="shared" si="65"/>
        <v>0</v>
      </c>
      <c r="P240" s="24" t="str">
        <f t="shared" si="66"/>
        <v>.</v>
      </c>
      <c r="Q240" s="9"/>
      <c r="R240" s="9"/>
      <c r="S240" s="48"/>
      <c r="T240" s="82"/>
      <c r="U240" s="86">
        <f t="shared" si="67"/>
        <v>0</v>
      </c>
      <c r="V240" s="86">
        <f t="shared" si="68"/>
        <v>0</v>
      </c>
      <c r="W240" s="94">
        <f t="shared" si="69"/>
        <v>0</v>
      </c>
    </row>
    <row r="241" spans="3:23" ht="15">
      <c r="C241" s="68">
        <v>40</v>
      </c>
      <c r="D241" s="170">
        <v>0</v>
      </c>
      <c r="E241" s="171">
        <v>0</v>
      </c>
      <c r="F241" s="172">
        <v>1</v>
      </c>
      <c r="G241" s="39">
        <f t="shared" si="61"/>
        <v>0</v>
      </c>
      <c r="H241" s="40">
        <f t="shared" si="62"/>
        <v>0</v>
      </c>
      <c r="I241" s="40"/>
      <c r="J241" s="36">
        <f t="shared" si="63"/>
        <v>0</v>
      </c>
      <c r="K241" s="36">
        <f t="shared" si="58"/>
        <v>0</v>
      </c>
      <c r="L241" s="37">
        <f t="shared" si="64"/>
        <v>0</v>
      </c>
      <c r="M241" s="40"/>
      <c r="N241" s="44">
        <f t="shared" si="59"/>
        <v>0</v>
      </c>
      <c r="O241" s="44">
        <f t="shared" si="65"/>
        <v>0</v>
      </c>
      <c r="P241" s="24" t="str">
        <f t="shared" si="66"/>
        <v>.</v>
      </c>
      <c r="Q241" s="9"/>
      <c r="R241" s="9"/>
      <c r="S241" s="48"/>
      <c r="T241" s="82"/>
      <c r="U241" s="86">
        <f t="shared" si="67"/>
        <v>0</v>
      </c>
      <c r="V241" s="86">
        <f t="shared" si="68"/>
        <v>0</v>
      </c>
      <c r="W241" s="94">
        <f t="shared" si="69"/>
        <v>0</v>
      </c>
    </row>
    <row r="242" spans="3:23" ht="15">
      <c r="C242" s="68">
        <v>41</v>
      </c>
      <c r="D242" s="170">
        <v>0</v>
      </c>
      <c r="E242" s="171">
        <v>0</v>
      </c>
      <c r="F242" s="172">
        <v>1</v>
      </c>
      <c r="G242" s="39">
        <f t="shared" si="61"/>
        <v>0</v>
      </c>
      <c r="H242" s="40">
        <f t="shared" si="62"/>
        <v>0</v>
      </c>
      <c r="I242" s="40"/>
      <c r="J242" s="36">
        <f t="shared" si="63"/>
        <v>0</v>
      </c>
      <c r="K242" s="36">
        <f t="shared" si="58"/>
        <v>0</v>
      </c>
      <c r="L242" s="37">
        <f t="shared" si="64"/>
        <v>0</v>
      </c>
      <c r="M242" s="40"/>
      <c r="N242" s="44">
        <f t="shared" si="59"/>
        <v>0</v>
      </c>
      <c r="O242" s="44">
        <f t="shared" si="65"/>
        <v>0</v>
      </c>
      <c r="P242" s="24" t="str">
        <f t="shared" si="66"/>
        <v>.</v>
      </c>
      <c r="Q242" s="9"/>
      <c r="R242" s="9"/>
      <c r="S242" s="48"/>
      <c r="T242" s="82"/>
      <c r="U242" s="86">
        <f t="shared" si="67"/>
        <v>0</v>
      </c>
      <c r="V242" s="86">
        <f t="shared" si="68"/>
        <v>0</v>
      </c>
      <c r="W242" s="94">
        <f t="shared" si="69"/>
        <v>0</v>
      </c>
    </row>
    <row r="243" spans="3:23" ht="15">
      <c r="C243" s="68">
        <v>42</v>
      </c>
      <c r="D243" s="170">
        <v>0</v>
      </c>
      <c r="E243" s="171">
        <v>0</v>
      </c>
      <c r="F243" s="172">
        <v>1</v>
      </c>
      <c r="G243" s="39">
        <f t="shared" si="61"/>
        <v>0</v>
      </c>
      <c r="H243" s="40">
        <f t="shared" si="62"/>
        <v>0</v>
      </c>
      <c r="I243" s="40"/>
      <c r="J243" s="36">
        <f t="shared" si="63"/>
        <v>0</v>
      </c>
      <c r="K243" s="36">
        <f>ROUND((IF(H243-$R$204&lt;0,0,(H243-$R$204))*3.5%)*F243,2)</f>
        <v>0</v>
      </c>
      <c r="L243" s="37">
        <f t="shared" si="64"/>
        <v>0</v>
      </c>
      <c r="M243" s="40"/>
      <c r="N243" s="44">
        <f t="shared" si="59"/>
        <v>0</v>
      </c>
      <c r="O243" s="44">
        <f t="shared" si="65"/>
        <v>0</v>
      </c>
      <c r="P243" s="24" t="str">
        <f t="shared" si="66"/>
        <v>.</v>
      </c>
      <c r="Q243" s="9"/>
      <c r="R243" s="9"/>
      <c r="S243" s="48"/>
      <c r="T243" s="82"/>
      <c r="U243" s="86">
        <f t="shared" si="67"/>
        <v>0</v>
      </c>
      <c r="V243" s="86">
        <f t="shared" si="68"/>
        <v>0</v>
      </c>
      <c r="W243" s="94">
        <f t="shared" si="69"/>
        <v>0</v>
      </c>
    </row>
    <row r="244" spans="3:23" ht="15">
      <c r="C244" s="68">
        <v>43</v>
      </c>
      <c r="D244" s="170">
        <v>0</v>
      </c>
      <c r="E244" s="171">
        <v>0</v>
      </c>
      <c r="F244" s="172">
        <v>1</v>
      </c>
      <c r="G244" s="39">
        <f t="shared" si="61"/>
        <v>0</v>
      </c>
      <c r="H244" s="40">
        <f t="shared" si="62"/>
        <v>0</v>
      </c>
      <c r="I244" s="40"/>
      <c r="J244" s="36">
        <f t="shared" si="63"/>
        <v>0</v>
      </c>
      <c r="K244" s="36">
        <f t="shared" si="58"/>
        <v>0</v>
      </c>
      <c r="L244" s="37">
        <f t="shared" si="64"/>
        <v>0</v>
      </c>
      <c r="M244" s="40"/>
      <c r="N244" s="44">
        <f t="shared" si="59"/>
        <v>0</v>
      </c>
      <c r="O244" s="44">
        <f t="shared" si="65"/>
        <v>0</v>
      </c>
      <c r="P244" s="24" t="str">
        <f t="shared" si="66"/>
        <v>.</v>
      </c>
      <c r="Q244" s="9"/>
      <c r="R244" s="9"/>
      <c r="S244" s="48"/>
      <c r="T244" s="82"/>
      <c r="U244" s="86">
        <f t="shared" si="67"/>
        <v>0</v>
      </c>
      <c r="V244" s="86">
        <f t="shared" si="68"/>
        <v>0</v>
      </c>
      <c r="W244" s="94">
        <f t="shared" si="69"/>
        <v>0</v>
      </c>
    </row>
    <row r="245" spans="3:23" ht="15">
      <c r="C245" s="68">
        <v>44</v>
      </c>
      <c r="D245" s="170">
        <v>0</v>
      </c>
      <c r="E245" s="171">
        <v>0</v>
      </c>
      <c r="F245" s="172">
        <v>1</v>
      </c>
      <c r="G245" s="39">
        <f t="shared" si="61"/>
        <v>0</v>
      </c>
      <c r="H245" s="40">
        <f t="shared" si="62"/>
        <v>0</v>
      </c>
      <c r="I245" s="40"/>
      <c r="J245" s="36">
        <f t="shared" si="63"/>
        <v>0</v>
      </c>
      <c r="K245" s="36">
        <f t="shared" si="58"/>
        <v>0</v>
      </c>
      <c r="L245" s="37">
        <f t="shared" si="64"/>
        <v>0</v>
      </c>
      <c r="M245" s="40"/>
      <c r="N245" s="44">
        <f t="shared" si="59"/>
        <v>0</v>
      </c>
      <c r="O245" s="44">
        <f t="shared" si="65"/>
        <v>0</v>
      </c>
      <c r="P245" s="24" t="str">
        <f t="shared" si="66"/>
        <v>.</v>
      </c>
      <c r="Q245" s="160"/>
      <c r="R245" s="9"/>
      <c r="S245" s="48"/>
      <c r="T245" s="82"/>
      <c r="U245" s="86">
        <f t="shared" si="67"/>
        <v>0</v>
      </c>
      <c r="V245" s="86">
        <f t="shared" si="68"/>
        <v>0</v>
      </c>
      <c r="W245" s="94">
        <f t="shared" si="69"/>
        <v>0</v>
      </c>
    </row>
    <row r="246" spans="3:23" ht="15">
      <c r="C246" s="68">
        <v>45</v>
      </c>
      <c r="D246" s="170">
        <v>0</v>
      </c>
      <c r="E246" s="171">
        <v>0</v>
      </c>
      <c r="F246" s="172">
        <v>1</v>
      </c>
      <c r="G246" s="39">
        <f t="shared" si="61"/>
        <v>0</v>
      </c>
      <c r="H246" s="40">
        <f t="shared" si="62"/>
        <v>0</v>
      </c>
      <c r="I246" s="40"/>
      <c r="J246" s="36">
        <f t="shared" si="63"/>
        <v>0</v>
      </c>
      <c r="K246" s="36">
        <f t="shared" si="58"/>
        <v>0</v>
      </c>
      <c r="L246" s="37">
        <f t="shared" si="64"/>
        <v>0</v>
      </c>
      <c r="M246" s="40"/>
      <c r="N246" s="44">
        <f t="shared" si="59"/>
        <v>0</v>
      </c>
      <c r="O246" s="44">
        <f t="shared" si="65"/>
        <v>0</v>
      </c>
      <c r="P246" s="24" t="str">
        <f t="shared" si="66"/>
        <v>.</v>
      </c>
      <c r="Q246" s="9"/>
      <c r="R246" s="9"/>
      <c r="S246" s="48"/>
      <c r="T246" s="82"/>
      <c r="U246" s="86">
        <f t="shared" si="67"/>
        <v>0</v>
      </c>
      <c r="V246" s="86">
        <f t="shared" si="68"/>
        <v>0</v>
      </c>
      <c r="W246" s="94">
        <f t="shared" si="69"/>
        <v>0</v>
      </c>
    </row>
    <row r="247" spans="3:23" ht="15">
      <c r="C247" s="68">
        <v>46</v>
      </c>
      <c r="D247" s="170">
        <v>0</v>
      </c>
      <c r="E247" s="171">
        <v>0</v>
      </c>
      <c r="F247" s="172">
        <v>1</v>
      </c>
      <c r="G247" s="39">
        <f t="shared" si="55"/>
        <v>0</v>
      </c>
      <c r="H247" s="40">
        <f t="shared" si="56"/>
        <v>0</v>
      </c>
      <c r="I247" s="40"/>
      <c r="J247" s="36">
        <f t="shared" si="57"/>
        <v>0</v>
      </c>
      <c r="K247" s="36">
        <f t="shared" si="58"/>
        <v>0</v>
      </c>
      <c r="L247" s="37">
        <f t="shared" si="52"/>
        <v>0</v>
      </c>
      <c r="M247" s="40"/>
      <c r="N247" s="44">
        <f t="shared" si="59"/>
        <v>0</v>
      </c>
      <c r="O247" s="44">
        <f t="shared" si="53"/>
        <v>0</v>
      </c>
      <c r="P247" s="24" t="str">
        <f t="shared" si="60"/>
        <v>.</v>
      </c>
      <c r="Q247" s="9"/>
      <c r="R247" s="9"/>
      <c r="S247" s="48"/>
      <c r="T247" s="82"/>
      <c r="U247" s="86">
        <f aca="true" t="shared" si="70" ref="U247:U253">((MIN(H247,$R$205)*0.58%))*F247</f>
        <v>0</v>
      </c>
      <c r="V247" s="86">
        <f aca="true" t="shared" si="71" ref="V247:V253">(IF(H247&gt;$R$205,(H247-$R$205)*1.25%,0))*F247</f>
        <v>0</v>
      </c>
      <c r="W247" s="94">
        <f t="shared" si="54"/>
        <v>0</v>
      </c>
    </row>
    <row r="248" spans="3:23" ht="15">
      <c r="C248" s="68">
        <v>47</v>
      </c>
      <c r="D248" s="170">
        <v>0</v>
      </c>
      <c r="E248" s="171">
        <v>0</v>
      </c>
      <c r="F248" s="172">
        <v>1</v>
      </c>
      <c r="G248" s="39">
        <f t="shared" si="55"/>
        <v>0</v>
      </c>
      <c r="H248" s="40">
        <f t="shared" si="56"/>
        <v>0</v>
      </c>
      <c r="I248" s="40"/>
      <c r="J248" s="36">
        <f t="shared" si="57"/>
        <v>0</v>
      </c>
      <c r="K248" s="36">
        <f t="shared" si="58"/>
        <v>0</v>
      </c>
      <c r="L248" s="37">
        <f t="shared" si="52"/>
        <v>0</v>
      </c>
      <c r="M248" s="40"/>
      <c r="N248" s="44">
        <f t="shared" si="59"/>
        <v>0</v>
      </c>
      <c r="O248" s="44">
        <f t="shared" si="53"/>
        <v>0</v>
      </c>
      <c r="P248" s="24" t="str">
        <f t="shared" si="60"/>
        <v>.</v>
      </c>
      <c r="Q248" s="9"/>
      <c r="R248" s="9"/>
      <c r="S248" s="48"/>
      <c r="T248" s="82"/>
      <c r="U248" s="86">
        <f t="shared" si="70"/>
        <v>0</v>
      </c>
      <c r="V248" s="86">
        <f t="shared" si="71"/>
        <v>0</v>
      </c>
      <c r="W248" s="94">
        <f t="shared" si="54"/>
        <v>0</v>
      </c>
    </row>
    <row r="249" spans="3:23" ht="15">
      <c r="C249" s="68">
        <v>48</v>
      </c>
      <c r="D249" s="170">
        <v>0</v>
      </c>
      <c r="E249" s="171">
        <v>0</v>
      </c>
      <c r="F249" s="172">
        <v>1</v>
      </c>
      <c r="G249" s="39">
        <f t="shared" si="55"/>
        <v>0</v>
      </c>
      <c r="H249" s="40">
        <f t="shared" si="56"/>
        <v>0</v>
      </c>
      <c r="I249" s="40"/>
      <c r="J249" s="36">
        <f t="shared" si="57"/>
        <v>0</v>
      </c>
      <c r="K249" s="36">
        <f t="shared" si="58"/>
        <v>0</v>
      </c>
      <c r="L249" s="37">
        <f t="shared" si="52"/>
        <v>0</v>
      </c>
      <c r="M249" s="40"/>
      <c r="N249" s="44">
        <f t="shared" si="59"/>
        <v>0</v>
      </c>
      <c r="O249" s="44">
        <f t="shared" si="53"/>
        <v>0</v>
      </c>
      <c r="P249" s="24" t="str">
        <f t="shared" si="60"/>
        <v>.</v>
      </c>
      <c r="Q249" s="9"/>
      <c r="R249" s="9"/>
      <c r="S249" s="48"/>
      <c r="T249" s="82"/>
      <c r="U249" s="86">
        <f t="shared" si="70"/>
        <v>0</v>
      </c>
      <c r="V249" s="86">
        <f t="shared" si="71"/>
        <v>0</v>
      </c>
      <c r="W249" s="94">
        <f t="shared" si="54"/>
        <v>0</v>
      </c>
    </row>
    <row r="250" spans="3:23" ht="15">
      <c r="C250" s="68">
        <v>49</v>
      </c>
      <c r="D250" s="170">
        <v>0</v>
      </c>
      <c r="E250" s="171">
        <v>0</v>
      </c>
      <c r="F250" s="172">
        <v>1</v>
      </c>
      <c r="G250" s="39">
        <f t="shared" si="55"/>
        <v>0</v>
      </c>
      <c r="H250" s="40">
        <f t="shared" si="56"/>
        <v>0</v>
      </c>
      <c r="I250" s="40"/>
      <c r="J250" s="36">
        <f t="shared" si="57"/>
        <v>0</v>
      </c>
      <c r="K250" s="36">
        <f t="shared" si="58"/>
        <v>0</v>
      </c>
      <c r="L250" s="37">
        <f t="shared" si="52"/>
        <v>0</v>
      </c>
      <c r="M250" s="40"/>
      <c r="N250" s="44">
        <f t="shared" si="59"/>
        <v>0</v>
      </c>
      <c r="O250" s="44">
        <f t="shared" si="53"/>
        <v>0</v>
      </c>
      <c r="P250" s="24" t="str">
        <f t="shared" si="60"/>
        <v>.</v>
      </c>
      <c r="Q250" s="9"/>
      <c r="R250" s="9"/>
      <c r="S250" s="48"/>
      <c r="T250" s="82"/>
      <c r="U250" s="86">
        <f t="shared" si="70"/>
        <v>0</v>
      </c>
      <c r="V250" s="86">
        <f t="shared" si="71"/>
        <v>0</v>
      </c>
      <c r="W250" s="94">
        <f t="shared" si="54"/>
        <v>0</v>
      </c>
    </row>
    <row r="251" spans="3:23" ht="15">
      <c r="C251" s="68">
        <v>50</v>
      </c>
      <c r="D251" s="170">
        <v>0</v>
      </c>
      <c r="E251" s="171">
        <v>0</v>
      </c>
      <c r="F251" s="172">
        <v>1</v>
      </c>
      <c r="G251" s="39">
        <f t="shared" si="55"/>
        <v>0</v>
      </c>
      <c r="H251" s="40">
        <f t="shared" si="56"/>
        <v>0</v>
      </c>
      <c r="I251" s="40"/>
      <c r="J251" s="36">
        <f t="shared" si="57"/>
        <v>0</v>
      </c>
      <c r="K251" s="36">
        <f t="shared" si="58"/>
        <v>0</v>
      </c>
      <c r="L251" s="37">
        <f t="shared" si="52"/>
        <v>0</v>
      </c>
      <c r="M251" s="40"/>
      <c r="N251" s="44">
        <f t="shared" si="59"/>
        <v>0</v>
      </c>
      <c r="O251" s="44">
        <f t="shared" si="53"/>
        <v>0</v>
      </c>
      <c r="P251" s="24" t="str">
        <f t="shared" si="60"/>
        <v>.</v>
      </c>
      <c r="Q251" s="9"/>
      <c r="R251" s="9"/>
      <c r="S251" s="48"/>
      <c r="T251" s="82"/>
      <c r="U251" s="86">
        <f t="shared" si="70"/>
        <v>0</v>
      </c>
      <c r="V251" s="86">
        <f t="shared" si="71"/>
        <v>0</v>
      </c>
      <c r="W251" s="94">
        <f t="shared" si="54"/>
        <v>0</v>
      </c>
    </row>
    <row r="252" spans="3:23" ht="15">
      <c r="C252" s="68">
        <v>51</v>
      </c>
      <c r="D252" s="170">
        <v>0</v>
      </c>
      <c r="E252" s="171">
        <v>0</v>
      </c>
      <c r="F252" s="172">
        <v>1</v>
      </c>
      <c r="G252" s="39">
        <f t="shared" si="55"/>
        <v>0</v>
      </c>
      <c r="H252" s="40">
        <f t="shared" si="56"/>
        <v>0</v>
      </c>
      <c r="I252" s="40"/>
      <c r="J252" s="36">
        <f t="shared" si="57"/>
        <v>0</v>
      </c>
      <c r="K252" s="36">
        <f t="shared" si="58"/>
        <v>0</v>
      </c>
      <c r="L252" s="37">
        <f t="shared" si="52"/>
        <v>0</v>
      </c>
      <c r="M252" s="40"/>
      <c r="N252" s="44">
        <f t="shared" si="59"/>
        <v>0</v>
      </c>
      <c r="O252" s="44">
        <f t="shared" si="53"/>
        <v>0</v>
      </c>
      <c r="P252" s="24" t="str">
        <f t="shared" si="60"/>
        <v>.</v>
      </c>
      <c r="Q252" s="9"/>
      <c r="R252" s="9"/>
      <c r="S252" s="48"/>
      <c r="T252" s="82"/>
      <c r="U252" s="86">
        <f t="shared" si="70"/>
        <v>0</v>
      </c>
      <c r="V252" s="86">
        <f t="shared" si="71"/>
        <v>0</v>
      </c>
      <c r="W252" s="94">
        <f t="shared" si="54"/>
        <v>0</v>
      </c>
    </row>
    <row r="253" spans="3:23" ht="15">
      <c r="C253" s="68">
        <v>52</v>
      </c>
      <c r="D253" s="170">
        <v>0</v>
      </c>
      <c r="E253" s="171">
        <v>0</v>
      </c>
      <c r="F253" s="172">
        <v>1</v>
      </c>
      <c r="G253" s="39">
        <f t="shared" si="55"/>
        <v>0</v>
      </c>
      <c r="H253" s="40">
        <f t="shared" si="56"/>
        <v>0</v>
      </c>
      <c r="I253" s="40"/>
      <c r="J253" s="36">
        <f t="shared" si="57"/>
        <v>0</v>
      </c>
      <c r="K253" s="36">
        <f t="shared" si="58"/>
        <v>0</v>
      </c>
      <c r="L253" s="37">
        <f t="shared" si="52"/>
        <v>0</v>
      </c>
      <c r="M253" s="40"/>
      <c r="N253" s="44">
        <f t="shared" si="59"/>
        <v>0</v>
      </c>
      <c r="O253" s="44">
        <f t="shared" si="53"/>
        <v>0</v>
      </c>
      <c r="P253" s="24" t="str">
        <f t="shared" si="60"/>
        <v>.</v>
      </c>
      <c r="Q253" s="9"/>
      <c r="R253" s="9"/>
      <c r="S253" s="48"/>
      <c r="T253" s="82"/>
      <c r="U253" s="86">
        <f t="shared" si="70"/>
        <v>0</v>
      </c>
      <c r="V253" s="86">
        <f t="shared" si="71"/>
        <v>0</v>
      </c>
      <c r="W253" s="94">
        <f t="shared" si="54"/>
        <v>0</v>
      </c>
    </row>
    <row r="254" spans="3:23" ht="15">
      <c r="C254" s="70"/>
      <c r="D254" s="41"/>
      <c r="E254" s="41"/>
      <c r="F254" s="189" t="s">
        <v>53</v>
      </c>
      <c r="G254" s="40">
        <f>SUM(G202:G253)</f>
        <v>0</v>
      </c>
      <c r="H254" s="40">
        <f>SUM(H202:H253)</f>
        <v>0</v>
      </c>
      <c r="I254" s="40"/>
      <c r="J254" s="36">
        <f>SUM(J202:J253)</f>
        <v>0</v>
      </c>
      <c r="K254" s="36">
        <f>SUM(K202:K253)</f>
        <v>0</v>
      </c>
      <c r="L254" s="37">
        <f>SUM(L202:L253)</f>
        <v>0</v>
      </c>
      <c r="M254" s="40"/>
      <c r="N254" s="38">
        <f>SUM(N202:N253)</f>
        <v>0</v>
      </c>
      <c r="O254" s="38">
        <f>SUM(O202:O253)</f>
        <v>0</v>
      </c>
      <c r="P254" s="24"/>
      <c r="Q254" s="9"/>
      <c r="R254" s="9"/>
      <c r="S254" s="48"/>
      <c r="T254" s="82"/>
      <c r="U254" s="88">
        <f>SUM(U202:U253)</f>
        <v>0</v>
      </c>
      <c r="V254" s="88">
        <f>SUM(V202:V253)</f>
        <v>0</v>
      </c>
      <c r="W254" s="89">
        <f>SUM(W202:W253)</f>
        <v>0</v>
      </c>
    </row>
    <row r="255" spans="3:23" ht="13.5" thickBot="1">
      <c r="C255" s="65"/>
      <c r="D255" s="42"/>
      <c r="E255" s="42"/>
      <c r="F255" s="42"/>
      <c r="G255" s="42"/>
      <c r="H255" s="42"/>
      <c r="I255" s="42"/>
      <c r="J255" s="43"/>
      <c r="K255" s="43"/>
      <c r="L255" s="61"/>
      <c r="M255" s="43"/>
      <c r="N255" s="61"/>
      <c r="O255" s="61"/>
      <c r="P255" s="24"/>
      <c r="Q255" s="9"/>
      <c r="R255" s="9"/>
      <c r="S255" s="48"/>
      <c r="T255" s="82"/>
      <c r="U255" s="86"/>
      <c r="V255" s="86"/>
      <c r="W255" s="94"/>
    </row>
    <row r="256" spans="3:23" ht="61.5" customHeight="1">
      <c r="C256" s="65"/>
      <c r="D256" s="42"/>
      <c r="E256" s="42"/>
      <c r="F256" s="42"/>
      <c r="G256" s="162"/>
      <c r="H256" s="162"/>
      <c r="I256" s="42"/>
      <c r="J256" s="9"/>
      <c r="K256" s="296" t="s">
        <v>119</v>
      </c>
      <c r="L256" s="297"/>
      <c r="M256" s="11" t="s">
        <v>18</v>
      </c>
      <c r="N256" s="12" t="s">
        <v>8</v>
      </c>
      <c r="O256" s="13" t="s">
        <v>9</v>
      </c>
      <c r="P256" s="24"/>
      <c r="Q256" s="9"/>
      <c r="R256" s="9"/>
      <c r="S256" s="48"/>
      <c r="T256" s="82"/>
      <c r="U256" s="86"/>
      <c r="V256" s="86"/>
      <c r="W256" s="94"/>
    </row>
    <row r="257" spans="3:23" ht="15">
      <c r="C257" s="65"/>
      <c r="D257" s="42"/>
      <c r="E257" s="42"/>
      <c r="F257" s="42"/>
      <c r="G257" s="159"/>
      <c r="H257" s="159"/>
      <c r="I257" s="42"/>
      <c r="J257" s="9"/>
      <c r="K257" s="152" t="s">
        <v>79</v>
      </c>
      <c r="L257" s="60"/>
      <c r="M257" s="53">
        <v>0.004</v>
      </c>
      <c r="N257" s="40">
        <f>ROUND(N254*(1+M257),2)</f>
        <v>0</v>
      </c>
      <c r="O257" s="153">
        <f>ROUND(O254*(1+M257),2)</f>
        <v>0</v>
      </c>
      <c r="P257" s="24"/>
      <c r="Q257" s="9"/>
      <c r="R257" s="9"/>
      <c r="S257" s="48"/>
      <c r="T257" s="82"/>
      <c r="U257" s="86"/>
      <c r="V257" s="86"/>
      <c r="W257" s="94"/>
    </row>
    <row r="258" spans="3:23" ht="13.5" thickBot="1">
      <c r="C258" s="65"/>
      <c r="D258" s="42"/>
      <c r="E258" s="42"/>
      <c r="F258" s="42"/>
      <c r="G258" s="42"/>
      <c r="H258" s="42"/>
      <c r="I258" s="42"/>
      <c r="J258" s="9"/>
      <c r="K258" s="242" t="s">
        <v>105</v>
      </c>
      <c r="L258" s="243"/>
      <c r="M258" s="244">
        <v>0.007</v>
      </c>
      <c r="N258" s="245">
        <f>ROUND(N257*(1+M258),2)</f>
        <v>0</v>
      </c>
      <c r="O258" s="246">
        <f>ROUND(O257*(1+M258),2)</f>
        <v>0</v>
      </c>
      <c r="P258" s="24"/>
      <c r="Q258" s="9"/>
      <c r="R258" s="9"/>
      <c r="S258" s="48"/>
      <c r="T258" s="82"/>
      <c r="U258" s="86"/>
      <c r="V258" s="86"/>
      <c r="W258" s="94"/>
    </row>
    <row r="259" spans="3:23" ht="15">
      <c r="C259" s="65"/>
      <c r="D259" s="42"/>
      <c r="E259" s="42"/>
      <c r="F259" s="42"/>
      <c r="G259" s="42"/>
      <c r="H259" s="42"/>
      <c r="I259" s="42"/>
      <c r="J259" s="9"/>
      <c r="K259" s="163"/>
      <c r="L259" s="163"/>
      <c r="M259" s="164"/>
      <c r="N259" s="165"/>
      <c r="O259" s="165"/>
      <c r="P259" s="24"/>
      <c r="Q259" s="9"/>
      <c r="R259" s="9"/>
      <c r="S259" s="48"/>
      <c r="T259" s="82"/>
      <c r="U259" s="86"/>
      <c r="V259" s="86"/>
      <c r="W259" s="94"/>
    </row>
    <row r="260" spans="3:23" ht="15">
      <c r="C260" s="65"/>
      <c r="D260" s="42"/>
      <c r="E260" s="42"/>
      <c r="F260" s="42"/>
      <c r="G260" s="42"/>
      <c r="H260" s="42"/>
      <c r="I260" s="42"/>
      <c r="J260" s="9"/>
      <c r="K260" s="163"/>
      <c r="L260" s="163"/>
      <c r="M260" s="164"/>
      <c r="N260" s="165"/>
      <c r="O260" s="165"/>
      <c r="P260" s="24"/>
      <c r="Q260" s="9"/>
      <c r="R260" s="9"/>
      <c r="S260" s="48"/>
      <c r="T260" s="82"/>
      <c r="U260" s="86"/>
      <c r="V260" s="86"/>
      <c r="W260" s="94"/>
    </row>
    <row r="261" spans="3:23" ht="13.5" thickBot="1">
      <c r="C261" s="65"/>
      <c r="D261" s="42"/>
      <c r="E261" s="42"/>
      <c r="F261" s="42"/>
      <c r="G261" s="42"/>
      <c r="H261" s="42"/>
      <c r="I261" s="42"/>
      <c r="J261" s="9"/>
      <c r="K261" s="163"/>
      <c r="L261" s="163"/>
      <c r="M261" s="164"/>
      <c r="N261" s="165"/>
      <c r="O261" s="165"/>
      <c r="P261" s="24"/>
      <c r="Q261" s="9"/>
      <c r="R261" s="9"/>
      <c r="S261" s="48"/>
      <c r="T261" s="82"/>
      <c r="U261" s="86"/>
      <c r="V261" s="86"/>
      <c r="W261" s="94"/>
    </row>
    <row r="262" spans="3:23" ht="14.25">
      <c r="C262" s="201">
        <v>2017</v>
      </c>
      <c r="D262" s="63"/>
      <c r="E262" s="63"/>
      <c r="F262" s="63"/>
      <c r="G262" s="63"/>
      <c r="H262" s="63"/>
      <c r="I262" s="63"/>
      <c r="J262" s="63"/>
      <c r="K262" s="63"/>
      <c r="L262" s="63"/>
      <c r="M262" s="63"/>
      <c r="N262" s="63"/>
      <c r="O262" s="63"/>
      <c r="P262" s="64"/>
      <c r="Q262" s="63"/>
      <c r="R262" s="63"/>
      <c r="S262" s="107"/>
      <c r="T262" s="90"/>
      <c r="U262" s="90"/>
      <c r="V262" s="90"/>
      <c r="W262" s="91"/>
    </row>
    <row r="263" spans="3:23" ht="13.5" thickBot="1">
      <c r="C263" s="65"/>
      <c r="D263" s="9"/>
      <c r="E263" s="9"/>
      <c r="F263" s="9"/>
      <c r="G263" s="9"/>
      <c r="H263" s="9"/>
      <c r="I263" s="9"/>
      <c r="J263" s="9"/>
      <c r="K263" s="9"/>
      <c r="L263" s="9"/>
      <c r="M263" s="9"/>
      <c r="N263" s="9"/>
      <c r="O263" s="9"/>
      <c r="P263" s="24"/>
      <c r="Q263" s="9"/>
      <c r="R263" s="9"/>
      <c r="S263" s="48"/>
      <c r="T263" s="82"/>
      <c r="U263" s="82"/>
      <c r="V263" s="82"/>
      <c r="W263" s="92"/>
    </row>
    <row r="264" spans="3:23" ht="13.5" thickBot="1">
      <c r="C264" s="66"/>
      <c r="D264" s="289" t="s">
        <v>1</v>
      </c>
      <c r="E264" s="290"/>
      <c r="F264" s="291"/>
      <c r="G264" s="5"/>
      <c r="H264" s="6"/>
      <c r="I264" s="6"/>
      <c r="J264" s="292" t="s">
        <v>2</v>
      </c>
      <c r="K264" s="293"/>
      <c r="L264" s="293"/>
      <c r="M264" s="7"/>
      <c r="N264" s="294" t="s">
        <v>3</v>
      </c>
      <c r="O264" s="295"/>
      <c r="P264" s="24"/>
      <c r="Q264" s="9"/>
      <c r="R264" s="9"/>
      <c r="S264" s="48"/>
      <c r="T264" s="82"/>
      <c r="U264" s="82"/>
      <c r="V264" s="82"/>
      <c r="W264" s="92"/>
    </row>
    <row r="265" spans="3:23" ht="63.75">
      <c r="C265" s="67" t="s">
        <v>4</v>
      </c>
      <c r="D265" s="173" t="s">
        <v>68</v>
      </c>
      <c r="E265" s="174" t="s">
        <v>69</v>
      </c>
      <c r="F265" s="166" t="s">
        <v>30</v>
      </c>
      <c r="G265" s="14" t="s">
        <v>70</v>
      </c>
      <c r="H265" s="15" t="s">
        <v>71</v>
      </c>
      <c r="I265" s="15"/>
      <c r="J265" s="16" t="s">
        <v>5</v>
      </c>
      <c r="K265" s="16" t="s">
        <v>6</v>
      </c>
      <c r="L265" s="17" t="s">
        <v>7</v>
      </c>
      <c r="M265" s="15"/>
      <c r="N265" s="18" t="s">
        <v>8</v>
      </c>
      <c r="O265" s="18" t="s">
        <v>9</v>
      </c>
      <c r="P265" s="24"/>
      <c r="Q265" s="275" t="s">
        <v>49</v>
      </c>
      <c r="R265" s="276"/>
      <c r="S265" s="139"/>
      <c r="T265" s="82"/>
      <c r="U265" s="93" t="s">
        <v>10</v>
      </c>
      <c r="V265" s="93" t="s">
        <v>11</v>
      </c>
      <c r="W265" s="92"/>
    </row>
    <row r="266" spans="3:23" ht="15">
      <c r="C266" s="68">
        <v>1</v>
      </c>
      <c r="D266" s="170">
        <v>0</v>
      </c>
      <c r="E266" s="179">
        <v>0</v>
      </c>
      <c r="F266" s="180">
        <v>1</v>
      </c>
      <c r="G266" s="39">
        <f aca="true" t="shared" si="72" ref="G266:G317">D266+E266</f>
        <v>0</v>
      </c>
      <c r="H266" s="40">
        <f aca="true" t="shared" si="73" ref="H266:H317">ROUND((G266/F266),2)</f>
        <v>0</v>
      </c>
      <c r="I266" s="40"/>
      <c r="J266" s="36">
        <f aca="true" t="shared" si="74" ref="J266:J317">ROUND((H266*3%)*F266,2)</f>
        <v>0</v>
      </c>
      <c r="K266" s="36">
        <f aca="true" t="shared" si="75" ref="K266:K274">ROUND((IF(H266-$R$268&lt;0,0,(H266-$R$268))*3.5%)*F266,2)</f>
        <v>0</v>
      </c>
      <c r="L266" s="37">
        <f aca="true" t="shared" si="76" ref="L266:L317">J266+K266</f>
        <v>0</v>
      </c>
      <c r="M266" s="40"/>
      <c r="N266" s="44">
        <f>((MIN(H266,$R$269)*0.58%)+IF(H266&gt;$R$269,(H266-$R$269)*1.25%,0))*F266</f>
        <v>0</v>
      </c>
      <c r="O266" s="44">
        <f aca="true" t="shared" si="77" ref="O266:O317">(H266*3.75%)*F266</f>
        <v>0</v>
      </c>
      <c r="P266" s="24" t="str">
        <f>IF(W266&lt;&gt;0,"Error - review!",".")</f>
        <v>.</v>
      </c>
      <c r="Q266" s="111" t="s">
        <v>52</v>
      </c>
      <c r="R266" s="112"/>
      <c r="S266" s="48"/>
      <c r="T266" s="82"/>
      <c r="U266" s="86">
        <f>((MIN(H266,$R$269)*0.58%))*F266</f>
        <v>0</v>
      </c>
      <c r="V266" s="86">
        <f>(IF(H266&gt;$R$269,(H266-$R$269)*1.25%,0))*F266</f>
        <v>0</v>
      </c>
      <c r="W266" s="94">
        <f aca="true" t="shared" si="78" ref="W266:W317">(U266+V266)-N266</f>
        <v>0</v>
      </c>
    </row>
    <row r="267" spans="3:23" ht="15">
      <c r="C267" s="68">
        <v>2</v>
      </c>
      <c r="D267" s="170">
        <v>0</v>
      </c>
      <c r="E267" s="179">
        <v>0</v>
      </c>
      <c r="F267" s="180">
        <v>1</v>
      </c>
      <c r="G267" s="39">
        <f t="shared" si="72"/>
        <v>0</v>
      </c>
      <c r="H267" s="40">
        <f t="shared" si="73"/>
        <v>0</v>
      </c>
      <c r="I267" s="40"/>
      <c r="J267" s="36">
        <f t="shared" si="74"/>
        <v>0</v>
      </c>
      <c r="K267" s="36">
        <f t="shared" si="75"/>
        <v>0</v>
      </c>
      <c r="L267" s="37">
        <f t="shared" si="76"/>
        <v>0</v>
      </c>
      <c r="M267" s="40"/>
      <c r="N267" s="44">
        <f aca="true" t="shared" si="79" ref="N267:N273">((MIN(H267,$R$269)*0.58%)+IF(H267&gt;$R$269,(H267-$R$269)*1.25%,0))*F267</f>
        <v>0</v>
      </c>
      <c r="O267" s="44">
        <f t="shared" si="77"/>
        <v>0</v>
      </c>
      <c r="P267" s="24" t="str">
        <f aca="true" t="shared" si="80" ref="P267:P317">IF(W267&lt;&gt;0,"Error - review!",".")</f>
        <v>.</v>
      </c>
      <c r="Q267" s="113" t="s">
        <v>13</v>
      </c>
      <c r="R267" s="150">
        <v>233.3</v>
      </c>
      <c r="S267" s="48"/>
      <c r="T267" s="82"/>
      <c r="U267" s="86">
        <f aca="true" t="shared" si="81" ref="U267:U274">((MIN(H267,$R$269)*0.58%))*F267</f>
        <v>0</v>
      </c>
      <c r="V267" s="86">
        <f aca="true" t="shared" si="82" ref="V267:V274">(IF(H267&gt;$R$269,(H267-$R$269)*1.25%,0))*F267</f>
        <v>0</v>
      </c>
      <c r="W267" s="94">
        <f t="shared" si="78"/>
        <v>0</v>
      </c>
    </row>
    <row r="268" spans="3:23" ht="15">
      <c r="C268" s="68">
        <v>3</v>
      </c>
      <c r="D268" s="170">
        <v>0</v>
      </c>
      <c r="E268" s="179">
        <v>0</v>
      </c>
      <c r="F268" s="180">
        <v>1</v>
      </c>
      <c r="G268" s="39">
        <f t="shared" si="72"/>
        <v>0</v>
      </c>
      <c r="H268" s="40">
        <f t="shared" si="73"/>
        <v>0</v>
      </c>
      <c r="I268" s="40"/>
      <c r="J268" s="36">
        <f t="shared" si="74"/>
        <v>0</v>
      </c>
      <c r="K268" s="36">
        <f t="shared" si="75"/>
        <v>0</v>
      </c>
      <c r="L268" s="37">
        <f t="shared" si="76"/>
        <v>0</v>
      </c>
      <c r="M268" s="40"/>
      <c r="N268" s="44">
        <f t="shared" si="79"/>
        <v>0</v>
      </c>
      <c r="O268" s="44">
        <f t="shared" si="77"/>
        <v>0</v>
      </c>
      <c r="P268" s="24" t="str">
        <f t="shared" si="80"/>
        <v>.</v>
      </c>
      <c r="Q268" s="113" t="s">
        <v>40</v>
      </c>
      <c r="R268" s="150">
        <f>ROUND($R$267*2,2)</f>
        <v>466.6</v>
      </c>
      <c r="S268" s="48"/>
      <c r="T268" s="82"/>
      <c r="U268" s="86">
        <f t="shared" si="81"/>
        <v>0</v>
      </c>
      <c r="V268" s="86">
        <f t="shared" si="82"/>
        <v>0</v>
      </c>
      <c r="W268" s="94">
        <f t="shared" si="78"/>
        <v>0</v>
      </c>
    </row>
    <row r="269" spans="3:23" ht="15">
      <c r="C269" s="68">
        <v>4</v>
      </c>
      <c r="D269" s="170">
        <v>0</v>
      </c>
      <c r="E269" s="179">
        <v>0</v>
      </c>
      <c r="F269" s="180">
        <v>1</v>
      </c>
      <c r="G269" s="39">
        <f t="shared" si="72"/>
        <v>0</v>
      </c>
      <c r="H269" s="40">
        <f t="shared" si="73"/>
        <v>0</v>
      </c>
      <c r="I269" s="40"/>
      <c r="J269" s="36">
        <f t="shared" si="74"/>
        <v>0</v>
      </c>
      <c r="K269" s="36">
        <f t="shared" si="75"/>
        <v>0</v>
      </c>
      <c r="L269" s="37">
        <f t="shared" si="76"/>
        <v>0</v>
      </c>
      <c r="M269" s="40"/>
      <c r="N269" s="44">
        <f t="shared" si="79"/>
        <v>0</v>
      </c>
      <c r="O269" s="44">
        <f t="shared" si="77"/>
        <v>0</v>
      </c>
      <c r="P269" s="24" t="str">
        <f t="shared" si="80"/>
        <v>.</v>
      </c>
      <c r="Q269" s="113" t="s">
        <v>32</v>
      </c>
      <c r="R269" s="150">
        <f>ROUND(($R$267*3.74),2)</f>
        <v>872.54</v>
      </c>
      <c r="S269" s="48"/>
      <c r="T269" s="82"/>
      <c r="U269" s="86">
        <f t="shared" si="81"/>
        <v>0</v>
      </c>
      <c r="V269" s="86">
        <f t="shared" si="82"/>
        <v>0</v>
      </c>
      <c r="W269" s="94">
        <f t="shared" si="78"/>
        <v>0</v>
      </c>
    </row>
    <row r="270" spans="3:23" ht="15">
      <c r="C270" s="68">
        <v>5</v>
      </c>
      <c r="D270" s="170">
        <v>0</v>
      </c>
      <c r="E270" s="179">
        <v>0</v>
      </c>
      <c r="F270" s="180">
        <v>1</v>
      </c>
      <c r="G270" s="39">
        <f t="shared" si="72"/>
        <v>0</v>
      </c>
      <c r="H270" s="40">
        <f t="shared" si="73"/>
        <v>0</v>
      </c>
      <c r="I270" s="40"/>
      <c r="J270" s="36">
        <f t="shared" si="74"/>
        <v>0</v>
      </c>
      <c r="K270" s="36">
        <f t="shared" si="75"/>
        <v>0</v>
      </c>
      <c r="L270" s="37">
        <f t="shared" si="76"/>
        <v>0</v>
      </c>
      <c r="M270" s="40"/>
      <c r="N270" s="44">
        <f t="shared" si="79"/>
        <v>0</v>
      </c>
      <c r="O270" s="44">
        <f t="shared" si="77"/>
        <v>0</v>
      </c>
      <c r="P270" s="24" t="str">
        <f t="shared" si="80"/>
        <v>.</v>
      </c>
      <c r="Q270" s="111" t="s">
        <v>50</v>
      </c>
      <c r="R270" s="150"/>
      <c r="S270" s="48"/>
      <c r="T270" s="82"/>
      <c r="U270" s="86">
        <f t="shared" si="81"/>
        <v>0</v>
      </c>
      <c r="V270" s="86">
        <f t="shared" si="82"/>
        <v>0</v>
      </c>
      <c r="W270" s="94">
        <f t="shared" si="78"/>
        <v>0</v>
      </c>
    </row>
    <row r="271" spans="3:23" ht="15">
      <c r="C271" s="68">
        <v>6</v>
      </c>
      <c r="D271" s="170">
        <v>0</v>
      </c>
      <c r="E271" s="179">
        <v>0</v>
      </c>
      <c r="F271" s="180">
        <v>1</v>
      </c>
      <c r="G271" s="39">
        <f t="shared" si="72"/>
        <v>0</v>
      </c>
      <c r="H271" s="40">
        <f t="shared" si="73"/>
        <v>0</v>
      </c>
      <c r="I271" s="40"/>
      <c r="J271" s="36">
        <f t="shared" si="74"/>
        <v>0</v>
      </c>
      <c r="K271" s="36">
        <f t="shared" si="75"/>
        <v>0</v>
      </c>
      <c r="L271" s="37">
        <f t="shared" si="76"/>
        <v>0</v>
      </c>
      <c r="M271" s="40"/>
      <c r="N271" s="44">
        <f t="shared" si="79"/>
        <v>0</v>
      </c>
      <c r="O271" s="44">
        <f t="shared" si="77"/>
        <v>0</v>
      </c>
      <c r="P271" s="24" t="str">
        <f t="shared" si="80"/>
        <v>.</v>
      </c>
      <c r="Q271" s="113" t="s">
        <v>36</v>
      </c>
      <c r="R271" s="150">
        <v>238.3</v>
      </c>
      <c r="S271" s="48"/>
      <c r="T271" s="82"/>
      <c r="U271" s="86">
        <f t="shared" si="81"/>
        <v>0</v>
      </c>
      <c r="V271" s="86">
        <f t="shared" si="82"/>
        <v>0</v>
      </c>
      <c r="W271" s="94">
        <f t="shared" si="78"/>
        <v>0</v>
      </c>
    </row>
    <row r="272" spans="3:23" ht="15">
      <c r="C272" s="68">
        <v>7</v>
      </c>
      <c r="D272" s="170">
        <v>0</v>
      </c>
      <c r="E272" s="179">
        <v>0</v>
      </c>
      <c r="F272" s="180">
        <v>1</v>
      </c>
      <c r="G272" s="39">
        <f t="shared" si="72"/>
        <v>0</v>
      </c>
      <c r="H272" s="40">
        <f t="shared" si="73"/>
        <v>0</v>
      </c>
      <c r="I272" s="40"/>
      <c r="J272" s="36">
        <f t="shared" si="74"/>
        <v>0</v>
      </c>
      <c r="K272" s="36">
        <f t="shared" si="75"/>
        <v>0</v>
      </c>
      <c r="L272" s="37">
        <f t="shared" si="76"/>
        <v>0</v>
      </c>
      <c r="M272" s="40"/>
      <c r="N272" s="44">
        <f t="shared" si="79"/>
        <v>0</v>
      </c>
      <c r="O272" s="44">
        <f t="shared" si="77"/>
        <v>0</v>
      </c>
      <c r="P272" s="24" t="str">
        <f t="shared" si="80"/>
        <v>.</v>
      </c>
      <c r="Q272" s="113" t="s">
        <v>40</v>
      </c>
      <c r="R272" s="150">
        <f>ROUND($R$271*2,2)</f>
        <v>476.6</v>
      </c>
      <c r="S272" s="48"/>
      <c r="T272" s="82"/>
      <c r="U272" s="86">
        <f t="shared" si="81"/>
        <v>0</v>
      </c>
      <c r="V272" s="86">
        <f t="shared" si="82"/>
        <v>0</v>
      </c>
      <c r="W272" s="94">
        <f t="shared" si="78"/>
        <v>0</v>
      </c>
    </row>
    <row r="273" spans="3:23" ht="13.5" thickBot="1">
      <c r="C273" s="68">
        <v>8</v>
      </c>
      <c r="D273" s="170">
        <v>0</v>
      </c>
      <c r="E273" s="179">
        <v>0</v>
      </c>
      <c r="F273" s="180">
        <v>1</v>
      </c>
      <c r="G273" s="39">
        <f t="shared" si="72"/>
        <v>0</v>
      </c>
      <c r="H273" s="40">
        <f t="shared" si="73"/>
        <v>0</v>
      </c>
      <c r="I273" s="40"/>
      <c r="J273" s="36">
        <f t="shared" si="74"/>
        <v>0</v>
      </c>
      <c r="K273" s="36">
        <f t="shared" si="75"/>
        <v>0</v>
      </c>
      <c r="L273" s="157">
        <f t="shared" si="76"/>
        <v>0</v>
      </c>
      <c r="M273" s="158"/>
      <c r="N273" s="44">
        <f t="shared" si="79"/>
        <v>0</v>
      </c>
      <c r="O273" s="44">
        <f t="shared" si="77"/>
        <v>0</v>
      </c>
      <c r="P273" s="24" t="str">
        <f t="shared" si="80"/>
        <v>.</v>
      </c>
      <c r="Q273" s="114" t="s">
        <v>28</v>
      </c>
      <c r="R273" s="151">
        <f>ROUND(($R$271*3.74),2)</f>
        <v>891.24</v>
      </c>
      <c r="S273" s="48"/>
      <c r="T273" s="82"/>
      <c r="U273" s="86">
        <f t="shared" si="81"/>
        <v>0</v>
      </c>
      <c r="V273" s="86">
        <f t="shared" si="82"/>
        <v>0</v>
      </c>
      <c r="W273" s="94">
        <f t="shared" si="78"/>
        <v>0</v>
      </c>
    </row>
    <row r="274" spans="3:23" ht="15">
      <c r="C274" s="68">
        <v>9</v>
      </c>
      <c r="D274" s="170">
        <v>0</v>
      </c>
      <c r="E274" s="179">
        <v>0</v>
      </c>
      <c r="F274" s="180">
        <v>1</v>
      </c>
      <c r="G274" s="39">
        <f t="shared" si="72"/>
        <v>0</v>
      </c>
      <c r="H274" s="40">
        <f t="shared" si="73"/>
        <v>0</v>
      </c>
      <c r="I274" s="40"/>
      <c r="J274" s="36">
        <f t="shared" si="74"/>
        <v>0</v>
      </c>
      <c r="K274" s="36">
        <f t="shared" si="75"/>
        <v>0</v>
      </c>
      <c r="L274" s="157">
        <f t="shared" si="76"/>
        <v>0</v>
      </c>
      <c r="M274" s="158"/>
      <c r="N274" s="44">
        <f>((MIN(H274,$R$269)*0.58%)+IF(H274&gt;$R$269,(H274-$R$269)*1.25%,0))*F274</f>
        <v>0</v>
      </c>
      <c r="O274" s="44">
        <f t="shared" si="77"/>
        <v>0</v>
      </c>
      <c r="P274" s="24" t="str">
        <f t="shared" si="80"/>
        <v>.</v>
      </c>
      <c r="Q274" s="48"/>
      <c r="R274" s="32"/>
      <c r="S274" s="48"/>
      <c r="T274" s="82"/>
      <c r="U274" s="86">
        <f t="shared" si="81"/>
        <v>0</v>
      </c>
      <c r="V274" s="86">
        <f t="shared" si="82"/>
        <v>0</v>
      </c>
      <c r="W274" s="94">
        <f t="shared" si="78"/>
        <v>0</v>
      </c>
    </row>
    <row r="275" spans="3:23" ht="15">
      <c r="C275" s="68">
        <v>10</v>
      </c>
      <c r="D275" s="170">
        <v>0</v>
      </c>
      <c r="E275" s="179">
        <v>0</v>
      </c>
      <c r="F275" s="180">
        <v>1</v>
      </c>
      <c r="G275" s="39">
        <f t="shared" si="72"/>
        <v>0</v>
      </c>
      <c r="H275" s="40">
        <f t="shared" si="73"/>
        <v>0</v>
      </c>
      <c r="I275" s="40"/>
      <c r="J275" s="36">
        <f t="shared" si="74"/>
        <v>0</v>
      </c>
      <c r="K275" s="156">
        <f>ROUND((IF(H275-$R$272&lt;0,0,(H275-$R$272))*3.5%)*F275,2)</f>
        <v>0</v>
      </c>
      <c r="L275" s="157">
        <f t="shared" si="76"/>
        <v>0</v>
      </c>
      <c r="M275" s="158"/>
      <c r="N275" s="178">
        <f>((MIN(H275,$R$273)*0.58%)+IF(H275&gt;$R$273,(H275-$R$273)*1.25%,0))*F275</f>
        <v>0</v>
      </c>
      <c r="O275" s="44">
        <f t="shared" si="77"/>
        <v>0</v>
      </c>
      <c r="P275" s="24" t="str">
        <f t="shared" si="80"/>
        <v>.</v>
      </c>
      <c r="Q275" s="48"/>
      <c r="R275" s="32"/>
      <c r="S275" s="48"/>
      <c r="T275" s="82"/>
      <c r="U275" s="86">
        <f>((MIN(H275,$R$273)*0.58%))*F275</f>
        <v>0</v>
      </c>
      <c r="V275" s="86">
        <f>(IF(H275&gt;$R$273,(H275-$R$273)*1.25%,0))*F275</f>
        <v>0</v>
      </c>
      <c r="W275" s="94">
        <f t="shared" si="78"/>
        <v>0</v>
      </c>
    </row>
    <row r="276" spans="3:23" ht="15">
      <c r="C276" s="68">
        <v>11</v>
      </c>
      <c r="D276" s="170">
        <v>0</v>
      </c>
      <c r="E276" s="179">
        <v>0</v>
      </c>
      <c r="F276" s="180">
        <v>1</v>
      </c>
      <c r="G276" s="39">
        <f t="shared" si="72"/>
        <v>0</v>
      </c>
      <c r="H276" s="40">
        <f t="shared" si="73"/>
        <v>0</v>
      </c>
      <c r="I276" s="40"/>
      <c r="J276" s="36">
        <f t="shared" si="74"/>
        <v>0</v>
      </c>
      <c r="K276" s="156">
        <f aca="true" t="shared" si="83" ref="K276:K317">ROUND((IF(H276-$R$272&lt;0,0,(H276-$R$272))*3.5%)*F276,2)</f>
        <v>0</v>
      </c>
      <c r="L276" s="157">
        <f t="shared" si="76"/>
        <v>0</v>
      </c>
      <c r="M276" s="158"/>
      <c r="N276" s="178">
        <f aca="true" t="shared" si="84" ref="N276:N317">((MIN(H276,$R$273)*0.58%)+IF(H276&gt;$R$273,(H276-$R$273)*1.25%,0))*F276</f>
        <v>0</v>
      </c>
      <c r="O276" s="44">
        <f t="shared" si="77"/>
        <v>0</v>
      </c>
      <c r="P276" s="24" t="str">
        <f t="shared" si="80"/>
        <v>.</v>
      </c>
      <c r="Q276" s="48"/>
      <c r="R276" s="32"/>
      <c r="S276" s="48"/>
      <c r="T276" s="82"/>
      <c r="U276" s="86">
        <f aca="true" t="shared" si="85" ref="U276:U317">((MIN(H276,$R$273)*0.58%))*F276</f>
        <v>0</v>
      </c>
      <c r="V276" s="86">
        <f aca="true" t="shared" si="86" ref="V276:V317">(IF(H276&gt;$R$273,(H276-$R$273)*1.25%,0))*F276</f>
        <v>0</v>
      </c>
      <c r="W276" s="94">
        <f t="shared" si="78"/>
        <v>0</v>
      </c>
    </row>
    <row r="277" spans="3:23" ht="15">
      <c r="C277" s="69">
        <v>12</v>
      </c>
      <c r="D277" s="170">
        <v>0</v>
      </c>
      <c r="E277" s="179">
        <v>0</v>
      </c>
      <c r="F277" s="180">
        <v>1</v>
      </c>
      <c r="G277" s="39">
        <f t="shared" si="72"/>
        <v>0</v>
      </c>
      <c r="H277" s="40">
        <f t="shared" si="73"/>
        <v>0</v>
      </c>
      <c r="I277" s="40"/>
      <c r="J277" s="36">
        <f t="shared" si="74"/>
        <v>0</v>
      </c>
      <c r="K277" s="156">
        <f t="shared" si="83"/>
        <v>0</v>
      </c>
      <c r="L277" s="157">
        <f t="shared" si="76"/>
        <v>0</v>
      </c>
      <c r="M277" s="158"/>
      <c r="N277" s="178">
        <f t="shared" si="84"/>
        <v>0</v>
      </c>
      <c r="O277" s="44">
        <f t="shared" si="77"/>
        <v>0</v>
      </c>
      <c r="P277" s="24" t="str">
        <f t="shared" si="80"/>
        <v>.</v>
      </c>
      <c r="Q277" s="48"/>
      <c r="R277" s="32"/>
      <c r="S277" s="48"/>
      <c r="T277" s="82"/>
      <c r="U277" s="86">
        <f t="shared" si="85"/>
        <v>0</v>
      </c>
      <c r="V277" s="86">
        <f t="shared" si="86"/>
        <v>0</v>
      </c>
      <c r="W277" s="94">
        <f t="shared" si="78"/>
        <v>0</v>
      </c>
    </row>
    <row r="278" spans="3:23" ht="15">
      <c r="C278" s="68">
        <v>13</v>
      </c>
      <c r="D278" s="170">
        <v>0</v>
      </c>
      <c r="E278" s="179">
        <v>0</v>
      </c>
      <c r="F278" s="180">
        <v>1</v>
      </c>
      <c r="G278" s="39">
        <f t="shared" si="72"/>
        <v>0</v>
      </c>
      <c r="H278" s="40">
        <f t="shared" si="73"/>
        <v>0</v>
      </c>
      <c r="I278" s="40"/>
      <c r="J278" s="36">
        <f t="shared" si="74"/>
        <v>0</v>
      </c>
      <c r="K278" s="156">
        <f t="shared" si="83"/>
        <v>0</v>
      </c>
      <c r="L278" s="37">
        <f t="shared" si="76"/>
        <v>0</v>
      </c>
      <c r="M278" s="40"/>
      <c r="N278" s="178">
        <f t="shared" si="84"/>
        <v>0</v>
      </c>
      <c r="O278" s="44">
        <f t="shared" si="77"/>
        <v>0</v>
      </c>
      <c r="P278" s="24" t="str">
        <f t="shared" si="80"/>
        <v>.</v>
      </c>
      <c r="Q278" s="48"/>
      <c r="R278" s="32"/>
      <c r="S278" s="48"/>
      <c r="T278" s="82"/>
      <c r="U278" s="86">
        <f t="shared" si="85"/>
        <v>0</v>
      </c>
      <c r="V278" s="86">
        <f t="shared" si="86"/>
        <v>0</v>
      </c>
      <c r="W278" s="94">
        <f t="shared" si="78"/>
        <v>0</v>
      </c>
    </row>
    <row r="279" spans="3:23" ht="15">
      <c r="C279" s="68">
        <v>14</v>
      </c>
      <c r="D279" s="170">
        <v>0</v>
      </c>
      <c r="E279" s="179">
        <v>0</v>
      </c>
      <c r="F279" s="180">
        <v>1</v>
      </c>
      <c r="G279" s="39">
        <f t="shared" si="72"/>
        <v>0</v>
      </c>
      <c r="H279" s="40">
        <f t="shared" si="73"/>
        <v>0</v>
      </c>
      <c r="I279" s="40"/>
      <c r="J279" s="36">
        <f t="shared" si="74"/>
        <v>0</v>
      </c>
      <c r="K279" s="156">
        <f t="shared" si="83"/>
        <v>0</v>
      </c>
      <c r="L279" s="37">
        <f t="shared" si="76"/>
        <v>0</v>
      </c>
      <c r="M279" s="40"/>
      <c r="N279" s="178">
        <f t="shared" si="84"/>
        <v>0</v>
      </c>
      <c r="O279" s="44">
        <f t="shared" si="77"/>
        <v>0</v>
      </c>
      <c r="P279" s="24" t="str">
        <f t="shared" si="80"/>
        <v>.</v>
      </c>
      <c r="Q279" s="48"/>
      <c r="R279" s="32"/>
      <c r="S279" s="48"/>
      <c r="T279" s="82"/>
      <c r="U279" s="86">
        <f t="shared" si="85"/>
        <v>0</v>
      </c>
      <c r="V279" s="86">
        <f t="shared" si="86"/>
        <v>0</v>
      </c>
      <c r="W279" s="94">
        <f t="shared" si="78"/>
        <v>0</v>
      </c>
    </row>
    <row r="280" spans="3:23" ht="15">
      <c r="C280" s="68">
        <v>15</v>
      </c>
      <c r="D280" s="170">
        <v>0</v>
      </c>
      <c r="E280" s="179">
        <v>0</v>
      </c>
      <c r="F280" s="180">
        <v>1</v>
      </c>
      <c r="G280" s="39">
        <f t="shared" si="72"/>
        <v>0</v>
      </c>
      <c r="H280" s="40">
        <f t="shared" si="73"/>
        <v>0</v>
      </c>
      <c r="I280" s="40"/>
      <c r="J280" s="36">
        <f t="shared" si="74"/>
        <v>0</v>
      </c>
      <c r="K280" s="156">
        <f t="shared" si="83"/>
        <v>0</v>
      </c>
      <c r="L280" s="37">
        <f t="shared" si="76"/>
        <v>0</v>
      </c>
      <c r="M280" s="40"/>
      <c r="N280" s="178">
        <f t="shared" si="84"/>
        <v>0</v>
      </c>
      <c r="O280" s="44">
        <f t="shared" si="77"/>
        <v>0</v>
      </c>
      <c r="P280" s="24" t="str">
        <f t="shared" si="80"/>
        <v>.</v>
      </c>
      <c r="Q280" s="48"/>
      <c r="R280" s="32"/>
      <c r="S280" s="48"/>
      <c r="T280" s="82"/>
      <c r="U280" s="86">
        <f t="shared" si="85"/>
        <v>0</v>
      </c>
      <c r="V280" s="86">
        <f t="shared" si="86"/>
        <v>0</v>
      </c>
      <c r="W280" s="94">
        <f t="shared" si="78"/>
        <v>0</v>
      </c>
    </row>
    <row r="281" spans="3:23" ht="15">
      <c r="C281" s="69">
        <v>16</v>
      </c>
      <c r="D281" s="170">
        <v>0</v>
      </c>
      <c r="E281" s="179">
        <v>0</v>
      </c>
      <c r="F281" s="180">
        <v>1</v>
      </c>
      <c r="G281" s="39">
        <f t="shared" si="72"/>
        <v>0</v>
      </c>
      <c r="H281" s="40">
        <f t="shared" si="73"/>
        <v>0</v>
      </c>
      <c r="I281" s="40"/>
      <c r="J281" s="36">
        <f t="shared" si="74"/>
        <v>0</v>
      </c>
      <c r="K281" s="156">
        <f t="shared" si="83"/>
        <v>0</v>
      </c>
      <c r="L281" s="37">
        <f t="shared" si="76"/>
        <v>0</v>
      </c>
      <c r="M281" s="40"/>
      <c r="N281" s="178">
        <f t="shared" si="84"/>
        <v>0</v>
      </c>
      <c r="O281" s="44">
        <f t="shared" si="77"/>
        <v>0</v>
      </c>
      <c r="P281" s="24" t="str">
        <f t="shared" si="80"/>
        <v>.</v>
      </c>
      <c r="Q281" s="48"/>
      <c r="R281" s="32"/>
      <c r="S281" s="48"/>
      <c r="T281" s="82"/>
      <c r="U281" s="86">
        <f t="shared" si="85"/>
        <v>0</v>
      </c>
      <c r="V281" s="86">
        <f t="shared" si="86"/>
        <v>0</v>
      </c>
      <c r="W281" s="94">
        <f t="shared" si="78"/>
        <v>0</v>
      </c>
    </row>
    <row r="282" spans="3:23" ht="15">
      <c r="C282" s="68">
        <v>17</v>
      </c>
      <c r="D282" s="170">
        <v>0</v>
      </c>
      <c r="E282" s="179">
        <v>0</v>
      </c>
      <c r="F282" s="180">
        <v>1</v>
      </c>
      <c r="G282" s="39">
        <f t="shared" si="72"/>
        <v>0</v>
      </c>
      <c r="H282" s="40">
        <f t="shared" si="73"/>
        <v>0</v>
      </c>
      <c r="I282" s="40"/>
      <c r="J282" s="36">
        <f t="shared" si="74"/>
        <v>0</v>
      </c>
      <c r="K282" s="156">
        <f t="shared" si="83"/>
        <v>0</v>
      </c>
      <c r="L282" s="37">
        <f t="shared" si="76"/>
        <v>0</v>
      </c>
      <c r="M282" s="40"/>
      <c r="N282" s="178">
        <f t="shared" si="84"/>
        <v>0</v>
      </c>
      <c r="O282" s="44">
        <f t="shared" si="77"/>
        <v>0</v>
      </c>
      <c r="P282" s="24" t="str">
        <f t="shared" si="80"/>
        <v>.</v>
      </c>
      <c r="Q282" s="48"/>
      <c r="R282" s="32"/>
      <c r="S282" s="48"/>
      <c r="T282" s="82"/>
      <c r="U282" s="86">
        <f t="shared" si="85"/>
        <v>0</v>
      </c>
      <c r="V282" s="86">
        <f t="shared" si="86"/>
        <v>0</v>
      </c>
      <c r="W282" s="94">
        <f t="shared" si="78"/>
        <v>0</v>
      </c>
    </row>
    <row r="283" spans="3:23" ht="15">
      <c r="C283" s="68">
        <v>18</v>
      </c>
      <c r="D283" s="170">
        <v>0</v>
      </c>
      <c r="E283" s="179">
        <v>0</v>
      </c>
      <c r="F283" s="180">
        <v>1</v>
      </c>
      <c r="G283" s="39">
        <f t="shared" si="72"/>
        <v>0</v>
      </c>
      <c r="H283" s="40">
        <f t="shared" si="73"/>
        <v>0</v>
      </c>
      <c r="I283" s="40"/>
      <c r="J283" s="36">
        <f t="shared" si="74"/>
        <v>0</v>
      </c>
      <c r="K283" s="156">
        <f t="shared" si="83"/>
        <v>0</v>
      </c>
      <c r="L283" s="37">
        <f t="shared" si="76"/>
        <v>0</v>
      </c>
      <c r="M283" s="40"/>
      <c r="N283" s="178">
        <f t="shared" si="84"/>
        <v>0</v>
      </c>
      <c r="O283" s="44">
        <f t="shared" si="77"/>
        <v>0</v>
      </c>
      <c r="P283" s="24" t="str">
        <f t="shared" si="80"/>
        <v>.</v>
      </c>
      <c r="Q283" s="48"/>
      <c r="R283" s="32"/>
      <c r="S283" s="48"/>
      <c r="T283" s="82"/>
      <c r="U283" s="86">
        <f t="shared" si="85"/>
        <v>0</v>
      </c>
      <c r="V283" s="86">
        <f t="shared" si="86"/>
        <v>0</v>
      </c>
      <c r="W283" s="94">
        <f t="shared" si="78"/>
        <v>0</v>
      </c>
    </row>
    <row r="284" spans="3:23" ht="15">
      <c r="C284" s="68">
        <v>19</v>
      </c>
      <c r="D284" s="170">
        <v>0</v>
      </c>
      <c r="E284" s="179">
        <v>0</v>
      </c>
      <c r="F284" s="180">
        <v>1</v>
      </c>
      <c r="G284" s="39">
        <f t="shared" si="72"/>
        <v>0</v>
      </c>
      <c r="H284" s="40">
        <f t="shared" si="73"/>
        <v>0</v>
      </c>
      <c r="I284" s="40"/>
      <c r="J284" s="36">
        <f t="shared" si="74"/>
        <v>0</v>
      </c>
      <c r="K284" s="156">
        <f t="shared" si="83"/>
        <v>0</v>
      </c>
      <c r="L284" s="37">
        <f t="shared" si="76"/>
        <v>0</v>
      </c>
      <c r="M284" s="40"/>
      <c r="N284" s="178">
        <f t="shared" si="84"/>
        <v>0</v>
      </c>
      <c r="O284" s="44">
        <f t="shared" si="77"/>
        <v>0</v>
      </c>
      <c r="P284" s="24" t="str">
        <f t="shared" si="80"/>
        <v>.</v>
      </c>
      <c r="Q284" s="48"/>
      <c r="R284" s="32"/>
      <c r="S284" s="48"/>
      <c r="T284" s="82"/>
      <c r="U284" s="86">
        <f t="shared" si="85"/>
        <v>0</v>
      </c>
      <c r="V284" s="86">
        <f t="shared" si="86"/>
        <v>0</v>
      </c>
      <c r="W284" s="94">
        <f t="shared" si="78"/>
        <v>0</v>
      </c>
    </row>
    <row r="285" spans="3:23" ht="15">
      <c r="C285" s="69">
        <v>20</v>
      </c>
      <c r="D285" s="170">
        <v>0</v>
      </c>
      <c r="E285" s="179">
        <v>0</v>
      </c>
      <c r="F285" s="180">
        <v>1</v>
      </c>
      <c r="G285" s="39">
        <f t="shared" si="72"/>
        <v>0</v>
      </c>
      <c r="H285" s="40">
        <f t="shared" si="73"/>
        <v>0</v>
      </c>
      <c r="I285" s="40"/>
      <c r="J285" s="36">
        <f t="shared" si="74"/>
        <v>0</v>
      </c>
      <c r="K285" s="156">
        <f t="shared" si="83"/>
        <v>0</v>
      </c>
      <c r="L285" s="37">
        <f t="shared" si="76"/>
        <v>0</v>
      </c>
      <c r="M285" s="40"/>
      <c r="N285" s="178">
        <f t="shared" si="84"/>
        <v>0</v>
      </c>
      <c r="O285" s="44">
        <f t="shared" si="77"/>
        <v>0</v>
      </c>
      <c r="P285" s="24" t="str">
        <f t="shared" si="80"/>
        <v>.</v>
      </c>
      <c r="Q285" s="48"/>
      <c r="R285" s="32"/>
      <c r="S285" s="48"/>
      <c r="T285" s="82"/>
      <c r="U285" s="86">
        <f t="shared" si="85"/>
        <v>0</v>
      </c>
      <c r="V285" s="86">
        <f t="shared" si="86"/>
        <v>0</v>
      </c>
      <c r="W285" s="94">
        <f t="shared" si="78"/>
        <v>0</v>
      </c>
    </row>
    <row r="286" spans="3:23" ht="15">
      <c r="C286" s="68">
        <v>21</v>
      </c>
      <c r="D286" s="170">
        <v>0</v>
      </c>
      <c r="E286" s="179">
        <v>0</v>
      </c>
      <c r="F286" s="180">
        <v>1</v>
      </c>
      <c r="G286" s="39">
        <f t="shared" si="72"/>
        <v>0</v>
      </c>
      <c r="H286" s="40">
        <f t="shared" si="73"/>
        <v>0</v>
      </c>
      <c r="I286" s="40"/>
      <c r="J286" s="36">
        <f t="shared" si="74"/>
        <v>0</v>
      </c>
      <c r="K286" s="156">
        <f t="shared" si="83"/>
        <v>0</v>
      </c>
      <c r="L286" s="37">
        <f t="shared" si="76"/>
        <v>0</v>
      </c>
      <c r="M286" s="40"/>
      <c r="N286" s="178">
        <f t="shared" si="84"/>
        <v>0</v>
      </c>
      <c r="O286" s="44">
        <f t="shared" si="77"/>
        <v>0</v>
      </c>
      <c r="P286" s="24" t="str">
        <f t="shared" si="80"/>
        <v>.</v>
      </c>
      <c r="Q286" s="48"/>
      <c r="R286" s="32"/>
      <c r="S286" s="48"/>
      <c r="T286" s="82"/>
      <c r="U286" s="86">
        <f t="shared" si="85"/>
        <v>0</v>
      </c>
      <c r="V286" s="86">
        <f t="shared" si="86"/>
        <v>0</v>
      </c>
      <c r="W286" s="94">
        <f t="shared" si="78"/>
        <v>0</v>
      </c>
    </row>
    <row r="287" spans="3:23" ht="15">
      <c r="C287" s="68">
        <v>22</v>
      </c>
      <c r="D287" s="170">
        <v>0</v>
      </c>
      <c r="E287" s="179">
        <v>0</v>
      </c>
      <c r="F287" s="180">
        <v>1</v>
      </c>
      <c r="G287" s="39">
        <f t="shared" si="72"/>
        <v>0</v>
      </c>
      <c r="H287" s="40">
        <f t="shared" si="73"/>
        <v>0</v>
      </c>
      <c r="I287" s="40"/>
      <c r="J287" s="36">
        <f t="shared" si="74"/>
        <v>0</v>
      </c>
      <c r="K287" s="156">
        <f t="shared" si="83"/>
        <v>0</v>
      </c>
      <c r="L287" s="37">
        <f t="shared" si="76"/>
        <v>0</v>
      </c>
      <c r="M287" s="40"/>
      <c r="N287" s="178">
        <f t="shared" si="84"/>
        <v>0</v>
      </c>
      <c r="O287" s="44">
        <f t="shared" si="77"/>
        <v>0</v>
      </c>
      <c r="P287" s="24" t="str">
        <f t="shared" si="80"/>
        <v>.</v>
      </c>
      <c r="Q287" s="48"/>
      <c r="R287" s="32"/>
      <c r="S287" s="48"/>
      <c r="T287" s="82"/>
      <c r="U287" s="86">
        <f t="shared" si="85"/>
        <v>0</v>
      </c>
      <c r="V287" s="86">
        <f t="shared" si="86"/>
        <v>0</v>
      </c>
      <c r="W287" s="94">
        <f t="shared" si="78"/>
        <v>0</v>
      </c>
    </row>
    <row r="288" spans="3:23" ht="15">
      <c r="C288" s="68">
        <v>23</v>
      </c>
      <c r="D288" s="170">
        <v>0</v>
      </c>
      <c r="E288" s="179">
        <v>0</v>
      </c>
      <c r="F288" s="180">
        <v>1</v>
      </c>
      <c r="G288" s="39">
        <f t="shared" si="72"/>
        <v>0</v>
      </c>
      <c r="H288" s="40">
        <f t="shared" si="73"/>
        <v>0</v>
      </c>
      <c r="I288" s="40"/>
      <c r="J288" s="36">
        <f t="shared" si="74"/>
        <v>0</v>
      </c>
      <c r="K288" s="156">
        <f t="shared" si="83"/>
        <v>0</v>
      </c>
      <c r="L288" s="37">
        <f t="shared" si="76"/>
        <v>0</v>
      </c>
      <c r="M288" s="40"/>
      <c r="N288" s="178">
        <f t="shared" si="84"/>
        <v>0</v>
      </c>
      <c r="O288" s="44">
        <f t="shared" si="77"/>
        <v>0</v>
      </c>
      <c r="P288" s="24" t="str">
        <f t="shared" si="80"/>
        <v>.</v>
      </c>
      <c r="Q288" s="48"/>
      <c r="R288" s="32"/>
      <c r="S288" s="48"/>
      <c r="T288" s="82"/>
      <c r="U288" s="86">
        <f t="shared" si="85"/>
        <v>0</v>
      </c>
      <c r="V288" s="86">
        <f t="shared" si="86"/>
        <v>0</v>
      </c>
      <c r="W288" s="94">
        <f t="shared" si="78"/>
        <v>0</v>
      </c>
    </row>
    <row r="289" spans="3:23" ht="15">
      <c r="C289" s="69">
        <v>24</v>
      </c>
      <c r="D289" s="170">
        <v>0</v>
      </c>
      <c r="E289" s="179">
        <v>0</v>
      </c>
      <c r="F289" s="180">
        <v>1</v>
      </c>
      <c r="G289" s="39">
        <f t="shared" si="72"/>
        <v>0</v>
      </c>
      <c r="H289" s="40">
        <f t="shared" si="73"/>
        <v>0</v>
      </c>
      <c r="I289" s="40"/>
      <c r="J289" s="36">
        <f t="shared" si="74"/>
        <v>0</v>
      </c>
      <c r="K289" s="156">
        <f t="shared" si="83"/>
        <v>0</v>
      </c>
      <c r="L289" s="37">
        <f t="shared" si="76"/>
        <v>0</v>
      </c>
      <c r="M289" s="40"/>
      <c r="N289" s="178">
        <f t="shared" si="84"/>
        <v>0</v>
      </c>
      <c r="O289" s="44">
        <f t="shared" si="77"/>
        <v>0</v>
      </c>
      <c r="P289" s="24" t="str">
        <f t="shared" si="80"/>
        <v>.</v>
      </c>
      <c r="Q289" s="48"/>
      <c r="R289" s="32"/>
      <c r="S289" s="48"/>
      <c r="T289" s="82"/>
      <c r="U289" s="86">
        <f t="shared" si="85"/>
        <v>0</v>
      </c>
      <c r="V289" s="86">
        <f t="shared" si="86"/>
        <v>0</v>
      </c>
      <c r="W289" s="94">
        <f t="shared" si="78"/>
        <v>0</v>
      </c>
    </row>
    <row r="290" spans="3:23" ht="15">
      <c r="C290" s="68">
        <v>25</v>
      </c>
      <c r="D290" s="170">
        <v>0</v>
      </c>
      <c r="E290" s="179">
        <v>0</v>
      </c>
      <c r="F290" s="180">
        <v>1</v>
      </c>
      <c r="G290" s="39">
        <f t="shared" si="72"/>
        <v>0</v>
      </c>
      <c r="H290" s="40">
        <f t="shared" si="73"/>
        <v>0</v>
      </c>
      <c r="I290" s="40"/>
      <c r="J290" s="36">
        <f t="shared" si="74"/>
        <v>0</v>
      </c>
      <c r="K290" s="156">
        <f t="shared" si="83"/>
        <v>0</v>
      </c>
      <c r="L290" s="37">
        <f t="shared" si="76"/>
        <v>0</v>
      </c>
      <c r="M290" s="40"/>
      <c r="N290" s="178">
        <f t="shared" si="84"/>
        <v>0</v>
      </c>
      <c r="O290" s="44">
        <f t="shared" si="77"/>
        <v>0</v>
      </c>
      <c r="P290" s="24" t="str">
        <f t="shared" si="80"/>
        <v>.</v>
      </c>
      <c r="Q290" s="48"/>
      <c r="R290" s="32"/>
      <c r="S290" s="48"/>
      <c r="T290" s="82"/>
      <c r="U290" s="86">
        <f t="shared" si="85"/>
        <v>0</v>
      </c>
      <c r="V290" s="86">
        <f t="shared" si="86"/>
        <v>0</v>
      </c>
      <c r="W290" s="94">
        <f t="shared" si="78"/>
        <v>0</v>
      </c>
    </row>
    <row r="291" spans="3:23" ht="15">
      <c r="C291" s="68">
        <v>26</v>
      </c>
      <c r="D291" s="170">
        <v>0</v>
      </c>
      <c r="E291" s="179">
        <v>0</v>
      </c>
      <c r="F291" s="180">
        <v>1</v>
      </c>
      <c r="G291" s="39">
        <f t="shared" si="72"/>
        <v>0</v>
      </c>
      <c r="H291" s="40">
        <f t="shared" si="73"/>
        <v>0</v>
      </c>
      <c r="I291" s="40"/>
      <c r="J291" s="36">
        <f t="shared" si="74"/>
        <v>0</v>
      </c>
      <c r="K291" s="156">
        <f t="shared" si="83"/>
        <v>0</v>
      </c>
      <c r="L291" s="37">
        <f t="shared" si="76"/>
        <v>0</v>
      </c>
      <c r="M291" s="40"/>
      <c r="N291" s="178">
        <f t="shared" si="84"/>
        <v>0</v>
      </c>
      <c r="O291" s="44">
        <f t="shared" si="77"/>
        <v>0</v>
      </c>
      <c r="P291" s="24" t="str">
        <f t="shared" si="80"/>
        <v>.</v>
      </c>
      <c r="Q291" s="48"/>
      <c r="R291" s="32"/>
      <c r="S291" s="48"/>
      <c r="T291" s="82"/>
      <c r="U291" s="86">
        <f t="shared" si="85"/>
        <v>0</v>
      </c>
      <c r="V291" s="86">
        <f t="shared" si="86"/>
        <v>0</v>
      </c>
      <c r="W291" s="94">
        <f t="shared" si="78"/>
        <v>0</v>
      </c>
    </row>
    <row r="292" spans="3:23" ht="15">
      <c r="C292" s="68">
        <v>27</v>
      </c>
      <c r="D292" s="170">
        <v>0</v>
      </c>
      <c r="E292" s="179">
        <v>0</v>
      </c>
      <c r="F292" s="180">
        <v>1</v>
      </c>
      <c r="G292" s="39">
        <f t="shared" si="72"/>
        <v>0</v>
      </c>
      <c r="H292" s="40">
        <f t="shared" si="73"/>
        <v>0</v>
      </c>
      <c r="I292" s="40"/>
      <c r="J292" s="36">
        <f t="shared" si="74"/>
        <v>0</v>
      </c>
      <c r="K292" s="156">
        <f t="shared" si="83"/>
        <v>0</v>
      </c>
      <c r="L292" s="37">
        <f t="shared" si="76"/>
        <v>0</v>
      </c>
      <c r="M292" s="40"/>
      <c r="N292" s="178">
        <f t="shared" si="84"/>
        <v>0</v>
      </c>
      <c r="O292" s="44">
        <f t="shared" si="77"/>
        <v>0</v>
      </c>
      <c r="P292" s="24" t="str">
        <f t="shared" si="80"/>
        <v>.</v>
      </c>
      <c r="Q292" s="48"/>
      <c r="R292" s="32"/>
      <c r="S292" s="48"/>
      <c r="T292" s="82"/>
      <c r="U292" s="86">
        <f t="shared" si="85"/>
        <v>0</v>
      </c>
      <c r="V292" s="86">
        <f t="shared" si="86"/>
        <v>0</v>
      </c>
      <c r="W292" s="94">
        <f t="shared" si="78"/>
        <v>0</v>
      </c>
    </row>
    <row r="293" spans="3:23" ht="15">
      <c r="C293" s="69">
        <v>28</v>
      </c>
      <c r="D293" s="170">
        <v>0</v>
      </c>
      <c r="E293" s="179">
        <v>0</v>
      </c>
      <c r="F293" s="180">
        <v>1</v>
      </c>
      <c r="G293" s="39">
        <f t="shared" si="72"/>
        <v>0</v>
      </c>
      <c r="H293" s="40">
        <f t="shared" si="73"/>
        <v>0</v>
      </c>
      <c r="I293" s="40"/>
      <c r="J293" s="36">
        <f t="shared" si="74"/>
        <v>0</v>
      </c>
      <c r="K293" s="156">
        <f t="shared" si="83"/>
        <v>0</v>
      </c>
      <c r="L293" s="37">
        <f t="shared" si="76"/>
        <v>0</v>
      </c>
      <c r="M293" s="40"/>
      <c r="N293" s="178">
        <f t="shared" si="84"/>
        <v>0</v>
      </c>
      <c r="O293" s="44">
        <f t="shared" si="77"/>
        <v>0</v>
      </c>
      <c r="P293" s="24" t="str">
        <f t="shared" si="80"/>
        <v>.</v>
      </c>
      <c r="Q293" s="48"/>
      <c r="R293" s="32"/>
      <c r="S293" s="48"/>
      <c r="T293" s="82"/>
      <c r="U293" s="86">
        <f t="shared" si="85"/>
        <v>0</v>
      </c>
      <c r="V293" s="86">
        <f t="shared" si="86"/>
        <v>0</v>
      </c>
      <c r="W293" s="94">
        <f t="shared" si="78"/>
        <v>0</v>
      </c>
    </row>
    <row r="294" spans="3:23" ht="15">
      <c r="C294" s="68">
        <v>29</v>
      </c>
      <c r="D294" s="170">
        <v>0</v>
      </c>
      <c r="E294" s="179">
        <v>0</v>
      </c>
      <c r="F294" s="180">
        <v>1</v>
      </c>
      <c r="G294" s="39">
        <f t="shared" si="72"/>
        <v>0</v>
      </c>
      <c r="H294" s="40">
        <f t="shared" si="73"/>
        <v>0</v>
      </c>
      <c r="I294" s="40"/>
      <c r="J294" s="36">
        <f t="shared" si="74"/>
        <v>0</v>
      </c>
      <c r="K294" s="156">
        <f t="shared" si="83"/>
        <v>0</v>
      </c>
      <c r="L294" s="37">
        <f t="shared" si="76"/>
        <v>0</v>
      </c>
      <c r="M294" s="40"/>
      <c r="N294" s="178">
        <f t="shared" si="84"/>
        <v>0</v>
      </c>
      <c r="O294" s="44">
        <f t="shared" si="77"/>
        <v>0</v>
      </c>
      <c r="P294" s="24" t="str">
        <f t="shared" si="80"/>
        <v>.</v>
      </c>
      <c r="Q294" s="48"/>
      <c r="R294" s="32"/>
      <c r="S294" s="48"/>
      <c r="T294" s="82"/>
      <c r="U294" s="86">
        <f t="shared" si="85"/>
        <v>0</v>
      </c>
      <c r="V294" s="86">
        <f t="shared" si="86"/>
        <v>0</v>
      </c>
      <c r="W294" s="94">
        <f t="shared" si="78"/>
        <v>0</v>
      </c>
    </row>
    <row r="295" spans="3:23" ht="15">
      <c r="C295" s="68">
        <v>30</v>
      </c>
      <c r="D295" s="170">
        <v>0</v>
      </c>
      <c r="E295" s="179">
        <v>0</v>
      </c>
      <c r="F295" s="180">
        <v>1</v>
      </c>
      <c r="G295" s="39">
        <f t="shared" si="72"/>
        <v>0</v>
      </c>
      <c r="H295" s="40">
        <f t="shared" si="73"/>
        <v>0</v>
      </c>
      <c r="I295" s="40"/>
      <c r="J295" s="36">
        <f t="shared" si="74"/>
        <v>0</v>
      </c>
      <c r="K295" s="156">
        <f t="shared" si="83"/>
        <v>0</v>
      </c>
      <c r="L295" s="37">
        <f t="shared" si="76"/>
        <v>0</v>
      </c>
      <c r="M295" s="40"/>
      <c r="N295" s="178">
        <f t="shared" si="84"/>
        <v>0</v>
      </c>
      <c r="O295" s="44">
        <f t="shared" si="77"/>
        <v>0</v>
      </c>
      <c r="P295" s="24" t="str">
        <f t="shared" si="80"/>
        <v>.</v>
      </c>
      <c r="Q295" s="48"/>
      <c r="R295" s="32"/>
      <c r="S295" s="48"/>
      <c r="T295" s="82"/>
      <c r="U295" s="86">
        <f t="shared" si="85"/>
        <v>0</v>
      </c>
      <c r="V295" s="86">
        <f t="shared" si="86"/>
        <v>0</v>
      </c>
      <c r="W295" s="94">
        <f t="shared" si="78"/>
        <v>0</v>
      </c>
    </row>
    <row r="296" spans="3:23" ht="15">
      <c r="C296" s="68">
        <v>31</v>
      </c>
      <c r="D296" s="170">
        <v>0</v>
      </c>
      <c r="E296" s="179">
        <v>0</v>
      </c>
      <c r="F296" s="180">
        <v>1</v>
      </c>
      <c r="G296" s="39">
        <f t="shared" si="72"/>
        <v>0</v>
      </c>
      <c r="H296" s="40">
        <f t="shared" si="73"/>
        <v>0</v>
      </c>
      <c r="I296" s="40"/>
      <c r="J296" s="36">
        <f t="shared" si="74"/>
        <v>0</v>
      </c>
      <c r="K296" s="156">
        <f t="shared" si="83"/>
        <v>0</v>
      </c>
      <c r="L296" s="37">
        <f t="shared" si="76"/>
        <v>0</v>
      </c>
      <c r="M296" s="40"/>
      <c r="N296" s="178">
        <f t="shared" si="84"/>
        <v>0</v>
      </c>
      <c r="O296" s="44">
        <f t="shared" si="77"/>
        <v>0</v>
      </c>
      <c r="P296" s="24" t="str">
        <f t="shared" si="80"/>
        <v>.</v>
      </c>
      <c r="Q296" s="48"/>
      <c r="R296" s="32"/>
      <c r="S296" s="48"/>
      <c r="T296" s="82"/>
      <c r="U296" s="86">
        <f t="shared" si="85"/>
        <v>0</v>
      </c>
      <c r="V296" s="86">
        <f t="shared" si="86"/>
        <v>0</v>
      </c>
      <c r="W296" s="94">
        <f t="shared" si="78"/>
        <v>0</v>
      </c>
    </row>
    <row r="297" spans="3:23" ht="15">
      <c r="C297" s="69">
        <v>32</v>
      </c>
      <c r="D297" s="170">
        <v>0</v>
      </c>
      <c r="E297" s="179">
        <v>0</v>
      </c>
      <c r="F297" s="180">
        <v>1</v>
      </c>
      <c r="G297" s="39">
        <f t="shared" si="72"/>
        <v>0</v>
      </c>
      <c r="H297" s="40">
        <f t="shared" si="73"/>
        <v>0</v>
      </c>
      <c r="I297" s="40"/>
      <c r="J297" s="36">
        <f t="shared" si="74"/>
        <v>0</v>
      </c>
      <c r="K297" s="156">
        <f t="shared" si="83"/>
        <v>0</v>
      </c>
      <c r="L297" s="37">
        <f t="shared" si="76"/>
        <v>0</v>
      </c>
      <c r="M297" s="40"/>
      <c r="N297" s="178">
        <f t="shared" si="84"/>
        <v>0</v>
      </c>
      <c r="O297" s="44">
        <f t="shared" si="77"/>
        <v>0</v>
      </c>
      <c r="P297" s="24" t="str">
        <f t="shared" si="80"/>
        <v>.</v>
      </c>
      <c r="Q297" s="48"/>
      <c r="R297" s="32"/>
      <c r="S297" s="48"/>
      <c r="T297" s="82"/>
      <c r="U297" s="86">
        <f t="shared" si="85"/>
        <v>0</v>
      </c>
      <c r="V297" s="86">
        <f t="shared" si="86"/>
        <v>0</v>
      </c>
      <c r="W297" s="94">
        <f t="shared" si="78"/>
        <v>0</v>
      </c>
    </row>
    <row r="298" spans="3:23" ht="15">
      <c r="C298" s="68">
        <v>33</v>
      </c>
      <c r="D298" s="170">
        <v>0</v>
      </c>
      <c r="E298" s="179">
        <v>0</v>
      </c>
      <c r="F298" s="180">
        <v>1</v>
      </c>
      <c r="G298" s="39">
        <f t="shared" si="72"/>
        <v>0</v>
      </c>
      <c r="H298" s="40">
        <f t="shared" si="73"/>
        <v>0</v>
      </c>
      <c r="I298" s="40"/>
      <c r="J298" s="36">
        <f t="shared" si="74"/>
        <v>0</v>
      </c>
      <c r="K298" s="156">
        <f t="shared" si="83"/>
        <v>0</v>
      </c>
      <c r="L298" s="37">
        <f t="shared" si="76"/>
        <v>0</v>
      </c>
      <c r="M298" s="40"/>
      <c r="N298" s="178">
        <f t="shared" si="84"/>
        <v>0</v>
      </c>
      <c r="O298" s="44">
        <f t="shared" si="77"/>
        <v>0</v>
      </c>
      <c r="P298" s="24" t="str">
        <f t="shared" si="80"/>
        <v>.</v>
      </c>
      <c r="Q298" s="48"/>
      <c r="R298" s="32"/>
      <c r="S298" s="48"/>
      <c r="T298" s="82"/>
      <c r="U298" s="86">
        <f t="shared" si="85"/>
        <v>0</v>
      </c>
      <c r="V298" s="86">
        <f t="shared" si="86"/>
        <v>0</v>
      </c>
      <c r="W298" s="94">
        <f t="shared" si="78"/>
        <v>0</v>
      </c>
    </row>
    <row r="299" spans="3:23" ht="15">
      <c r="C299" s="68">
        <v>34</v>
      </c>
      <c r="D299" s="170">
        <v>0</v>
      </c>
      <c r="E299" s="179">
        <v>0</v>
      </c>
      <c r="F299" s="180">
        <v>1</v>
      </c>
      <c r="G299" s="39">
        <f t="shared" si="72"/>
        <v>0</v>
      </c>
      <c r="H299" s="40">
        <f t="shared" si="73"/>
        <v>0</v>
      </c>
      <c r="I299" s="40"/>
      <c r="J299" s="36">
        <f t="shared" si="74"/>
        <v>0</v>
      </c>
      <c r="K299" s="156">
        <f t="shared" si="83"/>
        <v>0</v>
      </c>
      <c r="L299" s="37">
        <f t="shared" si="76"/>
        <v>0</v>
      </c>
      <c r="M299" s="40"/>
      <c r="N299" s="178">
        <f t="shared" si="84"/>
        <v>0</v>
      </c>
      <c r="O299" s="44">
        <f t="shared" si="77"/>
        <v>0</v>
      </c>
      <c r="P299" s="24" t="str">
        <f t="shared" si="80"/>
        <v>.</v>
      </c>
      <c r="Q299" s="48"/>
      <c r="R299" s="32"/>
      <c r="S299" s="48"/>
      <c r="T299" s="82"/>
      <c r="U299" s="86">
        <f t="shared" si="85"/>
        <v>0</v>
      </c>
      <c r="V299" s="86">
        <f t="shared" si="86"/>
        <v>0</v>
      </c>
      <c r="W299" s="94">
        <f t="shared" si="78"/>
        <v>0</v>
      </c>
    </row>
    <row r="300" spans="3:23" ht="15">
      <c r="C300" s="68">
        <v>35</v>
      </c>
      <c r="D300" s="170">
        <v>0</v>
      </c>
      <c r="E300" s="179">
        <v>0</v>
      </c>
      <c r="F300" s="180">
        <v>1</v>
      </c>
      <c r="G300" s="39">
        <f t="shared" si="72"/>
        <v>0</v>
      </c>
      <c r="H300" s="40">
        <f t="shared" si="73"/>
        <v>0</v>
      </c>
      <c r="I300" s="40"/>
      <c r="J300" s="36">
        <f t="shared" si="74"/>
        <v>0</v>
      </c>
      <c r="K300" s="156">
        <f t="shared" si="83"/>
        <v>0</v>
      </c>
      <c r="L300" s="37">
        <f t="shared" si="76"/>
        <v>0</v>
      </c>
      <c r="M300" s="40"/>
      <c r="N300" s="178">
        <f t="shared" si="84"/>
        <v>0</v>
      </c>
      <c r="O300" s="44">
        <f t="shared" si="77"/>
        <v>0</v>
      </c>
      <c r="P300" s="24" t="str">
        <f t="shared" si="80"/>
        <v>.</v>
      </c>
      <c r="Q300" s="48"/>
      <c r="R300" s="32"/>
      <c r="S300" s="48"/>
      <c r="T300" s="82"/>
      <c r="U300" s="86">
        <f t="shared" si="85"/>
        <v>0</v>
      </c>
      <c r="V300" s="86">
        <f t="shared" si="86"/>
        <v>0</v>
      </c>
      <c r="W300" s="94">
        <f t="shared" si="78"/>
        <v>0</v>
      </c>
    </row>
    <row r="301" spans="3:23" ht="15">
      <c r="C301" s="69">
        <v>36</v>
      </c>
      <c r="D301" s="170">
        <v>0</v>
      </c>
      <c r="E301" s="179">
        <v>0</v>
      </c>
      <c r="F301" s="180">
        <v>1</v>
      </c>
      <c r="G301" s="39">
        <f t="shared" si="72"/>
        <v>0</v>
      </c>
      <c r="H301" s="40">
        <f t="shared" si="73"/>
        <v>0</v>
      </c>
      <c r="I301" s="40"/>
      <c r="J301" s="36">
        <f t="shared" si="74"/>
        <v>0</v>
      </c>
      <c r="K301" s="156">
        <f t="shared" si="83"/>
        <v>0</v>
      </c>
      <c r="L301" s="37">
        <f t="shared" si="76"/>
        <v>0</v>
      </c>
      <c r="M301" s="40"/>
      <c r="N301" s="178">
        <f t="shared" si="84"/>
        <v>0</v>
      </c>
      <c r="O301" s="44">
        <f t="shared" si="77"/>
        <v>0</v>
      </c>
      <c r="P301" s="24" t="str">
        <f t="shared" si="80"/>
        <v>.</v>
      </c>
      <c r="Q301" s="48"/>
      <c r="R301" s="32"/>
      <c r="S301" s="48"/>
      <c r="T301" s="82"/>
      <c r="U301" s="86">
        <f t="shared" si="85"/>
        <v>0</v>
      </c>
      <c r="V301" s="86">
        <f t="shared" si="86"/>
        <v>0</v>
      </c>
      <c r="W301" s="94">
        <f t="shared" si="78"/>
        <v>0</v>
      </c>
    </row>
    <row r="302" spans="3:23" ht="15">
      <c r="C302" s="68">
        <v>37</v>
      </c>
      <c r="D302" s="170">
        <v>0</v>
      </c>
      <c r="E302" s="179">
        <v>0</v>
      </c>
      <c r="F302" s="180">
        <v>1</v>
      </c>
      <c r="G302" s="39">
        <f t="shared" si="72"/>
        <v>0</v>
      </c>
      <c r="H302" s="40">
        <f t="shared" si="73"/>
        <v>0</v>
      </c>
      <c r="I302" s="40"/>
      <c r="J302" s="36">
        <f t="shared" si="74"/>
        <v>0</v>
      </c>
      <c r="K302" s="156">
        <f t="shared" si="83"/>
        <v>0</v>
      </c>
      <c r="L302" s="37">
        <f t="shared" si="76"/>
        <v>0</v>
      </c>
      <c r="M302" s="40"/>
      <c r="N302" s="178">
        <f t="shared" si="84"/>
        <v>0</v>
      </c>
      <c r="O302" s="44">
        <f t="shared" si="77"/>
        <v>0</v>
      </c>
      <c r="P302" s="24" t="str">
        <f t="shared" si="80"/>
        <v>.</v>
      </c>
      <c r="Q302" s="48"/>
      <c r="R302" s="32"/>
      <c r="S302" s="48"/>
      <c r="T302" s="82"/>
      <c r="U302" s="86">
        <f t="shared" si="85"/>
        <v>0</v>
      </c>
      <c r="V302" s="86">
        <f t="shared" si="86"/>
        <v>0</v>
      </c>
      <c r="W302" s="94">
        <f t="shared" si="78"/>
        <v>0</v>
      </c>
    </row>
    <row r="303" spans="3:23" ht="15">
      <c r="C303" s="68">
        <v>38</v>
      </c>
      <c r="D303" s="170">
        <v>0</v>
      </c>
      <c r="E303" s="179">
        <v>0</v>
      </c>
      <c r="F303" s="180">
        <v>1</v>
      </c>
      <c r="G303" s="39">
        <f t="shared" si="72"/>
        <v>0</v>
      </c>
      <c r="H303" s="40">
        <f t="shared" si="73"/>
        <v>0</v>
      </c>
      <c r="I303" s="40"/>
      <c r="J303" s="36">
        <f t="shared" si="74"/>
        <v>0</v>
      </c>
      <c r="K303" s="156">
        <f t="shared" si="83"/>
        <v>0</v>
      </c>
      <c r="L303" s="37">
        <f t="shared" si="76"/>
        <v>0</v>
      </c>
      <c r="M303" s="40"/>
      <c r="N303" s="178">
        <f t="shared" si="84"/>
        <v>0</v>
      </c>
      <c r="O303" s="44">
        <f t="shared" si="77"/>
        <v>0</v>
      </c>
      <c r="P303" s="24" t="str">
        <f t="shared" si="80"/>
        <v>.</v>
      </c>
      <c r="Q303" s="48"/>
      <c r="R303" s="32"/>
      <c r="S303" s="48"/>
      <c r="T303" s="82"/>
      <c r="U303" s="86">
        <f t="shared" si="85"/>
        <v>0</v>
      </c>
      <c r="V303" s="86">
        <f t="shared" si="86"/>
        <v>0</v>
      </c>
      <c r="W303" s="94">
        <f t="shared" si="78"/>
        <v>0</v>
      </c>
    </row>
    <row r="304" spans="3:23" ht="15">
      <c r="C304" s="68">
        <v>39</v>
      </c>
      <c r="D304" s="170">
        <v>0</v>
      </c>
      <c r="E304" s="179">
        <v>0</v>
      </c>
      <c r="F304" s="180">
        <v>1</v>
      </c>
      <c r="G304" s="39">
        <f t="shared" si="72"/>
        <v>0</v>
      </c>
      <c r="H304" s="40">
        <f t="shared" si="73"/>
        <v>0</v>
      </c>
      <c r="I304" s="40"/>
      <c r="J304" s="36">
        <f t="shared" si="74"/>
        <v>0</v>
      </c>
      <c r="K304" s="156">
        <f t="shared" si="83"/>
        <v>0</v>
      </c>
      <c r="L304" s="37">
        <f t="shared" si="76"/>
        <v>0</v>
      </c>
      <c r="M304" s="40"/>
      <c r="N304" s="178">
        <f t="shared" si="84"/>
        <v>0</v>
      </c>
      <c r="O304" s="44">
        <f t="shared" si="77"/>
        <v>0</v>
      </c>
      <c r="P304" s="24" t="str">
        <f t="shared" si="80"/>
        <v>.</v>
      </c>
      <c r="Q304" s="48"/>
      <c r="R304" s="32"/>
      <c r="S304" s="48"/>
      <c r="T304" s="82"/>
      <c r="U304" s="86">
        <f t="shared" si="85"/>
        <v>0</v>
      </c>
      <c r="V304" s="86">
        <f t="shared" si="86"/>
        <v>0</v>
      </c>
      <c r="W304" s="94">
        <f t="shared" si="78"/>
        <v>0</v>
      </c>
    </row>
    <row r="305" spans="3:23" ht="15">
      <c r="C305" s="69">
        <v>40</v>
      </c>
      <c r="D305" s="170">
        <v>0</v>
      </c>
      <c r="E305" s="179">
        <v>0</v>
      </c>
      <c r="F305" s="180">
        <v>1</v>
      </c>
      <c r="G305" s="39">
        <f t="shared" si="72"/>
        <v>0</v>
      </c>
      <c r="H305" s="40">
        <f t="shared" si="73"/>
        <v>0</v>
      </c>
      <c r="I305" s="40"/>
      <c r="J305" s="36">
        <f t="shared" si="74"/>
        <v>0</v>
      </c>
      <c r="K305" s="156">
        <f t="shared" si="83"/>
        <v>0</v>
      </c>
      <c r="L305" s="37">
        <f t="shared" si="76"/>
        <v>0</v>
      </c>
      <c r="M305" s="40"/>
      <c r="N305" s="178">
        <f t="shared" si="84"/>
        <v>0</v>
      </c>
      <c r="O305" s="44">
        <f t="shared" si="77"/>
        <v>0</v>
      </c>
      <c r="P305" s="24" t="str">
        <f t="shared" si="80"/>
        <v>.</v>
      </c>
      <c r="Q305" s="48"/>
      <c r="R305" s="32"/>
      <c r="S305" s="48"/>
      <c r="T305" s="82"/>
      <c r="U305" s="86">
        <f t="shared" si="85"/>
        <v>0</v>
      </c>
      <c r="V305" s="86">
        <f t="shared" si="86"/>
        <v>0</v>
      </c>
      <c r="W305" s="94">
        <f t="shared" si="78"/>
        <v>0</v>
      </c>
    </row>
    <row r="306" spans="3:23" ht="15">
      <c r="C306" s="68">
        <v>41</v>
      </c>
      <c r="D306" s="170">
        <v>0</v>
      </c>
      <c r="E306" s="179">
        <v>0</v>
      </c>
      <c r="F306" s="180">
        <v>1</v>
      </c>
      <c r="G306" s="39">
        <f t="shared" si="72"/>
        <v>0</v>
      </c>
      <c r="H306" s="40">
        <f t="shared" si="73"/>
        <v>0</v>
      </c>
      <c r="I306" s="40"/>
      <c r="J306" s="36">
        <f t="shared" si="74"/>
        <v>0</v>
      </c>
      <c r="K306" s="156">
        <f t="shared" si="83"/>
        <v>0</v>
      </c>
      <c r="L306" s="37">
        <f t="shared" si="76"/>
        <v>0</v>
      </c>
      <c r="M306" s="40"/>
      <c r="N306" s="178">
        <f t="shared" si="84"/>
        <v>0</v>
      </c>
      <c r="O306" s="44">
        <f t="shared" si="77"/>
        <v>0</v>
      </c>
      <c r="P306" s="24" t="str">
        <f t="shared" si="80"/>
        <v>.</v>
      </c>
      <c r="Q306" s="48"/>
      <c r="R306" s="32"/>
      <c r="S306" s="48"/>
      <c r="T306" s="82"/>
      <c r="U306" s="86">
        <f t="shared" si="85"/>
        <v>0</v>
      </c>
      <c r="V306" s="86">
        <f t="shared" si="86"/>
        <v>0</v>
      </c>
      <c r="W306" s="94">
        <f t="shared" si="78"/>
        <v>0</v>
      </c>
    </row>
    <row r="307" spans="3:23" ht="15">
      <c r="C307" s="68">
        <v>42</v>
      </c>
      <c r="D307" s="170">
        <v>0</v>
      </c>
      <c r="E307" s="179">
        <v>0</v>
      </c>
      <c r="F307" s="180">
        <v>1</v>
      </c>
      <c r="G307" s="39">
        <f t="shared" si="72"/>
        <v>0</v>
      </c>
      <c r="H307" s="40">
        <f t="shared" si="73"/>
        <v>0</v>
      </c>
      <c r="I307" s="40"/>
      <c r="J307" s="36">
        <f t="shared" si="74"/>
        <v>0</v>
      </c>
      <c r="K307" s="156">
        <f t="shared" si="83"/>
        <v>0</v>
      </c>
      <c r="L307" s="37">
        <f t="shared" si="76"/>
        <v>0</v>
      </c>
      <c r="M307" s="40"/>
      <c r="N307" s="178">
        <f t="shared" si="84"/>
        <v>0</v>
      </c>
      <c r="O307" s="44">
        <f t="shared" si="77"/>
        <v>0</v>
      </c>
      <c r="P307" s="24" t="str">
        <f t="shared" si="80"/>
        <v>.</v>
      </c>
      <c r="Q307" s="48"/>
      <c r="R307" s="32"/>
      <c r="S307" s="48"/>
      <c r="T307" s="82"/>
      <c r="U307" s="86">
        <f t="shared" si="85"/>
        <v>0</v>
      </c>
      <c r="V307" s="86">
        <f t="shared" si="86"/>
        <v>0</v>
      </c>
      <c r="W307" s="94">
        <f t="shared" si="78"/>
        <v>0</v>
      </c>
    </row>
    <row r="308" spans="3:23" ht="15">
      <c r="C308" s="68">
        <v>43</v>
      </c>
      <c r="D308" s="170">
        <v>0</v>
      </c>
      <c r="E308" s="179">
        <v>0</v>
      </c>
      <c r="F308" s="180">
        <v>1</v>
      </c>
      <c r="G308" s="39">
        <f t="shared" si="72"/>
        <v>0</v>
      </c>
      <c r="H308" s="40">
        <f t="shared" si="73"/>
        <v>0</v>
      </c>
      <c r="I308" s="40"/>
      <c r="J308" s="36">
        <f t="shared" si="74"/>
        <v>0</v>
      </c>
      <c r="K308" s="156">
        <f t="shared" si="83"/>
        <v>0</v>
      </c>
      <c r="L308" s="37">
        <f t="shared" si="76"/>
        <v>0</v>
      </c>
      <c r="M308" s="40"/>
      <c r="N308" s="178">
        <f t="shared" si="84"/>
        <v>0</v>
      </c>
      <c r="O308" s="44">
        <f t="shared" si="77"/>
        <v>0</v>
      </c>
      <c r="P308" s="24" t="str">
        <f t="shared" si="80"/>
        <v>.</v>
      </c>
      <c r="Q308" s="48"/>
      <c r="R308" s="32"/>
      <c r="S308" s="48"/>
      <c r="T308" s="82"/>
      <c r="U308" s="86">
        <f t="shared" si="85"/>
        <v>0</v>
      </c>
      <c r="V308" s="86">
        <f t="shared" si="86"/>
        <v>0</v>
      </c>
      <c r="W308" s="94">
        <f t="shared" si="78"/>
        <v>0</v>
      </c>
    </row>
    <row r="309" spans="3:23" ht="15">
      <c r="C309" s="69">
        <v>44</v>
      </c>
      <c r="D309" s="170">
        <v>0</v>
      </c>
      <c r="E309" s="179">
        <v>0</v>
      </c>
      <c r="F309" s="180">
        <v>1</v>
      </c>
      <c r="G309" s="39">
        <f t="shared" si="72"/>
        <v>0</v>
      </c>
      <c r="H309" s="40">
        <f t="shared" si="73"/>
        <v>0</v>
      </c>
      <c r="I309" s="40"/>
      <c r="J309" s="36">
        <f t="shared" si="74"/>
        <v>0</v>
      </c>
      <c r="K309" s="156">
        <f t="shared" si="83"/>
        <v>0</v>
      </c>
      <c r="L309" s="37">
        <f t="shared" si="76"/>
        <v>0</v>
      </c>
      <c r="M309" s="40"/>
      <c r="N309" s="178">
        <f t="shared" si="84"/>
        <v>0</v>
      </c>
      <c r="O309" s="44">
        <f t="shared" si="77"/>
        <v>0</v>
      </c>
      <c r="P309" s="24" t="str">
        <f t="shared" si="80"/>
        <v>.</v>
      </c>
      <c r="Q309" s="48"/>
      <c r="R309" s="32"/>
      <c r="S309" s="48"/>
      <c r="T309" s="82"/>
      <c r="U309" s="86">
        <f t="shared" si="85"/>
        <v>0</v>
      </c>
      <c r="V309" s="86">
        <f t="shared" si="86"/>
        <v>0</v>
      </c>
      <c r="W309" s="94">
        <f t="shared" si="78"/>
        <v>0</v>
      </c>
    </row>
    <row r="310" spans="3:23" ht="15">
      <c r="C310" s="68">
        <v>45</v>
      </c>
      <c r="D310" s="170">
        <v>0</v>
      </c>
      <c r="E310" s="179">
        <v>0</v>
      </c>
      <c r="F310" s="180">
        <v>1</v>
      </c>
      <c r="G310" s="39">
        <f t="shared" si="72"/>
        <v>0</v>
      </c>
      <c r="H310" s="40">
        <f t="shared" si="73"/>
        <v>0</v>
      </c>
      <c r="I310" s="40"/>
      <c r="J310" s="36">
        <f t="shared" si="74"/>
        <v>0</v>
      </c>
      <c r="K310" s="156">
        <f t="shared" si="83"/>
        <v>0</v>
      </c>
      <c r="L310" s="37">
        <f t="shared" si="76"/>
        <v>0</v>
      </c>
      <c r="M310" s="40"/>
      <c r="N310" s="178">
        <f t="shared" si="84"/>
        <v>0</v>
      </c>
      <c r="O310" s="44">
        <f t="shared" si="77"/>
        <v>0</v>
      </c>
      <c r="P310" s="24" t="str">
        <f t="shared" si="80"/>
        <v>.</v>
      </c>
      <c r="Q310" s="48"/>
      <c r="R310" s="32"/>
      <c r="S310" s="48"/>
      <c r="T310" s="82"/>
      <c r="U310" s="86">
        <f t="shared" si="85"/>
        <v>0</v>
      </c>
      <c r="V310" s="86">
        <f t="shared" si="86"/>
        <v>0</v>
      </c>
      <c r="W310" s="94">
        <f t="shared" si="78"/>
        <v>0</v>
      </c>
    </row>
    <row r="311" spans="3:23" ht="15">
      <c r="C311" s="68">
        <v>46</v>
      </c>
      <c r="D311" s="170">
        <v>0</v>
      </c>
      <c r="E311" s="179">
        <v>0</v>
      </c>
      <c r="F311" s="180">
        <v>1</v>
      </c>
      <c r="G311" s="39">
        <f t="shared" si="72"/>
        <v>0</v>
      </c>
      <c r="H311" s="40">
        <f t="shared" si="73"/>
        <v>0</v>
      </c>
      <c r="I311" s="40"/>
      <c r="J311" s="36">
        <f t="shared" si="74"/>
        <v>0</v>
      </c>
      <c r="K311" s="156">
        <f t="shared" si="83"/>
        <v>0</v>
      </c>
      <c r="L311" s="37">
        <f t="shared" si="76"/>
        <v>0</v>
      </c>
      <c r="M311" s="40"/>
      <c r="N311" s="178">
        <f t="shared" si="84"/>
        <v>0</v>
      </c>
      <c r="O311" s="44">
        <f t="shared" si="77"/>
        <v>0</v>
      </c>
      <c r="P311" s="24" t="str">
        <f t="shared" si="80"/>
        <v>.</v>
      </c>
      <c r="Q311" s="48"/>
      <c r="R311" s="32"/>
      <c r="S311" s="48"/>
      <c r="T311" s="82"/>
      <c r="U311" s="86">
        <f t="shared" si="85"/>
        <v>0</v>
      </c>
      <c r="V311" s="86">
        <f t="shared" si="86"/>
        <v>0</v>
      </c>
      <c r="W311" s="94">
        <f t="shared" si="78"/>
        <v>0</v>
      </c>
    </row>
    <row r="312" spans="3:23" ht="15">
      <c r="C312" s="68">
        <v>47</v>
      </c>
      <c r="D312" s="170">
        <v>0</v>
      </c>
      <c r="E312" s="179">
        <v>0</v>
      </c>
      <c r="F312" s="180">
        <v>1</v>
      </c>
      <c r="G312" s="39">
        <f t="shared" si="72"/>
        <v>0</v>
      </c>
      <c r="H312" s="40">
        <f t="shared" si="73"/>
        <v>0</v>
      </c>
      <c r="I312" s="40"/>
      <c r="J312" s="36">
        <f t="shared" si="74"/>
        <v>0</v>
      </c>
      <c r="K312" s="156">
        <f t="shared" si="83"/>
        <v>0</v>
      </c>
      <c r="L312" s="37">
        <f t="shared" si="76"/>
        <v>0</v>
      </c>
      <c r="M312" s="40"/>
      <c r="N312" s="178">
        <f t="shared" si="84"/>
        <v>0</v>
      </c>
      <c r="O312" s="44">
        <f t="shared" si="77"/>
        <v>0</v>
      </c>
      <c r="P312" s="24" t="str">
        <f t="shared" si="80"/>
        <v>.</v>
      </c>
      <c r="Q312" s="48"/>
      <c r="R312" s="32"/>
      <c r="S312" s="48"/>
      <c r="T312" s="82"/>
      <c r="U312" s="86">
        <f t="shared" si="85"/>
        <v>0</v>
      </c>
      <c r="V312" s="86">
        <f t="shared" si="86"/>
        <v>0</v>
      </c>
      <c r="W312" s="94">
        <f t="shared" si="78"/>
        <v>0</v>
      </c>
    </row>
    <row r="313" spans="3:23" ht="15">
      <c r="C313" s="69">
        <v>48</v>
      </c>
      <c r="D313" s="170">
        <v>0</v>
      </c>
      <c r="E313" s="179">
        <v>0</v>
      </c>
      <c r="F313" s="180">
        <v>1</v>
      </c>
      <c r="G313" s="39">
        <f t="shared" si="72"/>
        <v>0</v>
      </c>
      <c r="H313" s="40">
        <f t="shared" si="73"/>
        <v>0</v>
      </c>
      <c r="I313" s="40"/>
      <c r="J313" s="36">
        <f t="shared" si="74"/>
        <v>0</v>
      </c>
      <c r="K313" s="156">
        <f t="shared" si="83"/>
        <v>0</v>
      </c>
      <c r="L313" s="37">
        <f t="shared" si="76"/>
        <v>0</v>
      </c>
      <c r="M313" s="40"/>
      <c r="N313" s="178">
        <f t="shared" si="84"/>
        <v>0</v>
      </c>
      <c r="O313" s="44">
        <f t="shared" si="77"/>
        <v>0</v>
      </c>
      <c r="P313" s="24" t="str">
        <f t="shared" si="80"/>
        <v>.</v>
      </c>
      <c r="Q313" s="48"/>
      <c r="R313" s="32"/>
      <c r="S313" s="48"/>
      <c r="T313" s="82"/>
      <c r="U313" s="86">
        <f t="shared" si="85"/>
        <v>0</v>
      </c>
      <c r="V313" s="86">
        <f t="shared" si="86"/>
        <v>0</v>
      </c>
      <c r="W313" s="94">
        <f t="shared" si="78"/>
        <v>0</v>
      </c>
    </row>
    <row r="314" spans="3:23" ht="15">
      <c r="C314" s="68">
        <v>49</v>
      </c>
      <c r="D314" s="170">
        <v>0</v>
      </c>
      <c r="E314" s="179">
        <v>0</v>
      </c>
      <c r="F314" s="180">
        <v>1</v>
      </c>
      <c r="G314" s="39">
        <f t="shared" si="72"/>
        <v>0</v>
      </c>
      <c r="H314" s="40">
        <f t="shared" si="73"/>
        <v>0</v>
      </c>
      <c r="I314" s="40"/>
      <c r="J314" s="36">
        <f t="shared" si="74"/>
        <v>0</v>
      </c>
      <c r="K314" s="156">
        <f t="shared" si="83"/>
        <v>0</v>
      </c>
      <c r="L314" s="37">
        <f t="shared" si="76"/>
        <v>0</v>
      </c>
      <c r="M314" s="40"/>
      <c r="N314" s="178">
        <f t="shared" si="84"/>
        <v>0</v>
      </c>
      <c r="O314" s="44">
        <f t="shared" si="77"/>
        <v>0</v>
      </c>
      <c r="P314" s="24" t="str">
        <f t="shared" si="80"/>
        <v>.</v>
      </c>
      <c r="Q314" s="48"/>
      <c r="R314" s="32"/>
      <c r="S314" s="48"/>
      <c r="T314" s="82"/>
      <c r="U314" s="86">
        <f t="shared" si="85"/>
        <v>0</v>
      </c>
      <c r="V314" s="86">
        <f t="shared" si="86"/>
        <v>0</v>
      </c>
      <c r="W314" s="94">
        <f t="shared" si="78"/>
        <v>0</v>
      </c>
    </row>
    <row r="315" spans="3:23" ht="15">
      <c r="C315" s="68">
        <v>50</v>
      </c>
      <c r="D315" s="170">
        <v>0</v>
      </c>
      <c r="E315" s="179">
        <v>0</v>
      </c>
      <c r="F315" s="180">
        <v>1</v>
      </c>
      <c r="G315" s="39">
        <f t="shared" si="72"/>
        <v>0</v>
      </c>
      <c r="H315" s="40">
        <f t="shared" si="73"/>
        <v>0</v>
      </c>
      <c r="I315" s="40"/>
      <c r="J315" s="36">
        <f t="shared" si="74"/>
        <v>0</v>
      </c>
      <c r="K315" s="156">
        <f t="shared" si="83"/>
        <v>0</v>
      </c>
      <c r="L315" s="37">
        <f t="shared" si="76"/>
        <v>0</v>
      </c>
      <c r="M315" s="40"/>
      <c r="N315" s="178">
        <f t="shared" si="84"/>
        <v>0</v>
      </c>
      <c r="O315" s="44">
        <f t="shared" si="77"/>
        <v>0</v>
      </c>
      <c r="P315" s="24" t="str">
        <f t="shared" si="80"/>
        <v>.</v>
      </c>
      <c r="Q315" s="48"/>
      <c r="R315" s="32"/>
      <c r="S315" s="48"/>
      <c r="T315" s="82"/>
      <c r="U315" s="86">
        <f t="shared" si="85"/>
        <v>0</v>
      </c>
      <c r="V315" s="86">
        <f t="shared" si="86"/>
        <v>0</v>
      </c>
      <c r="W315" s="94">
        <f t="shared" si="78"/>
        <v>0</v>
      </c>
    </row>
    <row r="316" spans="3:23" ht="15">
      <c r="C316" s="68">
        <v>51</v>
      </c>
      <c r="D316" s="170">
        <v>0</v>
      </c>
      <c r="E316" s="179">
        <v>0</v>
      </c>
      <c r="F316" s="180">
        <v>1</v>
      </c>
      <c r="G316" s="39">
        <f t="shared" si="72"/>
        <v>0</v>
      </c>
      <c r="H316" s="40">
        <f t="shared" si="73"/>
        <v>0</v>
      </c>
      <c r="I316" s="40"/>
      <c r="J316" s="36">
        <f t="shared" si="74"/>
        <v>0</v>
      </c>
      <c r="K316" s="156">
        <f t="shared" si="83"/>
        <v>0</v>
      </c>
      <c r="L316" s="37">
        <f t="shared" si="76"/>
        <v>0</v>
      </c>
      <c r="M316" s="40"/>
      <c r="N316" s="178">
        <f t="shared" si="84"/>
        <v>0</v>
      </c>
      <c r="O316" s="44">
        <f t="shared" si="77"/>
        <v>0</v>
      </c>
      <c r="P316" s="24" t="str">
        <f t="shared" si="80"/>
        <v>.</v>
      </c>
      <c r="Q316" s="48"/>
      <c r="R316" s="32"/>
      <c r="S316" s="48"/>
      <c r="T316" s="82"/>
      <c r="U316" s="86">
        <f t="shared" si="85"/>
        <v>0</v>
      </c>
      <c r="V316" s="86">
        <f t="shared" si="86"/>
        <v>0</v>
      </c>
      <c r="W316" s="94">
        <f t="shared" si="78"/>
        <v>0</v>
      </c>
    </row>
    <row r="317" spans="3:23" ht="15">
      <c r="C317" s="69">
        <v>52</v>
      </c>
      <c r="D317" s="170">
        <v>0</v>
      </c>
      <c r="E317" s="179">
        <v>0</v>
      </c>
      <c r="F317" s="180">
        <v>1</v>
      </c>
      <c r="G317" s="181">
        <f t="shared" si="72"/>
        <v>0</v>
      </c>
      <c r="H317" s="182">
        <f t="shared" si="73"/>
        <v>0</v>
      </c>
      <c r="I317" s="182"/>
      <c r="J317" s="184">
        <f t="shared" si="74"/>
        <v>0</v>
      </c>
      <c r="K317" s="156">
        <f t="shared" si="83"/>
        <v>0</v>
      </c>
      <c r="L317" s="185">
        <f t="shared" si="76"/>
        <v>0</v>
      </c>
      <c r="M317" s="182"/>
      <c r="N317" s="178">
        <f t="shared" si="84"/>
        <v>0</v>
      </c>
      <c r="O317" s="187">
        <f t="shared" si="77"/>
        <v>0</v>
      </c>
      <c r="P317" s="24" t="str">
        <f t="shared" si="80"/>
        <v>.</v>
      </c>
      <c r="Q317" s="48"/>
      <c r="R317" s="32"/>
      <c r="S317" s="48"/>
      <c r="T317" s="82"/>
      <c r="U317" s="86">
        <f t="shared" si="85"/>
        <v>0</v>
      </c>
      <c r="V317" s="86">
        <f t="shared" si="86"/>
        <v>0</v>
      </c>
      <c r="W317" s="94">
        <f t="shared" si="78"/>
        <v>0</v>
      </c>
    </row>
    <row r="318" spans="3:23" ht="15">
      <c r="C318" s="69"/>
      <c r="D318" s="40"/>
      <c r="E318" s="40"/>
      <c r="F318" s="204" t="s">
        <v>53</v>
      </c>
      <c r="G318" s="40">
        <f>SUM(G266:G317)</f>
        <v>0</v>
      </c>
      <c r="H318" s="40">
        <f>SUM(H266:H317)</f>
        <v>0</v>
      </c>
      <c r="I318" s="40"/>
      <c r="J318" s="36">
        <f>SUM(J266:J317)</f>
        <v>0</v>
      </c>
      <c r="K318" s="36">
        <f>SUM(K266:K317)</f>
        <v>0</v>
      </c>
      <c r="L318" s="37">
        <f>SUM(L266:L317)</f>
        <v>0</v>
      </c>
      <c r="M318" s="40"/>
      <c r="N318" s="38">
        <f>SUM(N266:N317)</f>
        <v>0</v>
      </c>
      <c r="O318" s="38">
        <f>SUM(O266:O317)</f>
        <v>0</v>
      </c>
      <c r="P318" s="24"/>
      <c r="S318" s="43"/>
      <c r="T318" s="82"/>
      <c r="U318" s="88">
        <f>SUM(U266:U317)</f>
        <v>0</v>
      </c>
      <c r="V318" s="88">
        <f>SUM(V266:V317)</f>
        <v>0</v>
      </c>
      <c r="W318" s="140">
        <f>SUM(W266:W317)</f>
        <v>0</v>
      </c>
    </row>
    <row r="319" spans="3:23" s="9" customFormat="1" ht="13.5" thickBot="1">
      <c r="C319" s="69"/>
      <c r="D319" s="43"/>
      <c r="E319" s="43"/>
      <c r="F319" s="43"/>
      <c r="G319" s="43"/>
      <c r="H319" s="43"/>
      <c r="I319" s="43"/>
      <c r="J319" s="43"/>
      <c r="K319" s="43"/>
      <c r="L319" s="61"/>
      <c r="M319" s="43"/>
      <c r="N319" s="61"/>
      <c r="O319" s="61"/>
      <c r="P319" s="72"/>
      <c r="Q319" s="48"/>
      <c r="R319" s="43"/>
      <c r="S319" s="43"/>
      <c r="T319" s="82"/>
      <c r="U319" s="86"/>
      <c r="V319" s="86"/>
      <c r="W319" s="86"/>
    </row>
    <row r="320" spans="3:23" ht="52.5" customHeight="1">
      <c r="C320" s="71"/>
      <c r="D320" s="43"/>
      <c r="E320" s="43"/>
      <c r="F320" s="43"/>
      <c r="G320" s="43"/>
      <c r="H320" s="43"/>
      <c r="I320" s="43"/>
      <c r="J320" s="43"/>
      <c r="K320" s="296" t="s">
        <v>119</v>
      </c>
      <c r="L320" s="297"/>
      <c r="M320" s="11" t="s">
        <v>18</v>
      </c>
      <c r="N320" s="12" t="s">
        <v>8</v>
      </c>
      <c r="O320" s="13" t="s">
        <v>9</v>
      </c>
      <c r="P320" s="72"/>
      <c r="Q320" s="48"/>
      <c r="R320" s="43"/>
      <c r="S320" s="43"/>
      <c r="T320" s="82"/>
      <c r="U320" s="86"/>
      <c r="V320" s="86"/>
      <c r="W320" s="94"/>
    </row>
    <row r="321" spans="3:23" ht="13.5" thickBot="1">
      <c r="C321" s="71"/>
      <c r="D321" s="43"/>
      <c r="E321" s="43"/>
      <c r="F321" s="43"/>
      <c r="G321" s="43"/>
      <c r="H321" s="43"/>
      <c r="I321" s="43"/>
      <c r="J321" s="43"/>
      <c r="K321" s="242" t="s">
        <v>105</v>
      </c>
      <c r="L321" s="243"/>
      <c r="M321" s="249">
        <v>0.007</v>
      </c>
      <c r="N321" s="245">
        <f>ROUND(N318*(1+M321),2)</f>
        <v>0</v>
      </c>
      <c r="O321" s="246">
        <f>ROUND(O318*(1+M321),2)</f>
        <v>0</v>
      </c>
      <c r="P321" s="72"/>
      <c r="Q321" s="48"/>
      <c r="R321" s="43"/>
      <c r="S321" s="43"/>
      <c r="T321" s="82"/>
      <c r="U321" s="86"/>
      <c r="V321" s="86"/>
      <c r="W321" s="94"/>
    </row>
    <row r="322" spans="3:23" ht="13.5" thickBot="1">
      <c r="C322" s="71"/>
      <c r="D322" s="43"/>
      <c r="E322" s="43"/>
      <c r="F322" s="43"/>
      <c r="G322" s="43"/>
      <c r="H322" s="43"/>
      <c r="I322" s="43"/>
      <c r="J322" s="43"/>
      <c r="K322" s="43"/>
      <c r="L322" s="61"/>
      <c r="M322" s="43"/>
      <c r="N322" s="61"/>
      <c r="O322" s="61"/>
      <c r="P322" s="72"/>
      <c r="Q322" s="48"/>
      <c r="R322" s="43"/>
      <c r="S322" s="43"/>
      <c r="T322" s="82"/>
      <c r="U322" s="86"/>
      <c r="V322" s="86"/>
      <c r="W322" s="94"/>
    </row>
    <row r="323" spans="3:23" ht="14.25">
      <c r="C323" s="217">
        <v>2018</v>
      </c>
      <c r="D323" s="63"/>
      <c r="E323" s="63"/>
      <c r="F323" s="63"/>
      <c r="G323" s="63"/>
      <c r="H323" s="63"/>
      <c r="I323" s="63"/>
      <c r="J323" s="63"/>
      <c r="K323" s="63"/>
      <c r="L323" s="63"/>
      <c r="M323" s="63"/>
      <c r="N323" s="63"/>
      <c r="O323" s="63"/>
      <c r="P323" s="64"/>
      <c r="Q323" s="63"/>
      <c r="R323" s="63"/>
      <c r="S323" s="107"/>
      <c r="T323" s="90"/>
      <c r="U323" s="90"/>
      <c r="V323" s="90"/>
      <c r="W323" s="91"/>
    </row>
    <row r="324" spans="3:23" ht="13.5" thickBot="1">
      <c r="C324" s="65"/>
      <c r="D324" s="9"/>
      <c r="E324" s="9"/>
      <c r="F324" s="9"/>
      <c r="G324" s="9"/>
      <c r="H324" s="9"/>
      <c r="I324" s="9"/>
      <c r="J324" s="9"/>
      <c r="K324" s="9"/>
      <c r="L324" s="9"/>
      <c r="M324" s="9"/>
      <c r="N324" s="9"/>
      <c r="O324" s="9"/>
      <c r="P324" s="24"/>
      <c r="Q324" s="9"/>
      <c r="R324" s="9"/>
      <c r="S324" s="48"/>
      <c r="T324" s="82"/>
      <c r="U324" s="82"/>
      <c r="V324" s="82"/>
      <c r="W324" s="92"/>
    </row>
    <row r="325" spans="3:23" ht="13.5" thickBot="1">
      <c r="C325" s="66"/>
      <c r="D325" s="289" t="s">
        <v>1</v>
      </c>
      <c r="E325" s="290"/>
      <c r="F325" s="291"/>
      <c r="G325" s="5"/>
      <c r="H325" s="6"/>
      <c r="I325" s="6"/>
      <c r="J325" s="292" t="s">
        <v>2</v>
      </c>
      <c r="K325" s="293"/>
      <c r="L325" s="293"/>
      <c r="M325" s="7"/>
      <c r="N325" s="294" t="s">
        <v>3</v>
      </c>
      <c r="O325" s="295"/>
      <c r="P325" s="24"/>
      <c r="Q325" s="9"/>
      <c r="R325" s="9"/>
      <c r="S325" s="48"/>
      <c r="T325" s="82"/>
      <c r="U325" s="82"/>
      <c r="V325" s="82"/>
      <c r="W325" s="92"/>
    </row>
    <row r="326" spans="3:23" ht="63.75">
      <c r="C326" s="67" t="s">
        <v>4</v>
      </c>
      <c r="D326" s="173" t="s">
        <v>68</v>
      </c>
      <c r="E326" s="174" t="s">
        <v>69</v>
      </c>
      <c r="F326" s="166" t="s">
        <v>30</v>
      </c>
      <c r="G326" s="14" t="s">
        <v>70</v>
      </c>
      <c r="H326" s="15" t="s">
        <v>71</v>
      </c>
      <c r="I326" s="15"/>
      <c r="J326" s="16" t="s">
        <v>5</v>
      </c>
      <c r="K326" s="16" t="s">
        <v>6</v>
      </c>
      <c r="L326" s="17" t="s">
        <v>7</v>
      </c>
      <c r="M326" s="15"/>
      <c r="N326" s="18" t="s">
        <v>8</v>
      </c>
      <c r="O326" s="18" t="s">
        <v>9</v>
      </c>
      <c r="P326" s="24"/>
      <c r="Q326" s="275" t="s">
        <v>81</v>
      </c>
      <c r="R326" s="276"/>
      <c r="S326" s="139"/>
      <c r="T326" s="82"/>
      <c r="U326" s="93" t="s">
        <v>10</v>
      </c>
      <c r="V326" s="93" t="s">
        <v>11</v>
      </c>
      <c r="W326" s="92"/>
    </row>
    <row r="327" spans="3:23" ht="15">
      <c r="C327" s="68">
        <v>1</v>
      </c>
      <c r="D327" s="170">
        <v>0</v>
      </c>
      <c r="E327" s="171">
        <v>0</v>
      </c>
      <c r="F327" s="172">
        <v>1</v>
      </c>
      <c r="G327" s="39">
        <f>D327+E327</f>
        <v>0</v>
      </c>
      <c r="H327" s="40">
        <f>ROUND((G327/F327),2)</f>
        <v>0</v>
      </c>
      <c r="I327" s="40"/>
      <c r="J327" s="36">
        <f>ROUND((H327*3%)*F327,2)</f>
        <v>0</v>
      </c>
      <c r="K327" s="36">
        <f aca="true" t="shared" si="87" ref="K327:K338">ROUND((IF(H327-$R$329&lt;0,0,(H327-$R$329))*3.5%)*F327,2)</f>
        <v>0</v>
      </c>
      <c r="L327" s="37">
        <f>J327+K327</f>
        <v>0</v>
      </c>
      <c r="M327" s="40"/>
      <c r="N327" s="44">
        <f aca="true" t="shared" si="88" ref="N327:N338">((MIN(H327,$R$330)*0.58%)+IF(H327&gt;$R$330,(H327-$R$330)*1.25%,0))*F327</f>
        <v>0</v>
      </c>
      <c r="O327" s="44">
        <f aca="true" t="shared" si="89" ref="O327:O378">(H327*3.75%)*F327</f>
        <v>0</v>
      </c>
      <c r="P327" s="24" t="str">
        <f>IF(W327&lt;&gt;0,"Error - review!",".")</f>
        <v>.</v>
      </c>
      <c r="Q327" s="111" t="s">
        <v>76</v>
      </c>
      <c r="R327" s="112"/>
      <c r="S327" s="48"/>
      <c r="T327" s="82"/>
      <c r="U327" s="86">
        <f aca="true" t="shared" si="90" ref="U327:U338">((MIN(H327,$R$330)*0.58%))*F327</f>
        <v>0</v>
      </c>
      <c r="V327" s="86">
        <f aca="true" t="shared" si="91" ref="V327:V338">(IF(H327&gt;$R$330,(H327-$R$330)*1.25%,0))*F327</f>
        <v>0</v>
      </c>
      <c r="W327" s="94">
        <f aca="true" t="shared" si="92" ref="W327:W338">(U327+V327)-N327</f>
        <v>0</v>
      </c>
    </row>
    <row r="328" spans="3:23" ht="15">
      <c r="C328" s="68">
        <v>2</v>
      </c>
      <c r="D328" s="170">
        <v>0</v>
      </c>
      <c r="E328" s="171">
        <v>0</v>
      </c>
      <c r="F328" s="172">
        <v>1</v>
      </c>
      <c r="G328" s="39">
        <f aca="true" t="shared" si="93" ref="G328:G378">D328+E328</f>
        <v>0</v>
      </c>
      <c r="H328" s="40">
        <f aca="true" t="shared" si="94" ref="H328:H378">ROUND((G328/F328),2)</f>
        <v>0</v>
      </c>
      <c r="I328" s="40"/>
      <c r="J328" s="36">
        <f aca="true" t="shared" si="95" ref="J328:J378">ROUND((H328*3%)*F328,2)</f>
        <v>0</v>
      </c>
      <c r="K328" s="36">
        <f t="shared" si="87"/>
        <v>0</v>
      </c>
      <c r="L328" s="37">
        <f aca="true" t="shared" si="96" ref="L328:L378">J328+K328</f>
        <v>0</v>
      </c>
      <c r="M328" s="40"/>
      <c r="N328" s="44">
        <f t="shared" si="88"/>
        <v>0</v>
      </c>
      <c r="O328" s="44">
        <f t="shared" si="89"/>
        <v>0</v>
      </c>
      <c r="P328" s="24" t="str">
        <f aca="true" t="shared" si="97" ref="P328:P378">IF(W328&lt;&gt;0,"Error - review!",".")</f>
        <v>.</v>
      </c>
      <c r="Q328" s="113" t="s">
        <v>13</v>
      </c>
      <c r="R328" s="150">
        <v>238.3</v>
      </c>
      <c r="S328" s="48"/>
      <c r="T328" s="82"/>
      <c r="U328" s="86">
        <f t="shared" si="90"/>
        <v>0</v>
      </c>
      <c r="V328" s="86">
        <f t="shared" si="91"/>
        <v>0</v>
      </c>
      <c r="W328" s="94">
        <f t="shared" si="92"/>
        <v>0</v>
      </c>
    </row>
    <row r="329" spans="3:23" ht="15">
      <c r="C329" s="68">
        <v>3</v>
      </c>
      <c r="D329" s="170">
        <v>0</v>
      </c>
      <c r="E329" s="171">
        <v>0</v>
      </c>
      <c r="F329" s="172">
        <v>1</v>
      </c>
      <c r="G329" s="39">
        <f t="shared" si="93"/>
        <v>0</v>
      </c>
      <c r="H329" s="40">
        <f t="shared" si="94"/>
        <v>0</v>
      </c>
      <c r="I329" s="40"/>
      <c r="J329" s="36">
        <f t="shared" si="95"/>
        <v>0</v>
      </c>
      <c r="K329" s="36">
        <f t="shared" si="87"/>
        <v>0</v>
      </c>
      <c r="L329" s="37">
        <f t="shared" si="96"/>
        <v>0</v>
      </c>
      <c r="M329" s="40"/>
      <c r="N329" s="44">
        <f t="shared" si="88"/>
        <v>0</v>
      </c>
      <c r="O329" s="44">
        <f t="shared" si="89"/>
        <v>0</v>
      </c>
      <c r="P329" s="24" t="str">
        <f t="shared" si="97"/>
        <v>.</v>
      </c>
      <c r="Q329" s="113" t="s">
        <v>40</v>
      </c>
      <c r="R329" s="150">
        <f>SUM(R328*52.18*2)/52.18</f>
        <v>476.6</v>
      </c>
      <c r="S329" s="48"/>
      <c r="T329" s="82"/>
      <c r="U329" s="86">
        <f t="shared" si="90"/>
        <v>0</v>
      </c>
      <c r="V329" s="86">
        <f t="shared" si="91"/>
        <v>0</v>
      </c>
      <c r="W329" s="94">
        <f t="shared" si="92"/>
        <v>0</v>
      </c>
    </row>
    <row r="330" spans="3:23" ht="15">
      <c r="C330" s="68">
        <v>4</v>
      </c>
      <c r="D330" s="170">
        <v>0</v>
      </c>
      <c r="E330" s="171">
        <v>0</v>
      </c>
      <c r="F330" s="172">
        <v>1</v>
      </c>
      <c r="G330" s="39">
        <f t="shared" si="93"/>
        <v>0</v>
      </c>
      <c r="H330" s="40">
        <f t="shared" si="94"/>
        <v>0</v>
      </c>
      <c r="I330" s="40"/>
      <c r="J330" s="36">
        <f t="shared" si="95"/>
        <v>0</v>
      </c>
      <c r="K330" s="36">
        <f t="shared" si="87"/>
        <v>0</v>
      </c>
      <c r="L330" s="37">
        <f t="shared" si="96"/>
        <v>0</v>
      </c>
      <c r="M330" s="40"/>
      <c r="N330" s="44">
        <f t="shared" si="88"/>
        <v>0</v>
      </c>
      <c r="O330" s="44">
        <f t="shared" si="89"/>
        <v>0</v>
      </c>
      <c r="P330" s="24" t="str">
        <f t="shared" si="97"/>
        <v>.</v>
      </c>
      <c r="Q330" s="113" t="s">
        <v>32</v>
      </c>
      <c r="R330" s="150">
        <f>SUM(R328*3.74*52.18)/52.18</f>
        <v>891.2420000000001</v>
      </c>
      <c r="S330" s="48"/>
      <c r="T330" s="82"/>
      <c r="U330" s="86">
        <f t="shared" si="90"/>
        <v>0</v>
      </c>
      <c r="V330" s="86">
        <f t="shared" si="91"/>
        <v>0</v>
      </c>
      <c r="W330" s="94">
        <f t="shared" si="92"/>
        <v>0</v>
      </c>
    </row>
    <row r="331" spans="3:23" ht="15">
      <c r="C331" s="68">
        <v>5</v>
      </c>
      <c r="D331" s="170">
        <v>0</v>
      </c>
      <c r="E331" s="171">
        <v>0</v>
      </c>
      <c r="F331" s="172">
        <v>1</v>
      </c>
      <c r="G331" s="39">
        <f t="shared" si="93"/>
        <v>0</v>
      </c>
      <c r="H331" s="40">
        <f t="shared" si="94"/>
        <v>0</v>
      </c>
      <c r="I331" s="40"/>
      <c r="J331" s="36">
        <f t="shared" si="95"/>
        <v>0</v>
      </c>
      <c r="K331" s="36">
        <f t="shared" si="87"/>
        <v>0</v>
      </c>
      <c r="L331" s="37">
        <f t="shared" si="96"/>
        <v>0</v>
      </c>
      <c r="M331" s="40"/>
      <c r="N331" s="44">
        <f t="shared" si="88"/>
        <v>0</v>
      </c>
      <c r="O331" s="44">
        <f t="shared" si="89"/>
        <v>0</v>
      </c>
      <c r="P331" s="24" t="str">
        <f t="shared" si="97"/>
        <v>.</v>
      </c>
      <c r="Q331" s="202">
        <v>43160</v>
      </c>
      <c r="R331" s="150"/>
      <c r="S331" s="48"/>
      <c r="T331" s="82"/>
      <c r="U331" s="86">
        <f t="shared" si="90"/>
        <v>0</v>
      </c>
      <c r="V331" s="86">
        <f t="shared" si="91"/>
        <v>0</v>
      </c>
      <c r="W331" s="94">
        <f t="shared" si="92"/>
        <v>0</v>
      </c>
    </row>
    <row r="332" spans="3:23" ht="15">
      <c r="C332" s="68">
        <v>6</v>
      </c>
      <c r="D332" s="170">
        <v>0</v>
      </c>
      <c r="E332" s="171">
        <v>0</v>
      </c>
      <c r="F332" s="172">
        <v>1</v>
      </c>
      <c r="G332" s="39">
        <f t="shared" si="93"/>
        <v>0</v>
      </c>
      <c r="H332" s="40">
        <f t="shared" si="94"/>
        <v>0</v>
      </c>
      <c r="I332" s="40"/>
      <c r="J332" s="36">
        <f t="shared" si="95"/>
        <v>0</v>
      </c>
      <c r="K332" s="36">
        <f t="shared" si="87"/>
        <v>0</v>
      </c>
      <c r="L332" s="37">
        <f t="shared" si="96"/>
        <v>0</v>
      </c>
      <c r="M332" s="40"/>
      <c r="N332" s="44">
        <f t="shared" si="88"/>
        <v>0</v>
      </c>
      <c r="O332" s="44">
        <f t="shared" si="89"/>
        <v>0</v>
      </c>
      <c r="P332" s="24" t="str">
        <f t="shared" si="97"/>
        <v>.</v>
      </c>
      <c r="Q332" s="113" t="s">
        <v>74</v>
      </c>
      <c r="R332" s="150">
        <f>R328</f>
        <v>238.3</v>
      </c>
      <c r="S332" s="48"/>
      <c r="T332" s="82"/>
      <c r="U332" s="86">
        <f t="shared" si="90"/>
        <v>0</v>
      </c>
      <c r="V332" s="86">
        <f t="shared" si="91"/>
        <v>0</v>
      </c>
      <c r="W332" s="94">
        <f t="shared" si="92"/>
        <v>0</v>
      </c>
    </row>
    <row r="333" spans="3:23" ht="15">
      <c r="C333" s="68">
        <v>7</v>
      </c>
      <c r="D333" s="170">
        <v>0</v>
      </c>
      <c r="E333" s="171">
        <v>0</v>
      </c>
      <c r="F333" s="172">
        <v>1</v>
      </c>
      <c r="G333" s="39">
        <f t="shared" si="93"/>
        <v>0</v>
      </c>
      <c r="H333" s="40">
        <f t="shared" si="94"/>
        <v>0</v>
      </c>
      <c r="I333" s="40"/>
      <c r="J333" s="36">
        <f t="shared" si="95"/>
        <v>0</v>
      </c>
      <c r="K333" s="36">
        <f t="shared" si="87"/>
        <v>0</v>
      </c>
      <c r="L333" s="37">
        <f t="shared" si="96"/>
        <v>0</v>
      </c>
      <c r="M333" s="40"/>
      <c r="N333" s="44">
        <f t="shared" si="88"/>
        <v>0</v>
      </c>
      <c r="O333" s="44">
        <f t="shared" si="89"/>
        <v>0</v>
      </c>
      <c r="P333" s="24" t="str">
        <f t="shared" si="97"/>
        <v>.</v>
      </c>
      <c r="Q333" s="113" t="s">
        <v>75</v>
      </c>
      <c r="R333" s="150">
        <v>243.3</v>
      </c>
      <c r="S333" s="48"/>
      <c r="T333" s="82"/>
      <c r="U333" s="86">
        <f t="shared" si="90"/>
        <v>0</v>
      </c>
      <c r="V333" s="86">
        <f t="shared" si="91"/>
        <v>0</v>
      </c>
      <c r="W333" s="94">
        <f t="shared" si="92"/>
        <v>0</v>
      </c>
    </row>
    <row r="334" spans="3:23" ht="15">
      <c r="C334" s="68">
        <v>8</v>
      </c>
      <c r="D334" s="170">
        <v>0</v>
      </c>
      <c r="E334" s="171">
        <v>0</v>
      </c>
      <c r="F334" s="172">
        <v>1</v>
      </c>
      <c r="G334" s="39">
        <f t="shared" si="93"/>
        <v>0</v>
      </c>
      <c r="H334" s="40">
        <f t="shared" si="94"/>
        <v>0</v>
      </c>
      <c r="I334" s="40"/>
      <c r="J334" s="36">
        <f t="shared" si="95"/>
        <v>0</v>
      </c>
      <c r="K334" s="36">
        <f t="shared" si="87"/>
        <v>0</v>
      </c>
      <c r="L334" s="157">
        <f t="shared" si="96"/>
        <v>0</v>
      </c>
      <c r="M334" s="158"/>
      <c r="N334" s="44">
        <f t="shared" si="88"/>
        <v>0</v>
      </c>
      <c r="O334" s="44">
        <f t="shared" si="89"/>
        <v>0</v>
      </c>
      <c r="P334" s="24" t="str">
        <f t="shared" si="97"/>
        <v>.</v>
      </c>
      <c r="Q334" s="113" t="s">
        <v>83</v>
      </c>
      <c r="R334" s="150">
        <f>ROUND(((((($R$332*(2/7))+($R$333*(5/7)))*52.18)/52.18)*2),2)</f>
        <v>483.74</v>
      </c>
      <c r="S334" s="48"/>
      <c r="T334" s="82"/>
      <c r="U334" s="86">
        <f t="shared" si="90"/>
        <v>0</v>
      </c>
      <c r="V334" s="86">
        <f t="shared" si="91"/>
        <v>0</v>
      </c>
      <c r="W334" s="94">
        <f t="shared" si="92"/>
        <v>0</v>
      </c>
    </row>
    <row r="335" spans="3:23" ht="15">
      <c r="C335" s="68">
        <v>9</v>
      </c>
      <c r="D335" s="170">
        <v>0</v>
      </c>
      <c r="E335" s="171">
        <v>0</v>
      </c>
      <c r="F335" s="172">
        <v>1</v>
      </c>
      <c r="G335" s="39">
        <f t="shared" si="93"/>
        <v>0</v>
      </c>
      <c r="H335" s="40">
        <f t="shared" si="94"/>
        <v>0</v>
      </c>
      <c r="I335" s="40"/>
      <c r="J335" s="36">
        <f t="shared" si="95"/>
        <v>0</v>
      </c>
      <c r="K335" s="36">
        <f t="shared" si="87"/>
        <v>0</v>
      </c>
      <c r="L335" s="157">
        <f t="shared" si="96"/>
        <v>0</v>
      </c>
      <c r="M335" s="158"/>
      <c r="N335" s="44">
        <f t="shared" si="88"/>
        <v>0</v>
      </c>
      <c r="O335" s="44">
        <f t="shared" si="89"/>
        <v>0</v>
      </c>
      <c r="P335" s="24" t="str">
        <f t="shared" si="97"/>
        <v>.</v>
      </c>
      <c r="Q335" s="113" t="s">
        <v>38</v>
      </c>
      <c r="R335" s="150">
        <f>ROUND(((((($R$332*(2/7))+($R$333*(5/7)))*52.18)/52.189)*3.74),2)</f>
        <v>904.44</v>
      </c>
      <c r="S335" s="48"/>
      <c r="T335" s="82"/>
      <c r="U335" s="86">
        <f t="shared" si="90"/>
        <v>0</v>
      </c>
      <c r="V335" s="86">
        <f t="shared" si="91"/>
        <v>0</v>
      </c>
      <c r="W335" s="94">
        <f t="shared" si="92"/>
        <v>0</v>
      </c>
    </row>
    <row r="336" spans="3:23" ht="15">
      <c r="C336" s="68">
        <v>10</v>
      </c>
      <c r="D336" s="170">
        <v>0</v>
      </c>
      <c r="E336" s="171">
        <v>0</v>
      </c>
      <c r="F336" s="172">
        <v>1</v>
      </c>
      <c r="G336" s="39">
        <f t="shared" si="93"/>
        <v>0</v>
      </c>
      <c r="H336" s="40">
        <f t="shared" si="94"/>
        <v>0</v>
      </c>
      <c r="I336" s="40"/>
      <c r="J336" s="36">
        <f t="shared" si="95"/>
        <v>0</v>
      </c>
      <c r="K336" s="36">
        <f t="shared" si="87"/>
        <v>0</v>
      </c>
      <c r="L336" s="157">
        <f t="shared" si="96"/>
        <v>0</v>
      </c>
      <c r="M336" s="158"/>
      <c r="N336" s="44">
        <f t="shared" si="88"/>
        <v>0</v>
      </c>
      <c r="O336" s="44">
        <f t="shared" si="89"/>
        <v>0</v>
      </c>
      <c r="P336" s="24" t="str">
        <f t="shared" si="97"/>
        <v>.</v>
      </c>
      <c r="Q336" s="111" t="s">
        <v>77</v>
      </c>
      <c r="R336" s="150"/>
      <c r="S336" s="48"/>
      <c r="T336" s="82"/>
      <c r="U336" s="86">
        <f t="shared" si="90"/>
        <v>0</v>
      </c>
      <c r="V336" s="86">
        <f t="shared" si="91"/>
        <v>0</v>
      </c>
      <c r="W336" s="94">
        <f t="shared" si="92"/>
        <v>0</v>
      </c>
    </row>
    <row r="337" spans="3:23" ht="15">
      <c r="C337" s="68">
        <v>11</v>
      </c>
      <c r="D337" s="170">
        <v>0</v>
      </c>
      <c r="E337" s="171">
        <v>0</v>
      </c>
      <c r="F337" s="172">
        <v>1</v>
      </c>
      <c r="G337" s="39">
        <f t="shared" si="93"/>
        <v>0</v>
      </c>
      <c r="H337" s="40">
        <f t="shared" si="94"/>
        <v>0</v>
      </c>
      <c r="I337" s="40"/>
      <c r="J337" s="36">
        <f t="shared" si="95"/>
        <v>0</v>
      </c>
      <c r="K337" s="36">
        <f t="shared" si="87"/>
        <v>0</v>
      </c>
      <c r="L337" s="157">
        <f t="shared" si="96"/>
        <v>0</v>
      </c>
      <c r="M337" s="158"/>
      <c r="N337" s="44">
        <f t="shared" si="88"/>
        <v>0</v>
      </c>
      <c r="O337" s="44">
        <f t="shared" si="89"/>
        <v>0</v>
      </c>
      <c r="P337" s="24" t="str">
        <f t="shared" si="97"/>
        <v>.</v>
      </c>
      <c r="Q337" s="113" t="s">
        <v>75</v>
      </c>
      <c r="R337" s="150">
        <v>243.3</v>
      </c>
      <c r="S337" s="48"/>
      <c r="T337" s="82"/>
      <c r="U337" s="86">
        <f t="shared" si="90"/>
        <v>0</v>
      </c>
      <c r="V337" s="86">
        <f t="shared" si="91"/>
        <v>0</v>
      </c>
      <c r="W337" s="94">
        <f t="shared" si="92"/>
        <v>0</v>
      </c>
    </row>
    <row r="338" spans="3:23" ht="15">
      <c r="C338" s="69">
        <v>12</v>
      </c>
      <c r="D338" s="170">
        <v>0</v>
      </c>
      <c r="E338" s="171">
        <v>0</v>
      </c>
      <c r="F338" s="172">
        <v>1</v>
      </c>
      <c r="G338" s="39">
        <f t="shared" si="93"/>
        <v>0</v>
      </c>
      <c r="H338" s="40">
        <f t="shared" si="94"/>
        <v>0</v>
      </c>
      <c r="I338" s="40"/>
      <c r="J338" s="36">
        <f t="shared" si="95"/>
        <v>0</v>
      </c>
      <c r="K338" s="36">
        <f t="shared" si="87"/>
        <v>0</v>
      </c>
      <c r="L338" s="157">
        <f t="shared" si="96"/>
        <v>0</v>
      </c>
      <c r="M338" s="158"/>
      <c r="N338" s="44">
        <f t="shared" si="88"/>
        <v>0</v>
      </c>
      <c r="O338" s="44">
        <f t="shared" si="89"/>
        <v>0</v>
      </c>
      <c r="P338" s="24" t="str">
        <f t="shared" si="97"/>
        <v>.</v>
      </c>
      <c r="Q338" s="113" t="s">
        <v>84</v>
      </c>
      <c r="R338" s="150">
        <f>ROUND(($R$337*52.18*2)/52.18,2)</f>
        <v>486.6</v>
      </c>
      <c r="S338" s="48"/>
      <c r="T338" s="82"/>
      <c r="U338" s="86">
        <f t="shared" si="90"/>
        <v>0</v>
      </c>
      <c r="V338" s="86">
        <f t="shared" si="91"/>
        <v>0</v>
      </c>
      <c r="W338" s="94">
        <f t="shared" si="92"/>
        <v>0</v>
      </c>
    </row>
    <row r="339" spans="3:23" ht="13.5" thickBot="1">
      <c r="C339" s="207">
        <v>13</v>
      </c>
      <c r="D339" s="170">
        <v>0</v>
      </c>
      <c r="E339" s="171">
        <v>0</v>
      </c>
      <c r="F339" s="172">
        <v>1</v>
      </c>
      <c r="G339" s="39">
        <f t="shared" si="93"/>
        <v>0</v>
      </c>
      <c r="H339" s="40">
        <f t="shared" si="94"/>
        <v>0</v>
      </c>
      <c r="I339" s="40"/>
      <c r="J339" s="36">
        <f>ROUND((H339*3%)*F339,2)</f>
        <v>0</v>
      </c>
      <c r="K339" s="156">
        <f>ROUND((IF(H339-$R$334&lt;0,0,(H339-$R$334))*3.5%)*F339,2)</f>
        <v>0</v>
      </c>
      <c r="L339" s="37">
        <f>J339+K339</f>
        <v>0</v>
      </c>
      <c r="M339" s="40"/>
      <c r="N339" s="44">
        <f>((MIN(H339,$R$335)*0.58%)+IF(H339&gt;$R$335,(H339-$R$335)*1.25%,0))*F339</f>
        <v>0</v>
      </c>
      <c r="O339" s="44">
        <f t="shared" si="89"/>
        <v>0</v>
      </c>
      <c r="P339" s="24" t="str">
        <f t="shared" si="97"/>
        <v>.</v>
      </c>
      <c r="Q339" s="114" t="s">
        <v>28</v>
      </c>
      <c r="R339" s="151">
        <f>ROUND(($R$337*52.18*3.74)/52.18,2)</f>
        <v>909.94</v>
      </c>
      <c r="S339" s="48"/>
      <c r="T339" s="82"/>
      <c r="U339" s="86">
        <f>((MIN(H339,$R$335)*0.58%))*F339</f>
        <v>0</v>
      </c>
      <c r="V339" s="86">
        <f>(IF(H339&gt;$R$335,(H339-$R$335)*1.25%,0))*F339</f>
        <v>0</v>
      </c>
      <c r="W339" s="94">
        <f>(U339+V339)-N339</f>
        <v>0</v>
      </c>
    </row>
    <row r="340" spans="3:23" ht="15">
      <c r="C340" s="68">
        <v>14</v>
      </c>
      <c r="D340" s="170">
        <v>0</v>
      </c>
      <c r="E340" s="171">
        <v>0</v>
      </c>
      <c r="F340" s="172">
        <v>1</v>
      </c>
      <c r="G340" s="39">
        <f t="shared" si="93"/>
        <v>0</v>
      </c>
      <c r="H340" s="40">
        <f t="shared" si="94"/>
        <v>0</v>
      </c>
      <c r="I340" s="40"/>
      <c r="J340" s="36">
        <f t="shared" si="95"/>
        <v>0</v>
      </c>
      <c r="K340" s="156">
        <f aca="true" t="shared" si="98" ref="K340:K351">ROUND((IF(H340-$R$338&lt;0,0,(H340-$R$338))*3.5%)*F340,2)</f>
        <v>0</v>
      </c>
      <c r="L340" s="37">
        <f t="shared" si="96"/>
        <v>0</v>
      </c>
      <c r="M340" s="40"/>
      <c r="N340" s="44">
        <f aca="true" t="shared" si="99" ref="N340:N345">((MIN(H340,$R$339)*0.58%)+IF(H340&gt;$R$339,(H340-$R$339)*1.25%,0))*F340</f>
        <v>0</v>
      </c>
      <c r="O340" s="44">
        <f t="shared" si="89"/>
        <v>0</v>
      </c>
      <c r="P340" s="24" t="str">
        <f t="shared" si="97"/>
        <v>.</v>
      </c>
      <c r="Q340" s="48"/>
      <c r="R340" s="32"/>
      <c r="S340" s="48"/>
      <c r="T340" s="82"/>
      <c r="U340" s="86">
        <f>((MIN(H340,$R$339)*0.58%))*F340</f>
        <v>0</v>
      </c>
      <c r="V340" s="86">
        <f>(IF(H340&gt;$R$339,(H340-$R$339)*1.25%,0))*F340</f>
        <v>0</v>
      </c>
      <c r="W340" s="94">
        <f aca="true" t="shared" si="100" ref="W340:W378">(U340+V340)-N340</f>
        <v>0</v>
      </c>
    </row>
    <row r="341" spans="3:23" ht="15">
      <c r="C341" s="68">
        <v>15</v>
      </c>
      <c r="D341" s="170">
        <v>0</v>
      </c>
      <c r="E341" s="171">
        <v>0</v>
      </c>
      <c r="F341" s="172">
        <v>1</v>
      </c>
      <c r="G341" s="39">
        <f t="shared" si="93"/>
        <v>0</v>
      </c>
      <c r="H341" s="40">
        <f t="shared" si="94"/>
        <v>0</v>
      </c>
      <c r="I341" s="40"/>
      <c r="J341" s="36">
        <f t="shared" si="95"/>
        <v>0</v>
      </c>
      <c r="K341" s="156">
        <f t="shared" si="98"/>
        <v>0</v>
      </c>
      <c r="L341" s="37">
        <f t="shared" si="96"/>
        <v>0</v>
      </c>
      <c r="M341" s="40"/>
      <c r="N341" s="44">
        <f t="shared" si="99"/>
        <v>0</v>
      </c>
      <c r="O341" s="44">
        <f t="shared" si="89"/>
        <v>0</v>
      </c>
      <c r="P341" s="24" t="str">
        <f t="shared" si="97"/>
        <v>.</v>
      </c>
      <c r="Q341" s="48"/>
      <c r="R341" s="32"/>
      <c r="S341" s="48"/>
      <c r="T341" s="82"/>
      <c r="U341" s="86">
        <f>((MIN(H341,$R$339)*0.58%))*F341</f>
        <v>0</v>
      </c>
      <c r="V341" s="86">
        <f>(IF(H341&gt;$R$339,(H341-$R$339)*1.25%,0))*F341</f>
        <v>0</v>
      </c>
      <c r="W341" s="94">
        <f t="shared" si="100"/>
        <v>0</v>
      </c>
    </row>
    <row r="342" spans="3:23" ht="15">
      <c r="C342" s="69">
        <v>16</v>
      </c>
      <c r="D342" s="170">
        <v>0</v>
      </c>
      <c r="E342" s="171">
        <v>0</v>
      </c>
      <c r="F342" s="172">
        <v>1</v>
      </c>
      <c r="G342" s="39">
        <f t="shared" si="93"/>
        <v>0</v>
      </c>
      <c r="H342" s="40">
        <f t="shared" si="94"/>
        <v>0</v>
      </c>
      <c r="I342" s="40"/>
      <c r="J342" s="36">
        <f t="shared" si="95"/>
        <v>0</v>
      </c>
      <c r="K342" s="156">
        <f t="shared" si="98"/>
        <v>0</v>
      </c>
      <c r="L342" s="37">
        <f t="shared" si="96"/>
        <v>0</v>
      </c>
      <c r="M342" s="40"/>
      <c r="N342" s="44">
        <f t="shared" si="99"/>
        <v>0</v>
      </c>
      <c r="O342" s="44">
        <f t="shared" si="89"/>
        <v>0</v>
      </c>
      <c r="P342" s="24" t="str">
        <f t="shared" si="97"/>
        <v>.</v>
      </c>
      <c r="Q342" s="48"/>
      <c r="R342" s="32"/>
      <c r="S342" s="48"/>
      <c r="T342" s="82"/>
      <c r="U342" s="86">
        <f aca="true" t="shared" si="101" ref="U342:U378">((MIN(H342,$R$339)*0.58%))*F342</f>
        <v>0</v>
      </c>
      <c r="V342" s="86">
        <f>(IF(H342&gt;$R$339,(H342-$R$339)*1.25%,0))*F342</f>
        <v>0</v>
      </c>
      <c r="W342" s="94">
        <f t="shared" si="100"/>
        <v>0</v>
      </c>
    </row>
    <row r="343" spans="3:23" ht="15">
      <c r="C343" s="68">
        <v>17</v>
      </c>
      <c r="D343" s="170">
        <v>0</v>
      </c>
      <c r="E343" s="171">
        <v>0</v>
      </c>
      <c r="F343" s="172">
        <v>1</v>
      </c>
      <c r="G343" s="39">
        <f t="shared" si="93"/>
        <v>0</v>
      </c>
      <c r="H343" s="40">
        <f t="shared" si="94"/>
        <v>0</v>
      </c>
      <c r="I343" s="40"/>
      <c r="J343" s="36">
        <f>ROUND((H343*3%)*F343,2)</f>
        <v>0</v>
      </c>
      <c r="K343" s="156">
        <f t="shared" si="98"/>
        <v>0</v>
      </c>
      <c r="L343" s="37">
        <f t="shared" si="96"/>
        <v>0</v>
      </c>
      <c r="M343" s="40"/>
      <c r="N343" s="44">
        <f t="shared" si="99"/>
        <v>0</v>
      </c>
      <c r="O343" s="44">
        <f t="shared" si="89"/>
        <v>0</v>
      </c>
      <c r="P343" s="24" t="str">
        <f t="shared" si="97"/>
        <v>.</v>
      </c>
      <c r="Q343" s="48"/>
      <c r="R343" s="32"/>
      <c r="S343" s="48"/>
      <c r="T343" s="82"/>
      <c r="U343" s="86">
        <f t="shared" si="101"/>
        <v>0</v>
      </c>
      <c r="V343" s="86">
        <f>(IF(H343&gt;$R$339,(H343-$R$339)*1.25%,0))*F343</f>
        <v>0</v>
      </c>
      <c r="W343" s="94">
        <f t="shared" si="100"/>
        <v>0</v>
      </c>
    </row>
    <row r="344" spans="3:23" ht="15">
      <c r="C344" s="68">
        <v>18</v>
      </c>
      <c r="D344" s="170">
        <v>0</v>
      </c>
      <c r="E344" s="171">
        <v>0</v>
      </c>
      <c r="F344" s="172">
        <v>1</v>
      </c>
      <c r="G344" s="39">
        <f t="shared" si="93"/>
        <v>0</v>
      </c>
      <c r="H344" s="40">
        <f t="shared" si="94"/>
        <v>0</v>
      </c>
      <c r="I344" s="40"/>
      <c r="J344" s="36">
        <f t="shared" si="95"/>
        <v>0</v>
      </c>
      <c r="K344" s="156">
        <f t="shared" si="98"/>
        <v>0</v>
      </c>
      <c r="L344" s="37">
        <f t="shared" si="96"/>
        <v>0</v>
      </c>
      <c r="M344" s="40"/>
      <c r="N344" s="44">
        <f t="shared" si="99"/>
        <v>0</v>
      </c>
      <c r="O344" s="44">
        <f t="shared" si="89"/>
        <v>0</v>
      </c>
      <c r="P344" s="24" t="str">
        <f t="shared" si="97"/>
        <v>.</v>
      </c>
      <c r="Q344" s="48"/>
      <c r="R344" s="32"/>
      <c r="S344" s="48"/>
      <c r="T344" s="82"/>
      <c r="U344" s="86">
        <f t="shared" si="101"/>
        <v>0</v>
      </c>
      <c r="V344" s="86">
        <f aca="true" t="shared" si="102" ref="V344:V378">(IF(H344&gt;$R$339,(H344-$R$339)*1.25%,0))*F344</f>
        <v>0</v>
      </c>
      <c r="W344" s="94">
        <f t="shared" si="100"/>
        <v>0</v>
      </c>
    </row>
    <row r="345" spans="3:23" ht="15">
      <c r="C345" s="68">
        <v>19</v>
      </c>
      <c r="D345" s="170">
        <v>0</v>
      </c>
      <c r="E345" s="171">
        <v>0</v>
      </c>
      <c r="F345" s="172">
        <v>1</v>
      </c>
      <c r="G345" s="39">
        <f t="shared" si="93"/>
        <v>0</v>
      </c>
      <c r="H345" s="40">
        <f t="shared" si="94"/>
        <v>0</v>
      </c>
      <c r="I345" s="40"/>
      <c r="J345" s="36">
        <f t="shared" si="95"/>
        <v>0</v>
      </c>
      <c r="K345" s="156">
        <f t="shared" si="98"/>
        <v>0</v>
      </c>
      <c r="L345" s="37">
        <f t="shared" si="96"/>
        <v>0</v>
      </c>
      <c r="M345" s="40"/>
      <c r="N345" s="44">
        <f t="shared" si="99"/>
        <v>0</v>
      </c>
      <c r="O345" s="44">
        <f t="shared" si="89"/>
        <v>0</v>
      </c>
      <c r="P345" s="24" t="str">
        <f t="shared" si="97"/>
        <v>.</v>
      </c>
      <c r="Q345" s="48"/>
      <c r="R345" s="32"/>
      <c r="S345" s="48"/>
      <c r="T345" s="82"/>
      <c r="U345" s="86">
        <f t="shared" si="101"/>
        <v>0</v>
      </c>
      <c r="V345" s="86">
        <f t="shared" si="102"/>
        <v>0</v>
      </c>
      <c r="W345" s="94">
        <f t="shared" si="100"/>
        <v>0</v>
      </c>
    </row>
    <row r="346" spans="3:23" ht="15">
      <c r="C346" s="69">
        <v>20</v>
      </c>
      <c r="D346" s="170">
        <v>0</v>
      </c>
      <c r="E346" s="171">
        <v>0</v>
      </c>
      <c r="F346" s="172">
        <v>1</v>
      </c>
      <c r="G346" s="39">
        <f t="shared" si="93"/>
        <v>0</v>
      </c>
      <c r="H346" s="40">
        <f t="shared" si="94"/>
        <v>0</v>
      </c>
      <c r="I346" s="40"/>
      <c r="J346" s="36">
        <f t="shared" si="95"/>
        <v>0</v>
      </c>
      <c r="K346" s="156">
        <f t="shared" si="98"/>
        <v>0</v>
      </c>
      <c r="L346" s="37">
        <f t="shared" si="96"/>
        <v>0</v>
      </c>
      <c r="M346" s="40"/>
      <c r="N346" s="44">
        <f aca="true" t="shared" si="103" ref="N346:N378">((MIN(H346,$R$339)*0.58%)+IF(H346&gt;$R$339,(H346-$R$339)*1.25%,0))*F346</f>
        <v>0</v>
      </c>
      <c r="O346" s="44">
        <f t="shared" si="89"/>
        <v>0</v>
      </c>
      <c r="P346" s="24" t="str">
        <f t="shared" si="97"/>
        <v>.</v>
      </c>
      <c r="Q346" s="48"/>
      <c r="R346" s="32"/>
      <c r="S346" s="48"/>
      <c r="T346" s="82"/>
      <c r="U346" s="86">
        <f t="shared" si="101"/>
        <v>0</v>
      </c>
      <c r="V346" s="86">
        <f t="shared" si="102"/>
        <v>0</v>
      </c>
      <c r="W346" s="94">
        <f t="shared" si="100"/>
        <v>0</v>
      </c>
    </row>
    <row r="347" spans="3:23" ht="15">
      <c r="C347" s="68">
        <v>21</v>
      </c>
      <c r="D347" s="170">
        <v>0</v>
      </c>
      <c r="E347" s="171">
        <v>0</v>
      </c>
      <c r="F347" s="172">
        <v>1</v>
      </c>
      <c r="G347" s="39">
        <f t="shared" si="93"/>
        <v>0</v>
      </c>
      <c r="H347" s="40">
        <f t="shared" si="94"/>
        <v>0</v>
      </c>
      <c r="I347" s="40"/>
      <c r="J347" s="36">
        <f t="shared" si="95"/>
        <v>0</v>
      </c>
      <c r="K347" s="156">
        <f t="shared" si="98"/>
        <v>0</v>
      </c>
      <c r="L347" s="37">
        <f t="shared" si="96"/>
        <v>0</v>
      </c>
      <c r="M347" s="40"/>
      <c r="N347" s="44">
        <f>((MIN(H347,$R$339)*0.58%)+IF(H347&gt;$R$339,(H347-$R$339)*1.25%,0))*F347</f>
        <v>0</v>
      </c>
      <c r="O347" s="44">
        <f t="shared" si="89"/>
        <v>0</v>
      </c>
      <c r="P347" s="24" t="str">
        <f t="shared" si="97"/>
        <v>.</v>
      </c>
      <c r="Q347" s="48"/>
      <c r="R347" s="32"/>
      <c r="S347" s="48"/>
      <c r="T347" s="82"/>
      <c r="U347" s="86">
        <f t="shared" si="101"/>
        <v>0</v>
      </c>
      <c r="V347" s="86">
        <f t="shared" si="102"/>
        <v>0</v>
      </c>
      <c r="W347" s="94">
        <f t="shared" si="100"/>
        <v>0</v>
      </c>
    </row>
    <row r="348" spans="3:23" ht="15">
      <c r="C348" s="68">
        <v>22</v>
      </c>
      <c r="D348" s="170">
        <v>0</v>
      </c>
      <c r="E348" s="171">
        <v>0</v>
      </c>
      <c r="F348" s="172">
        <v>1</v>
      </c>
      <c r="G348" s="39">
        <f t="shared" si="93"/>
        <v>0</v>
      </c>
      <c r="H348" s="40">
        <f t="shared" si="94"/>
        <v>0</v>
      </c>
      <c r="I348" s="40"/>
      <c r="J348" s="36">
        <f t="shared" si="95"/>
        <v>0</v>
      </c>
      <c r="K348" s="156">
        <f t="shared" si="98"/>
        <v>0</v>
      </c>
      <c r="L348" s="37">
        <f t="shared" si="96"/>
        <v>0</v>
      </c>
      <c r="M348" s="40"/>
      <c r="N348" s="44">
        <f t="shared" si="103"/>
        <v>0</v>
      </c>
      <c r="O348" s="44">
        <f t="shared" si="89"/>
        <v>0</v>
      </c>
      <c r="P348" s="24" t="str">
        <f t="shared" si="97"/>
        <v>.</v>
      </c>
      <c r="Q348" s="48"/>
      <c r="R348" s="32"/>
      <c r="S348" s="48"/>
      <c r="T348" s="82"/>
      <c r="U348" s="86">
        <f t="shared" si="101"/>
        <v>0</v>
      </c>
      <c r="V348" s="86">
        <f t="shared" si="102"/>
        <v>0</v>
      </c>
      <c r="W348" s="94">
        <f t="shared" si="100"/>
        <v>0</v>
      </c>
    </row>
    <row r="349" spans="3:23" ht="15">
      <c r="C349" s="68">
        <v>23</v>
      </c>
      <c r="D349" s="170">
        <v>0</v>
      </c>
      <c r="E349" s="171">
        <v>0</v>
      </c>
      <c r="F349" s="172">
        <v>1</v>
      </c>
      <c r="G349" s="39">
        <f t="shared" si="93"/>
        <v>0</v>
      </c>
      <c r="H349" s="40">
        <f t="shared" si="94"/>
        <v>0</v>
      </c>
      <c r="I349" s="40"/>
      <c r="J349" s="36">
        <f t="shared" si="95"/>
        <v>0</v>
      </c>
      <c r="K349" s="156">
        <f t="shared" si="98"/>
        <v>0</v>
      </c>
      <c r="L349" s="37">
        <f t="shared" si="96"/>
        <v>0</v>
      </c>
      <c r="M349" s="40"/>
      <c r="N349" s="44">
        <f t="shared" si="103"/>
        <v>0</v>
      </c>
      <c r="O349" s="44">
        <f t="shared" si="89"/>
        <v>0</v>
      </c>
      <c r="P349" s="24" t="str">
        <f t="shared" si="97"/>
        <v>.</v>
      </c>
      <c r="Q349" s="48"/>
      <c r="R349" s="32"/>
      <c r="S349" s="48"/>
      <c r="T349" s="82"/>
      <c r="U349" s="86">
        <f t="shared" si="101"/>
        <v>0</v>
      </c>
      <c r="V349" s="86">
        <f t="shared" si="102"/>
        <v>0</v>
      </c>
      <c r="W349" s="94">
        <f t="shared" si="100"/>
        <v>0</v>
      </c>
    </row>
    <row r="350" spans="3:23" ht="15">
      <c r="C350" s="69">
        <v>24</v>
      </c>
      <c r="D350" s="170">
        <v>0</v>
      </c>
      <c r="E350" s="171">
        <v>0</v>
      </c>
      <c r="F350" s="172">
        <v>1</v>
      </c>
      <c r="G350" s="39">
        <f t="shared" si="93"/>
        <v>0</v>
      </c>
      <c r="H350" s="40">
        <f t="shared" si="94"/>
        <v>0</v>
      </c>
      <c r="I350" s="40"/>
      <c r="J350" s="36">
        <f t="shared" si="95"/>
        <v>0</v>
      </c>
      <c r="K350" s="156">
        <f t="shared" si="98"/>
        <v>0</v>
      </c>
      <c r="L350" s="37">
        <f t="shared" si="96"/>
        <v>0</v>
      </c>
      <c r="M350" s="40"/>
      <c r="N350" s="44">
        <f t="shared" si="103"/>
        <v>0</v>
      </c>
      <c r="O350" s="44">
        <f t="shared" si="89"/>
        <v>0</v>
      </c>
      <c r="P350" s="24" t="str">
        <f t="shared" si="97"/>
        <v>.</v>
      </c>
      <c r="Q350" s="48"/>
      <c r="R350" s="32"/>
      <c r="S350" s="48"/>
      <c r="T350" s="82"/>
      <c r="U350" s="86">
        <f t="shared" si="101"/>
        <v>0</v>
      </c>
      <c r="V350" s="86">
        <f t="shared" si="102"/>
        <v>0</v>
      </c>
      <c r="W350" s="94">
        <f t="shared" si="100"/>
        <v>0</v>
      </c>
    </row>
    <row r="351" spans="3:23" ht="15">
      <c r="C351" s="68">
        <v>25</v>
      </c>
      <c r="D351" s="170">
        <v>0</v>
      </c>
      <c r="E351" s="171">
        <v>0</v>
      </c>
      <c r="F351" s="172">
        <v>1</v>
      </c>
      <c r="G351" s="39">
        <f t="shared" si="93"/>
        <v>0</v>
      </c>
      <c r="H351" s="40">
        <f t="shared" si="94"/>
        <v>0</v>
      </c>
      <c r="I351" s="40"/>
      <c r="J351" s="36">
        <f t="shared" si="95"/>
        <v>0</v>
      </c>
      <c r="K351" s="156">
        <f t="shared" si="98"/>
        <v>0</v>
      </c>
      <c r="L351" s="37">
        <f t="shared" si="96"/>
        <v>0</v>
      </c>
      <c r="M351" s="40"/>
      <c r="N351" s="44">
        <f t="shared" si="103"/>
        <v>0</v>
      </c>
      <c r="O351" s="44">
        <f t="shared" si="89"/>
        <v>0</v>
      </c>
      <c r="P351" s="24" t="str">
        <f t="shared" si="97"/>
        <v>.</v>
      </c>
      <c r="Q351" s="48"/>
      <c r="R351" s="32"/>
      <c r="S351" s="48"/>
      <c r="T351" s="82"/>
      <c r="U351" s="86">
        <f t="shared" si="101"/>
        <v>0</v>
      </c>
      <c r="V351" s="86">
        <f t="shared" si="102"/>
        <v>0</v>
      </c>
      <c r="W351" s="94">
        <f t="shared" si="100"/>
        <v>0</v>
      </c>
    </row>
    <row r="352" spans="3:23" ht="15">
      <c r="C352" s="68">
        <v>26</v>
      </c>
      <c r="D352" s="170">
        <v>0</v>
      </c>
      <c r="E352" s="171">
        <v>0</v>
      </c>
      <c r="F352" s="172">
        <v>1</v>
      </c>
      <c r="G352" s="39">
        <f t="shared" si="93"/>
        <v>0</v>
      </c>
      <c r="H352" s="40">
        <f t="shared" si="94"/>
        <v>0</v>
      </c>
      <c r="I352" s="40"/>
      <c r="J352" s="36">
        <f t="shared" si="95"/>
        <v>0</v>
      </c>
      <c r="K352" s="156">
        <f aca="true" t="shared" si="104" ref="K352:K378">ROUND((IF(H352-$R$338&lt;0,0,(H352-$R$338))*3.5%)*F352,2)</f>
        <v>0</v>
      </c>
      <c r="L352" s="37">
        <f t="shared" si="96"/>
        <v>0</v>
      </c>
      <c r="M352" s="40"/>
      <c r="N352" s="44">
        <f t="shared" si="103"/>
        <v>0</v>
      </c>
      <c r="O352" s="44">
        <f t="shared" si="89"/>
        <v>0</v>
      </c>
      <c r="P352" s="24" t="str">
        <f t="shared" si="97"/>
        <v>.</v>
      </c>
      <c r="Q352" s="48"/>
      <c r="R352" s="32"/>
      <c r="S352" s="48"/>
      <c r="T352" s="82"/>
      <c r="U352" s="86">
        <f t="shared" si="101"/>
        <v>0</v>
      </c>
      <c r="V352" s="86">
        <f t="shared" si="102"/>
        <v>0</v>
      </c>
      <c r="W352" s="94">
        <f t="shared" si="100"/>
        <v>0</v>
      </c>
    </row>
    <row r="353" spans="3:23" ht="15">
      <c r="C353" s="68">
        <v>27</v>
      </c>
      <c r="D353" s="170">
        <v>0</v>
      </c>
      <c r="E353" s="171">
        <v>0</v>
      </c>
      <c r="F353" s="172">
        <v>1</v>
      </c>
      <c r="G353" s="39">
        <f t="shared" si="93"/>
        <v>0</v>
      </c>
      <c r="H353" s="40">
        <f t="shared" si="94"/>
        <v>0</v>
      </c>
      <c r="I353" s="40"/>
      <c r="J353" s="36">
        <f t="shared" si="95"/>
        <v>0</v>
      </c>
      <c r="K353" s="156">
        <f>ROUND((IF(H353-$R$338&lt;0,0,(H353-$R$338))*3.5%)*F353,2)</f>
        <v>0</v>
      </c>
      <c r="L353" s="37">
        <f t="shared" si="96"/>
        <v>0</v>
      </c>
      <c r="M353" s="40"/>
      <c r="N353" s="44">
        <f t="shared" si="103"/>
        <v>0</v>
      </c>
      <c r="O353" s="44">
        <f t="shared" si="89"/>
        <v>0</v>
      </c>
      <c r="P353" s="24" t="str">
        <f t="shared" si="97"/>
        <v>.</v>
      </c>
      <c r="Q353" s="48"/>
      <c r="R353" s="32"/>
      <c r="S353" s="48"/>
      <c r="T353" s="82"/>
      <c r="U353" s="86">
        <f t="shared" si="101"/>
        <v>0</v>
      </c>
      <c r="V353" s="86">
        <f t="shared" si="102"/>
        <v>0</v>
      </c>
      <c r="W353" s="94">
        <f t="shared" si="100"/>
        <v>0</v>
      </c>
    </row>
    <row r="354" spans="3:23" ht="15">
      <c r="C354" s="69">
        <v>28</v>
      </c>
      <c r="D354" s="170">
        <v>0</v>
      </c>
      <c r="E354" s="171">
        <v>0</v>
      </c>
      <c r="F354" s="172">
        <v>1</v>
      </c>
      <c r="G354" s="39">
        <f t="shared" si="93"/>
        <v>0</v>
      </c>
      <c r="H354" s="40">
        <f t="shared" si="94"/>
        <v>0</v>
      </c>
      <c r="I354" s="40"/>
      <c r="J354" s="36">
        <f t="shared" si="95"/>
        <v>0</v>
      </c>
      <c r="K354" s="156">
        <f t="shared" si="104"/>
        <v>0</v>
      </c>
      <c r="L354" s="37">
        <f t="shared" si="96"/>
        <v>0</v>
      </c>
      <c r="M354" s="40"/>
      <c r="N354" s="44">
        <f t="shared" si="103"/>
        <v>0</v>
      </c>
      <c r="O354" s="44">
        <f t="shared" si="89"/>
        <v>0</v>
      </c>
      <c r="P354" s="24" t="str">
        <f t="shared" si="97"/>
        <v>.</v>
      </c>
      <c r="Q354" s="48"/>
      <c r="R354" s="32"/>
      <c r="S354" s="48"/>
      <c r="T354" s="82"/>
      <c r="U354" s="86">
        <f t="shared" si="101"/>
        <v>0</v>
      </c>
      <c r="V354" s="86">
        <f t="shared" si="102"/>
        <v>0</v>
      </c>
      <c r="W354" s="94">
        <f t="shared" si="100"/>
        <v>0</v>
      </c>
    </row>
    <row r="355" spans="3:23" ht="15">
      <c r="C355" s="68">
        <v>29</v>
      </c>
      <c r="D355" s="170">
        <v>0</v>
      </c>
      <c r="E355" s="171">
        <v>0</v>
      </c>
      <c r="F355" s="172">
        <v>1</v>
      </c>
      <c r="G355" s="39">
        <f t="shared" si="93"/>
        <v>0</v>
      </c>
      <c r="H355" s="40">
        <f t="shared" si="94"/>
        <v>0</v>
      </c>
      <c r="I355" s="40"/>
      <c r="J355" s="36">
        <f t="shared" si="95"/>
        <v>0</v>
      </c>
      <c r="K355" s="156">
        <f>ROUND((IF(H355-$R$338&lt;0,0,(H355-$R$338))*3.5%)*F355,2)</f>
        <v>0</v>
      </c>
      <c r="L355" s="37">
        <f t="shared" si="96"/>
        <v>0</v>
      </c>
      <c r="M355" s="40"/>
      <c r="N355" s="44">
        <f t="shared" si="103"/>
        <v>0</v>
      </c>
      <c r="O355" s="44">
        <f t="shared" si="89"/>
        <v>0</v>
      </c>
      <c r="P355" s="24" t="str">
        <f t="shared" si="97"/>
        <v>.</v>
      </c>
      <c r="Q355" s="48"/>
      <c r="R355" s="32"/>
      <c r="S355" s="48"/>
      <c r="T355" s="82"/>
      <c r="U355" s="86">
        <f t="shared" si="101"/>
        <v>0</v>
      </c>
      <c r="V355" s="86">
        <f t="shared" si="102"/>
        <v>0</v>
      </c>
      <c r="W355" s="94">
        <f t="shared" si="100"/>
        <v>0</v>
      </c>
    </row>
    <row r="356" spans="3:23" ht="15">
      <c r="C356" s="68">
        <v>30</v>
      </c>
      <c r="D356" s="170">
        <v>0</v>
      </c>
      <c r="E356" s="171">
        <v>0</v>
      </c>
      <c r="F356" s="172">
        <v>1</v>
      </c>
      <c r="G356" s="39">
        <f t="shared" si="93"/>
        <v>0</v>
      </c>
      <c r="H356" s="40">
        <f t="shared" si="94"/>
        <v>0</v>
      </c>
      <c r="I356" s="40"/>
      <c r="J356" s="36">
        <f t="shared" si="95"/>
        <v>0</v>
      </c>
      <c r="K356" s="156">
        <f t="shared" si="104"/>
        <v>0</v>
      </c>
      <c r="L356" s="37">
        <f t="shared" si="96"/>
        <v>0</v>
      </c>
      <c r="M356" s="40"/>
      <c r="N356" s="44">
        <f t="shared" si="103"/>
        <v>0</v>
      </c>
      <c r="O356" s="44">
        <f t="shared" si="89"/>
        <v>0</v>
      </c>
      <c r="P356" s="24" t="str">
        <f t="shared" si="97"/>
        <v>.</v>
      </c>
      <c r="Q356" s="48"/>
      <c r="R356" s="32"/>
      <c r="S356" s="48"/>
      <c r="T356" s="82"/>
      <c r="U356" s="86">
        <f t="shared" si="101"/>
        <v>0</v>
      </c>
      <c r="V356" s="86">
        <f t="shared" si="102"/>
        <v>0</v>
      </c>
      <c r="W356" s="94">
        <f t="shared" si="100"/>
        <v>0</v>
      </c>
    </row>
    <row r="357" spans="3:23" ht="15">
      <c r="C357" s="68">
        <v>31</v>
      </c>
      <c r="D357" s="170">
        <v>0</v>
      </c>
      <c r="E357" s="171">
        <v>0</v>
      </c>
      <c r="F357" s="172">
        <v>1</v>
      </c>
      <c r="G357" s="39">
        <f t="shared" si="93"/>
        <v>0</v>
      </c>
      <c r="H357" s="40">
        <f t="shared" si="94"/>
        <v>0</v>
      </c>
      <c r="I357" s="40"/>
      <c r="J357" s="36">
        <f t="shared" si="95"/>
        <v>0</v>
      </c>
      <c r="K357" s="156">
        <f>ROUND((IF(H357-$R$338&lt;0,0,(H357-$R$338))*3.5%)*F357,2)</f>
        <v>0</v>
      </c>
      <c r="L357" s="37">
        <f t="shared" si="96"/>
        <v>0</v>
      </c>
      <c r="M357" s="40"/>
      <c r="N357" s="44">
        <f t="shared" si="103"/>
        <v>0</v>
      </c>
      <c r="O357" s="44">
        <f t="shared" si="89"/>
        <v>0</v>
      </c>
      <c r="P357" s="24" t="str">
        <f t="shared" si="97"/>
        <v>.</v>
      </c>
      <c r="Q357" s="48"/>
      <c r="R357" s="32"/>
      <c r="S357" s="48"/>
      <c r="T357" s="82"/>
      <c r="U357" s="86">
        <f t="shared" si="101"/>
        <v>0</v>
      </c>
      <c r="V357" s="86">
        <f t="shared" si="102"/>
        <v>0</v>
      </c>
      <c r="W357" s="94">
        <f t="shared" si="100"/>
        <v>0</v>
      </c>
    </row>
    <row r="358" spans="3:23" ht="15">
      <c r="C358" s="69">
        <v>32</v>
      </c>
      <c r="D358" s="170">
        <v>0</v>
      </c>
      <c r="E358" s="171">
        <v>0</v>
      </c>
      <c r="F358" s="172">
        <v>1</v>
      </c>
      <c r="G358" s="39">
        <f t="shared" si="93"/>
        <v>0</v>
      </c>
      <c r="H358" s="40">
        <f t="shared" si="94"/>
        <v>0</v>
      </c>
      <c r="I358" s="40"/>
      <c r="J358" s="36">
        <f t="shared" si="95"/>
        <v>0</v>
      </c>
      <c r="K358" s="156">
        <f t="shared" si="104"/>
        <v>0</v>
      </c>
      <c r="L358" s="37">
        <f t="shared" si="96"/>
        <v>0</v>
      </c>
      <c r="M358" s="40"/>
      <c r="N358" s="44">
        <f t="shared" si="103"/>
        <v>0</v>
      </c>
      <c r="O358" s="44">
        <f t="shared" si="89"/>
        <v>0</v>
      </c>
      <c r="P358" s="24" t="str">
        <f t="shared" si="97"/>
        <v>.</v>
      </c>
      <c r="Q358" s="48"/>
      <c r="R358" s="32"/>
      <c r="S358" s="48"/>
      <c r="T358" s="82"/>
      <c r="U358" s="86">
        <f t="shared" si="101"/>
        <v>0</v>
      </c>
      <c r="V358" s="86">
        <f t="shared" si="102"/>
        <v>0</v>
      </c>
      <c r="W358" s="94">
        <f t="shared" si="100"/>
        <v>0</v>
      </c>
    </row>
    <row r="359" spans="3:23" ht="15">
      <c r="C359" s="68">
        <v>33</v>
      </c>
      <c r="D359" s="170">
        <v>0</v>
      </c>
      <c r="E359" s="171">
        <v>0</v>
      </c>
      <c r="F359" s="172">
        <v>1</v>
      </c>
      <c r="G359" s="39">
        <f t="shared" si="93"/>
        <v>0</v>
      </c>
      <c r="H359" s="40">
        <f t="shared" si="94"/>
        <v>0</v>
      </c>
      <c r="I359" s="40"/>
      <c r="J359" s="36">
        <f t="shared" si="95"/>
        <v>0</v>
      </c>
      <c r="K359" s="156">
        <f>ROUND((IF(H359-$R$338&lt;0,0,(H359-$R$338))*3.5%)*F359,2)</f>
        <v>0</v>
      </c>
      <c r="L359" s="37">
        <f t="shared" si="96"/>
        <v>0</v>
      </c>
      <c r="M359" s="40"/>
      <c r="N359" s="44">
        <f t="shared" si="103"/>
        <v>0</v>
      </c>
      <c r="O359" s="44">
        <f t="shared" si="89"/>
        <v>0</v>
      </c>
      <c r="P359" s="24" t="str">
        <f t="shared" si="97"/>
        <v>.</v>
      </c>
      <c r="Q359" s="48"/>
      <c r="R359" s="32"/>
      <c r="S359" s="48"/>
      <c r="T359" s="82"/>
      <c r="U359" s="86">
        <f t="shared" si="101"/>
        <v>0</v>
      </c>
      <c r="V359" s="86">
        <f t="shared" si="102"/>
        <v>0</v>
      </c>
      <c r="W359" s="94">
        <f t="shared" si="100"/>
        <v>0</v>
      </c>
    </row>
    <row r="360" spans="3:23" ht="15">
      <c r="C360" s="68">
        <v>34</v>
      </c>
      <c r="D360" s="170">
        <v>0</v>
      </c>
      <c r="E360" s="171">
        <v>0</v>
      </c>
      <c r="F360" s="172">
        <v>1</v>
      </c>
      <c r="G360" s="39">
        <f t="shared" si="93"/>
        <v>0</v>
      </c>
      <c r="H360" s="40">
        <f t="shared" si="94"/>
        <v>0</v>
      </c>
      <c r="I360" s="40"/>
      <c r="J360" s="36">
        <f t="shared" si="95"/>
        <v>0</v>
      </c>
      <c r="K360" s="156">
        <f t="shared" si="104"/>
        <v>0</v>
      </c>
      <c r="L360" s="37">
        <f t="shared" si="96"/>
        <v>0</v>
      </c>
      <c r="M360" s="40"/>
      <c r="N360" s="44">
        <f t="shared" si="103"/>
        <v>0</v>
      </c>
      <c r="O360" s="44">
        <f t="shared" si="89"/>
        <v>0</v>
      </c>
      <c r="P360" s="24" t="str">
        <f t="shared" si="97"/>
        <v>.</v>
      </c>
      <c r="Q360" s="48"/>
      <c r="R360" s="32"/>
      <c r="S360" s="48"/>
      <c r="T360" s="82"/>
      <c r="U360" s="86">
        <f t="shared" si="101"/>
        <v>0</v>
      </c>
      <c r="V360" s="86">
        <f t="shared" si="102"/>
        <v>0</v>
      </c>
      <c r="W360" s="94">
        <f t="shared" si="100"/>
        <v>0</v>
      </c>
    </row>
    <row r="361" spans="3:23" ht="15">
      <c r="C361" s="68">
        <v>35</v>
      </c>
      <c r="D361" s="170">
        <v>0</v>
      </c>
      <c r="E361" s="171">
        <v>0</v>
      </c>
      <c r="F361" s="172">
        <v>1</v>
      </c>
      <c r="G361" s="39">
        <f t="shared" si="93"/>
        <v>0</v>
      </c>
      <c r="H361" s="40">
        <f t="shared" si="94"/>
        <v>0</v>
      </c>
      <c r="I361" s="40"/>
      <c r="J361" s="36">
        <f t="shared" si="95"/>
        <v>0</v>
      </c>
      <c r="K361" s="156">
        <f>ROUND((IF(H361-$R$338&lt;0,0,(H361-$R$338))*3.5%)*F361,2)</f>
        <v>0</v>
      </c>
      <c r="L361" s="37">
        <f t="shared" si="96"/>
        <v>0</v>
      </c>
      <c r="M361" s="40"/>
      <c r="N361" s="44">
        <f t="shared" si="103"/>
        <v>0</v>
      </c>
      <c r="O361" s="44">
        <f t="shared" si="89"/>
        <v>0</v>
      </c>
      <c r="P361" s="24" t="str">
        <f t="shared" si="97"/>
        <v>.</v>
      </c>
      <c r="Q361" s="48"/>
      <c r="R361" s="32"/>
      <c r="S361" s="48"/>
      <c r="T361" s="82"/>
      <c r="U361" s="86">
        <f t="shared" si="101"/>
        <v>0</v>
      </c>
      <c r="V361" s="86">
        <f t="shared" si="102"/>
        <v>0</v>
      </c>
      <c r="W361" s="94">
        <f t="shared" si="100"/>
        <v>0</v>
      </c>
    </row>
    <row r="362" spans="3:23" ht="15">
      <c r="C362" s="69">
        <v>36</v>
      </c>
      <c r="D362" s="170">
        <v>0</v>
      </c>
      <c r="E362" s="171">
        <v>0</v>
      </c>
      <c r="F362" s="172">
        <v>1</v>
      </c>
      <c r="G362" s="39">
        <f t="shared" si="93"/>
        <v>0</v>
      </c>
      <c r="H362" s="40">
        <f t="shared" si="94"/>
        <v>0</v>
      </c>
      <c r="I362" s="40"/>
      <c r="J362" s="36">
        <f t="shared" si="95"/>
        <v>0</v>
      </c>
      <c r="K362" s="156">
        <f t="shared" si="104"/>
        <v>0</v>
      </c>
      <c r="L362" s="37">
        <f t="shared" si="96"/>
        <v>0</v>
      </c>
      <c r="M362" s="40"/>
      <c r="N362" s="44">
        <f t="shared" si="103"/>
        <v>0</v>
      </c>
      <c r="O362" s="44">
        <f t="shared" si="89"/>
        <v>0</v>
      </c>
      <c r="P362" s="24" t="str">
        <f t="shared" si="97"/>
        <v>.</v>
      </c>
      <c r="Q362" s="48"/>
      <c r="R362" s="32"/>
      <c r="S362" s="48"/>
      <c r="T362" s="82"/>
      <c r="U362" s="86">
        <f t="shared" si="101"/>
        <v>0</v>
      </c>
      <c r="V362" s="86">
        <f t="shared" si="102"/>
        <v>0</v>
      </c>
      <c r="W362" s="94">
        <f t="shared" si="100"/>
        <v>0</v>
      </c>
    </row>
    <row r="363" spans="3:23" ht="15">
      <c r="C363" s="68">
        <v>37</v>
      </c>
      <c r="D363" s="170">
        <v>0</v>
      </c>
      <c r="E363" s="171">
        <v>0</v>
      </c>
      <c r="F363" s="172">
        <v>1</v>
      </c>
      <c r="G363" s="39">
        <f t="shared" si="93"/>
        <v>0</v>
      </c>
      <c r="H363" s="40">
        <f t="shared" si="94"/>
        <v>0</v>
      </c>
      <c r="I363" s="40"/>
      <c r="J363" s="36">
        <f t="shared" si="95"/>
        <v>0</v>
      </c>
      <c r="K363" s="156">
        <f>ROUND((IF(H363-$R$338&lt;0,0,(H363-$R$338))*3.5%)*F363,2)</f>
        <v>0</v>
      </c>
      <c r="L363" s="37">
        <f t="shared" si="96"/>
        <v>0</v>
      </c>
      <c r="M363" s="40"/>
      <c r="N363" s="44">
        <f t="shared" si="103"/>
        <v>0</v>
      </c>
      <c r="O363" s="44">
        <f t="shared" si="89"/>
        <v>0</v>
      </c>
      <c r="P363" s="24" t="str">
        <f t="shared" si="97"/>
        <v>.</v>
      </c>
      <c r="Q363" s="48"/>
      <c r="R363" s="32"/>
      <c r="S363" s="48"/>
      <c r="T363" s="82"/>
      <c r="U363" s="86">
        <f t="shared" si="101"/>
        <v>0</v>
      </c>
      <c r="V363" s="86">
        <f t="shared" si="102"/>
        <v>0</v>
      </c>
      <c r="W363" s="94">
        <f t="shared" si="100"/>
        <v>0</v>
      </c>
    </row>
    <row r="364" spans="3:23" ht="15">
      <c r="C364" s="68">
        <v>38</v>
      </c>
      <c r="D364" s="170">
        <v>0</v>
      </c>
      <c r="E364" s="171">
        <v>0</v>
      </c>
      <c r="F364" s="172">
        <v>1</v>
      </c>
      <c r="G364" s="39">
        <f t="shared" si="93"/>
        <v>0</v>
      </c>
      <c r="H364" s="40">
        <f t="shared" si="94"/>
        <v>0</v>
      </c>
      <c r="I364" s="40"/>
      <c r="J364" s="36">
        <f t="shared" si="95"/>
        <v>0</v>
      </c>
      <c r="K364" s="156">
        <f t="shared" si="104"/>
        <v>0</v>
      </c>
      <c r="L364" s="37">
        <f t="shared" si="96"/>
        <v>0</v>
      </c>
      <c r="M364" s="40"/>
      <c r="N364" s="44">
        <f t="shared" si="103"/>
        <v>0</v>
      </c>
      <c r="O364" s="44">
        <f t="shared" si="89"/>
        <v>0</v>
      </c>
      <c r="P364" s="24" t="str">
        <f t="shared" si="97"/>
        <v>.</v>
      </c>
      <c r="Q364" s="48"/>
      <c r="R364" s="32"/>
      <c r="S364" s="48"/>
      <c r="T364" s="82"/>
      <c r="U364" s="86">
        <f t="shared" si="101"/>
        <v>0</v>
      </c>
      <c r="V364" s="86">
        <f t="shared" si="102"/>
        <v>0</v>
      </c>
      <c r="W364" s="94">
        <f t="shared" si="100"/>
        <v>0</v>
      </c>
    </row>
    <row r="365" spans="3:23" ht="15">
      <c r="C365" s="68">
        <v>39</v>
      </c>
      <c r="D365" s="170">
        <v>0</v>
      </c>
      <c r="E365" s="171">
        <v>0</v>
      </c>
      <c r="F365" s="172">
        <v>1</v>
      </c>
      <c r="G365" s="39">
        <f t="shared" si="93"/>
        <v>0</v>
      </c>
      <c r="H365" s="40">
        <f t="shared" si="94"/>
        <v>0</v>
      </c>
      <c r="I365" s="40"/>
      <c r="J365" s="36">
        <f t="shared" si="95"/>
        <v>0</v>
      </c>
      <c r="K365" s="156">
        <f>ROUND((IF(H365-$R$338&lt;0,0,(H365-$R$338))*3.5%)*F365,2)</f>
        <v>0</v>
      </c>
      <c r="L365" s="37">
        <f t="shared" si="96"/>
        <v>0</v>
      </c>
      <c r="M365" s="40"/>
      <c r="N365" s="44">
        <f t="shared" si="103"/>
        <v>0</v>
      </c>
      <c r="O365" s="44">
        <f t="shared" si="89"/>
        <v>0</v>
      </c>
      <c r="P365" s="24" t="str">
        <f t="shared" si="97"/>
        <v>.</v>
      </c>
      <c r="Q365" s="48"/>
      <c r="R365" s="32"/>
      <c r="S365" s="48"/>
      <c r="T365" s="82"/>
      <c r="U365" s="86">
        <f t="shared" si="101"/>
        <v>0</v>
      </c>
      <c r="V365" s="86">
        <f t="shared" si="102"/>
        <v>0</v>
      </c>
      <c r="W365" s="94">
        <f t="shared" si="100"/>
        <v>0</v>
      </c>
    </row>
    <row r="366" spans="3:23" ht="15">
      <c r="C366" s="69">
        <v>40</v>
      </c>
      <c r="D366" s="170">
        <v>0</v>
      </c>
      <c r="E366" s="171">
        <v>0</v>
      </c>
      <c r="F366" s="172">
        <v>1</v>
      </c>
      <c r="G366" s="39">
        <f t="shared" si="93"/>
        <v>0</v>
      </c>
      <c r="H366" s="40">
        <f t="shared" si="94"/>
        <v>0</v>
      </c>
      <c r="I366" s="40"/>
      <c r="J366" s="36">
        <f t="shared" si="95"/>
        <v>0</v>
      </c>
      <c r="K366" s="156">
        <f t="shared" si="104"/>
        <v>0</v>
      </c>
      <c r="L366" s="37">
        <f t="shared" si="96"/>
        <v>0</v>
      </c>
      <c r="M366" s="40"/>
      <c r="N366" s="44">
        <f t="shared" si="103"/>
        <v>0</v>
      </c>
      <c r="O366" s="44">
        <f t="shared" si="89"/>
        <v>0</v>
      </c>
      <c r="P366" s="24" t="str">
        <f t="shared" si="97"/>
        <v>.</v>
      </c>
      <c r="Q366" s="48"/>
      <c r="R366" s="32"/>
      <c r="S366" s="48"/>
      <c r="T366" s="82"/>
      <c r="U366" s="86">
        <f t="shared" si="101"/>
        <v>0</v>
      </c>
      <c r="V366" s="86">
        <f t="shared" si="102"/>
        <v>0</v>
      </c>
      <c r="W366" s="94">
        <f t="shared" si="100"/>
        <v>0</v>
      </c>
    </row>
    <row r="367" spans="3:23" ht="15">
      <c r="C367" s="68">
        <v>41</v>
      </c>
      <c r="D367" s="170">
        <v>0</v>
      </c>
      <c r="E367" s="171">
        <v>0</v>
      </c>
      <c r="F367" s="172">
        <v>1</v>
      </c>
      <c r="G367" s="39">
        <f t="shared" si="93"/>
        <v>0</v>
      </c>
      <c r="H367" s="40">
        <f t="shared" si="94"/>
        <v>0</v>
      </c>
      <c r="I367" s="40"/>
      <c r="J367" s="36">
        <f t="shared" si="95"/>
        <v>0</v>
      </c>
      <c r="K367" s="156">
        <f>ROUND((IF(H367-$R$338&lt;0,0,(H367-$R$338))*3.5%)*F367,2)</f>
        <v>0</v>
      </c>
      <c r="L367" s="37">
        <f t="shared" si="96"/>
        <v>0</v>
      </c>
      <c r="M367" s="40"/>
      <c r="N367" s="44">
        <f t="shared" si="103"/>
        <v>0</v>
      </c>
      <c r="O367" s="44">
        <f t="shared" si="89"/>
        <v>0</v>
      </c>
      <c r="P367" s="24" t="str">
        <f t="shared" si="97"/>
        <v>.</v>
      </c>
      <c r="Q367" s="48"/>
      <c r="R367" s="32"/>
      <c r="S367" s="48"/>
      <c r="T367" s="82"/>
      <c r="U367" s="86">
        <f t="shared" si="101"/>
        <v>0</v>
      </c>
      <c r="V367" s="86">
        <f t="shared" si="102"/>
        <v>0</v>
      </c>
      <c r="W367" s="94">
        <f t="shared" si="100"/>
        <v>0</v>
      </c>
    </row>
    <row r="368" spans="3:23" ht="15">
      <c r="C368" s="68">
        <v>42</v>
      </c>
      <c r="D368" s="170">
        <v>0</v>
      </c>
      <c r="E368" s="171">
        <v>0</v>
      </c>
      <c r="F368" s="172">
        <v>1</v>
      </c>
      <c r="G368" s="39">
        <f t="shared" si="93"/>
        <v>0</v>
      </c>
      <c r="H368" s="40">
        <f t="shared" si="94"/>
        <v>0</v>
      </c>
      <c r="I368" s="40"/>
      <c r="J368" s="36">
        <f t="shared" si="95"/>
        <v>0</v>
      </c>
      <c r="K368" s="156">
        <f>ROUND((IF(H368-$R$338&lt;0,0,(H368-$R$338))*3.5%)*F368,2)</f>
        <v>0</v>
      </c>
      <c r="L368" s="37">
        <f t="shared" si="96"/>
        <v>0</v>
      </c>
      <c r="M368" s="40"/>
      <c r="N368" s="44">
        <f t="shared" si="103"/>
        <v>0</v>
      </c>
      <c r="O368" s="44">
        <f t="shared" si="89"/>
        <v>0</v>
      </c>
      <c r="P368" s="24" t="str">
        <f t="shared" si="97"/>
        <v>.</v>
      </c>
      <c r="Q368" s="48"/>
      <c r="R368" s="32"/>
      <c r="S368" s="48"/>
      <c r="T368" s="82"/>
      <c r="U368" s="86">
        <f t="shared" si="101"/>
        <v>0</v>
      </c>
      <c r="V368" s="86">
        <f t="shared" si="102"/>
        <v>0</v>
      </c>
      <c r="W368" s="94">
        <f t="shared" si="100"/>
        <v>0</v>
      </c>
    </row>
    <row r="369" spans="3:23" ht="15">
      <c r="C369" s="68">
        <v>43</v>
      </c>
      <c r="D369" s="170">
        <v>0</v>
      </c>
      <c r="E369" s="171">
        <v>0</v>
      </c>
      <c r="F369" s="172">
        <v>1</v>
      </c>
      <c r="G369" s="39">
        <f t="shared" si="93"/>
        <v>0</v>
      </c>
      <c r="H369" s="40">
        <f t="shared" si="94"/>
        <v>0</v>
      </c>
      <c r="I369" s="40"/>
      <c r="J369" s="36">
        <f t="shared" si="95"/>
        <v>0</v>
      </c>
      <c r="K369" s="156">
        <f t="shared" si="104"/>
        <v>0</v>
      </c>
      <c r="L369" s="37">
        <f t="shared" si="96"/>
        <v>0</v>
      </c>
      <c r="M369" s="40"/>
      <c r="N369" s="44">
        <f t="shared" si="103"/>
        <v>0</v>
      </c>
      <c r="O369" s="44">
        <f t="shared" si="89"/>
        <v>0</v>
      </c>
      <c r="P369" s="24" t="str">
        <f t="shared" si="97"/>
        <v>.</v>
      </c>
      <c r="Q369" s="48"/>
      <c r="R369" s="32"/>
      <c r="S369" s="48"/>
      <c r="T369" s="82"/>
      <c r="U369" s="86">
        <f t="shared" si="101"/>
        <v>0</v>
      </c>
      <c r="V369" s="86">
        <f t="shared" si="102"/>
        <v>0</v>
      </c>
      <c r="W369" s="94">
        <f t="shared" si="100"/>
        <v>0</v>
      </c>
    </row>
    <row r="370" spans="3:23" ht="15">
      <c r="C370" s="69">
        <v>44</v>
      </c>
      <c r="D370" s="170">
        <v>0</v>
      </c>
      <c r="E370" s="171">
        <v>0</v>
      </c>
      <c r="F370" s="172">
        <v>1</v>
      </c>
      <c r="G370" s="39">
        <f t="shared" si="93"/>
        <v>0</v>
      </c>
      <c r="H370" s="40">
        <f t="shared" si="94"/>
        <v>0</v>
      </c>
      <c r="I370" s="40"/>
      <c r="J370" s="36">
        <f t="shared" si="95"/>
        <v>0</v>
      </c>
      <c r="K370" s="156">
        <f t="shared" si="104"/>
        <v>0</v>
      </c>
      <c r="L370" s="37">
        <f t="shared" si="96"/>
        <v>0</v>
      </c>
      <c r="M370" s="40"/>
      <c r="N370" s="44">
        <f t="shared" si="103"/>
        <v>0</v>
      </c>
      <c r="O370" s="44">
        <f t="shared" si="89"/>
        <v>0</v>
      </c>
      <c r="P370" s="24" t="str">
        <f t="shared" si="97"/>
        <v>.</v>
      </c>
      <c r="Q370" s="48"/>
      <c r="R370" s="32"/>
      <c r="S370" s="48"/>
      <c r="T370" s="82"/>
      <c r="U370" s="86">
        <f t="shared" si="101"/>
        <v>0</v>
      </c>
      <c r="V370" s="86">
        <f t="shared" si="102"/>
        <v>0</v>
      </c>
      <c r="W370" s="94">
        <f t="shared" si="100"/>
        <v>0</v>
      </c>
    </row>
    <row r="371" spans="3:23" ht="15">
      <c r="C371" s="68">
        <v>45</v>
      </c>
      <c r="D371" s="170">
        <v>0</v>
      </c>
      <c r="E371" s="171">
        <v>0</v>
      </c>
      <c r="F371" s="172">
        <v>1</v>
      </c>
      <c r="G371" s="39">
        <f t="shared" si="93"/>
        <v>0</v>
      </c>
      <c r="H371" s="40">
        <f t="shared" si="94"/>
        <v>0</v>
      </c>
      <c r="I371" s="40"/>
      <c r="J371" s="36">
        <f t="shared" si="95"/>
        <v>0</v>
      </c>
      <c r="K371" s="156">
        <f t="shared" si="104"/>
        <v>0</v>
      </c>
      <c r="L371" s="37">
        <f t="shared" si="96"/>
        <v>0</v>
      </c>
      <c r="M371" s="40"/>
      <c r="N371" s="44">
        <f t="shared" si="103"/>
        <v>0</v>
      </c>
      <c r="O371" s="44">
        <f t="shared" si="89"/>
        <v>0</v>
      </c>
      <c r="P371" s="24" t="str">
        <f t="shared" si="97"/>
        <v>.</v>
      </c>
      <c r="Q371" s="48"/>
      <c r="R371" s="32"/>
      <c r="S371" s="48"/>
      <c r="T371" s="82"/>
      <c r="U371" s="86">
        <f t="shared" si="101"/>
        <v>0</v>
      </c>
      <c r="V371" s="86">
        <f t="shared" si="102"/>
        <v>0</v>
      </c>
      <c r="W371" s="94">
        <f t="shared" si="100"/>
        <v>0</v>
      </c>
    </row>
    <row r="372" spans="3:23" ht="15">
      <c r="C372" s="68">
        <v>46</v>
      </c>
      <c r="D372" s="170">
        <v>0</v>
      </c>
      <c r="E372" s="171">
        <v>0</v>
      </c>
      <c r="F372" s="172">
        <v>1</v>
      </c>
      <c r="G372" s="39">
        <f t="shared" si="93"/>
        <v>0</v>
      </c>
      <c r="H372" s="40">
        <f t="shared" si="94"/>
        <v>0</v>
      </c>
      <c r="I372" s="40"/>
      <c r="J372" s="36">
        <f t="shared" si="95"/>
        <v>0</v>
      </c>
      <c r="K372" s="156">
        <f t="shared" si="104"/>
        <v>0</v>
      </c>
      <c r="L372" s="37">
        <f t="shared" si="96"/>
        <v>0</v>
      </c>
      <c r="M372" s="40"/>
      <c r="N372" s="44">
        <f t="shared" si="103"/>
        <v>0</v>
      </c>
      <c r="O372" s="44">
        <f t="shared" si="89"/>
        <v>0</v>
      </c>
      <c r="P372" s="24" t="str">
        <f t="shared" si="97"/>
        <v>.</v>
      </c>
      <c r="Q372" s="48"/>
      <c r="R372" s="32"/>
      <c r="S372" s="48"/>
      <c r="T372" s="82"/>
      <c r="U372" s="86">
        <f t="shared" si="101"/>
        <v>0</v>
      </c>
      <c r="V372" s="86">
        <f t="shared" si="102"/>
        <v>0</v>
      </c>
      <c r="W372" s="94">
        <f t="shared" si="100"/>
        <v>0</v>
      </c>
    </row>
    <row r="373" spans="3:23" ht="15">
      <c r="C373" s="68">
        <v>47</v>
      </c>
      <c r="D373" s="170">
        <v>0</v>
      </c>
      <c r="E373" s="171">
        <v>0</v>
      </c>
      <c r="F373" s="172">
        <v>1</v>
      </c>
      <c r="G373" s="39">
        <f t="shared" si="93"/>
        <v>0</v>
      </c>
      <c r="H373" s="40">
        <f t="shared" si="94"/>
        <v>0</v>
      </c>
      <c r="I373" s="40"/>
      <c r="J373" s="36">
        <f t="shared" si="95"/>
        <v>0</v>
      </c>
      <c r="K373" s="156">
        <f t="shared" si="104"/>
        <v>0</v>
      </c>
      <c r="L373" s="37">
        <f t="shared" si="96"/>
        <v>0</v>
      </c>
      <c r="M373" s="40"/>
      <c r="N373" s="44">
        <f t="shared" si="103"/>
        <v>0</v>
      </c>
      <c r="O373" s="44">
        <f t="shared" si="89"/>
        <v>0</v>
      </c>
      <c r="P373" s="24" t="str">
        <f t="shared" si="97"/>
        <v>.</v>
      </c>
      <c r="Q373" s="48"/>
      <c r="R373" s="32"/>
      <c r="S373" s="48"/>
      <c r="T373" s="82"/>
      <c r="U373" s="86">
        <f t="shared" si="101"/>
        <v>0</v>
      </c>
      <c r="V373" s="86">
        <f t="shared" si="102"/>
        <v>0</v>
      </c>
      <c r="W373" s="94">
        <f t="shared" si="100"/>
        <v>0</v>
      </c>
    </row>
    <row r="374" spans="3:23" ht="15">
      <c r="C374" s="69">
        <v>48</v>
      </c>
      <c r="D374" s="170">
        <v>0</v>
      </c>
      <c r="E374" s="171">
        <v>0</v>
      </c>
      <c r="F374" s="172">
        <v>1</v>
      </c>
      <c r="G374" s="39">
        <f t="shared" si="93"/>
        <v>0</v>
      </c>
      <c r="H374" s="40">
        <f t="shared" si="94"/>
        <v>0</v>
      </c>
      <c r="I374" s="40"/>
      <c r="J374" s="36">
        <f t="shared" si="95"/>
        <v>0</v>
      </c>
      <c r="K374" s="156">
        <f t="shared" si="104"/>
        <v>0</v>
      </c>
      <c r="L374" s="37">
        <f t="shared" si="96"/>
        <v>0</v>
      </c>
      <c r="M374" s="40"/>
      <c r="N374" s="44">
        <f t="shared" si="103"/>
        <v>0</v>
      </c>
      <c r="O374" s="44">
        <f t="shared" si="89"/>
        <v>0</v>
      </c>
      <c r="P374" s="24" t="str">
        <f t="shared" si="97"/>
        <v>.</v>
      </c>
      <c r="Q374" s="48"/>
      <c r="R374" s="32"/>
      <c r="S374" s="48"/>
      <c r="T374" s="82"/>
      <c r="U374" s="86">
        <f t="shared" si="101"/>
        <v>0</v>
      </c>
      <c r="V374" s="86">
        <f t="shared" si="102"/>
        <v>0</v>
      </c>
      <c r="W374" s="94">
        <f t="shared" si="100"/>
        <v>0</v>
      </c>
    </row>
    <row r="375" spans="3:23" ht="15">
      <c r="C375" s="68">
        <v>49</v>
      </c>
      <c r="D375" s="170">
        <v>0</v>
      </c>
      <c r="E375" s="171">
        <v>0</v>
      </c>
      <c r="F375" s="172">
        <v>1</v>
      </c>
      <c r="G375" s="39">
        <f t="shared" si="93"/>
        <v>0</v>
      </c>
      <c r="H375" s="40">
        <f t="shared" si="94"/>
        <v>0</v>
      </c>
      <c r="I375" s="40"/>
      <c r="J375" s="36">
        <f t="shared" si="95"/>
        <v>0</v>
      </c>
      <c r="K375" s="156">
        <f t="shared" si="104"/>
        <v>0</v>
      </c>
      <c r="L375" s="37">
        <f t="shared" si="96"/>
        <v>0</v>
      </c>
      <c r="M375" s="40"/>
      <c r="N375" s="44">
        <f t="shared" si="103"/>
        <v>0</v>
      </c>
      <c r="O375" s="44">
        <f t="shared" si="89"/>
        <v>0</v>
      </c>
      <c r="P375" s="24" t="str">
        <f t="shared" si="97"/>
        <v>.</v>
      </c>
      <c r="Q375" s="48"/>
      <c r="R375" s="32"/>
      <c r="S375" s="48"/>
      <c r="T375" s="82"/>
      <c r="U375" s="86">
        <f t="shared" si="101"/>
        <v>0</v>
      </c>
      <c r="V375" s="86">
        <f t="shared" si="102"/>
        <v>0</v>
      </c>
      <c r="W375" s="94">
        <f t="shared" si="100"/>
        <v>0</v>
      </c>
    </row>
    <row r="376" spans="3:23" ht="15">
      <c r="C376" s="68">
        <v>50</v>
      </c>
      <c r="D376" s="170">
        <v>0</v>
      </c>
      <c r="E376" s="171">
        <v>0</v>
      </c>
      <c r="F376" s="172">
        <v>1</v>
      </c>
      <c r="G376" s="39">
        <f t="shared" si="93"/>
        <v>0</v>
      </c>
      <c r="H376" s="40">
        <f t="shared" si="94"/>
        <v>0</v>
      </c>
      <c r="I376" s="40"/>
      <c r="J376" s="36">
        <f t="shared" si="95"/>
        <v>0</v>
      </c>
      <c r="K376" s="156">
        <f t="shared" si="104"/>
        <v>0</v>
      </c>
      <c r="L376" s="37">
        <f t="shared" si="96"/>
        <v>0</v>
      </c>
      <c r="M376" s="40"/>
      <c r="N376" s="44">
        <f t="shared" si="103"/>
        <v>0</v>
      </c>
      <c r="O376" s="44">
        <f t="shared" si="89"/>
        <v>0</v>
      </c>
      <c r="P376" s="24" t="str">
        <f t="shared" si="97"/>
        <v>.</v>
      </c>
      <c r="Q376" s="48"/>
      <c r="R376" s="32"/>
      <c r="S376" s="48"/>
      <c r="T376" s="82"/>
      <c r="U376" s="86">
        <f t="shared" si="101"/>
        <v>0</v>
      </c>
      <c r="V376" s="86">
        <f t="shared" si="102"/>
        <v>0</v>
      </c>
      <c r="W376" s="94">
        <f t="shared" si="100"/>
        <v>0</v>
      </c>
    </row>
    <row r="377" spans="3:23" ht="15">
      <c r="C377" s="68">
        <v>51</v>
      </c>
      <c r="D377" s="170">
        <v>0</v>
      </c>
      <c r="E377" s="171">
        <v>0</v>
      </c>
      <c r="F377" s="172">
        <v>1</v>
      </c>
      <c r="G377" s="39">
        <f t="shared" si="93"/>
        <v>0</v>
      </c>
      <c r="H377" s="40">
        <f t="shared" si="94"/>
        <v>0</v>
      </c>
      <c r="I377" s="40"/>
      <c r="J377" s="36">
        <f t="shared" si="95"/>
        <v>0</v>
      </c>
      <c r="K377" s="156">
        <f t="shared" si="104"/>
        <v>0</v>
      </c>
      <c r="L377" s="37">
        <f t="shared" si="96"/>
        <v>0</v>
      </c>
      <c r="M377" s="40"/>
      <c r="N377" s="44">
        <f t="shared" si="103"/>
        <v>0</v>
      </c>
      <c r="O377" s="44">
        <f t="shared" si="89"/>
        <v>0</v>
      </c>
      <c r="P377" s="24" t="str">
        <f t="shared" si="97"/>
        <v>.</v>
      </c>
      <c r="Q377" s="48"/>
      <c r="R377" s="32"/>
      <c r="S377" s="48"/>
      <c r="T377" s="82"/>
      <c r="U377" s="86">
        <f t="shared" si="101"/>
        <v>0</v>
      </c>
      <c r="V377" s="86">
        <f t="shared" si="102"/>
        <v>0</v>
      </c>
      <c r="W377" s="94">
        <f t="shared" si="100"/>
        <v>0</v>
      </c>
    </row>
    <row r="378" spans="3:23" ht="15">
      <c r="C378" s="69">
        <v>52</v>
      </c>
      <c r="D378" s="170">
        <v>0</v>
      </c>
      <c r="E378" s="171">
        <v>0</v>
      </c>
      <c r="F378" s="172">
        <v>1</v>
      </c>
      <c r="G378" s="39">
        <f t="shared" si="93"/>
        <v>0</v>
      </c>
      <c r="H378" s="40">
        <f t="shared" si="94"/>
        <v>0</v>
      </c>
      <c r="I378" s="40"/>
      <c r="J378" s="36">
        <f t="shared" si="95"/>
        <v>0</v>
      </c>
      <c r="K378" s="156">
        <f t="shared" si="104"/>
        <v>0</v>
      </c>
      <c r="L378" s="37">
        <f t="shared" si="96"/>
        <v>0</v>
      </c>
      <c r="M378" s="40"/>
      <c r="N378" s="44">
        <f t="shared" si="103"/>
        <v>0</v>
      </c>
      <c r="O378" s="44">
        <f t="shared" si="89"/>
        <v>0</v>
      </c>
      <c r="P378" s="24" t="str">
        <f t="shared" si="97"/>
        <v>.</v>
      </c>
      <c r="Q378" s="48"/>
      <c r="R378" s="32"/>
      <c r="S378" s="48"/>
      <c r="T378" s="82"/>
      <c r="U378" s="86">
        <f t="shared" si="101"/>
        <v>0</v>
      </c>
      <c r="V378" s="86">
        <f t="shared" si="102"/>
        <v>0</v>
      </c>
      <c r="W378" s="94">
        <f t="shared" si="100"/>
        <v>0</v>
      </c>
    </row>
    <row r="379" spans="3:23" ht="15">
      <c r="C379" s="70"/>
      <c r="D379" s="41"/>
      <c r="E379" s="41"/>
      <c r="F379" s="189" t="s">
        <v>53</v>
      </c>
      <c r="G379" s="40">
        <f>SUM(G327:G378)</f>
        <v>0</v>
      </c>
      <c r="H379" s="40">
        <f>SUM(H327:H378)</f>
        <v>0</v>
      </c>
      <c r="I379" s="40"/>
      <c r="J379" s="36">
        <f>SUM(J327:J378)</f>
        <v>0</v>
      </c>
      <c r="K379" s="36">
        <f>SUM(K327:K378)</f>
        <v>0</v>
      </c>
      <c r="L379" s="37">
        <f>SUM(L327:L378)</f>
        <v>0</v>
      </c>
      <c r="M379" s="40"/>
      <c r="N379" s="38">
        <f>SUM(N327:N378)</f>
        <v>0</v>
      </c>
      <c r="O379" s="38">
        <f>SUM(O327:O378)</f>
        <v>0</v>
      </c>
      <c r="P379" s="24"/>
      <c r="S379" s="43"/>
      <c r="T379" s="82"/>
      <c r="U379" s="88">
        <f>SUM(U327:U378)</f>
        <v>0</v>
      </c>
      <c r="V379" s="88">
        <f>SUM(V327:V378)</f>
        <v>0</v>
      </c>
      <c r="W379" s="140">
        <f>SUM(W327:W378)</f>
        <v>0</v>
      </c>
    </row>
    <row r="380" spans="3:23" ht="13.5" thickBot="1">
      <c r="C380" s="65"/>
      <c r="D380" s="42"/>
      <c r="E380" s="42"/>
      <c r="F380" s="219"/>
      <c r="G380" s="42"/>
      <c r="H380" s="42"/>
      <c r="I380" s="42"/>
      <c r="J380" s="43"/>
      <c r="K380" s="43"/>
      <c r="L380" s="61"/>
      <c r="M380" s="43"/>
      <c r="N380" s="61"/>
      <c r="O380" s="61"/>
      <c r="P380" s="24"/>
      <c r="S380" s="43"/>
      <c r="T380" s="82"/>
      <c r="U380" s="86"/>
      <c r="V380" s="86"/>
      <c r="W380" s="94"/>
    </row>
    <row r="381" spans="3:23" ht="38.25">
      <c r="C381" s="65"/>
      <c r="D381" s="42"/>
      <c r="E381" s="42"/>
      <c r="F381" s="219"/>
      <c r="G381" s="42"/>
      <c r="H381" s="42"/>
      <c r="I381" s="42"/>
      <c r="J381" s="43"/>
      <c r="K381" s="296" t="s">
        <v>115</v>
      </c>
      <c r="L381" s="297"/>
      <c r="M381" s="11" t="s">
        <v>18</v>
      </c>
      <c r="N381" s="12" t="s">
        <v>8</v>
      </c>
      <c r="O381" s="13" t="s">
        <v>9</v>
      </c>
      <c r="P381" s="24"/>
      <c r="S381" s="43"/>
      <c r="T381" s="82"/>
      <c r="U381" s="86"/>
      <c r="V381" s="86"/>
      <c r="W381" s="94"/>
    </row>
    <row r="382" spans="3:23" ht="13.5" thickBot="1">
      <c r="C382" s="65"/>
      <c r="D382" s="42"/>
      <c r="E382" s="42"/>
      <c r="F382" s="219"/>
      <c r="G382" s="42"/>
      <c r="H382" s="42"/>
      <c r="I382" s="42"/>
      <c r="J382" s="43"/>
      <c r="K382" s="154" t="s">
        <v>105</v>
      </c>
      <c r="L382" s="47"/>
      <c r="M382" s="205" t="s">
        <v>31</v>
      </c>
      <c r="N382" s="58">
        <f>$N$379</f>
        <v>0</v>
      </c>
      <c r="O382" s="59">
        <f>$O$379</f>
        <v>0</v>
      </c>
      <c r="P382" s="24"/>
      <c r="S382" s="43"/>
      <c r="T382" s="82"/>
      <c r="U382" s="86"/>
      <c r="V382" s="86"/>
      <c r="W382" s="94"/>
    </row>
    <row r="383" spans="3:23" ht="15">
      <c r="C383" s="65"/>
      <c r="D383" s="42"/>
      <c r="E383" s="42"/>
      <c r="F383" s="219"/>
      <c r="G383" s="42"/>
      <c r="H383" s="42"/>
      <c r="I383" s="42"/>
      <c r="J383" s="43"/>
      <c r="K383" s="43"/>
      <c r="L383" s="61"/>
      <c r="M383" s="43"/>
      <c r="N383" s="61"/>
      <c r="O383" s="61"/>
      <c r="P383" s="24"/>
      <c r="S383" s="43"/>
      <c r="T383" s="82"/>
      <c r="U383" s="86"/>
      <c r="V383" s="86"/>
      <c r="W383" s="94"/>
    </row>
    <row r="384" spans="3:23" ht="13.5" customHeight="1" thickBot="1">
      <c r="C384" s="65"/>
      <c r="D384" s="42"/>
      <c r="E384" s="42"/>
      <c r="F384" s="219"/>
      <c r="G384" s="42"/>
      <c r="H384" s="42"/>
      <c r="I384" s="42"/>
      <c r="J384" s="43"/>
      <c r="K384" s="43"/>
      <c r="L384" s="61"/>
      <c r="M384" s="43"/>
      <c r="N384" s="61"/>
      <c r="O384" s="61"/>
      <c r="P384" s="24"/>
      <c r="S384" s="43"/>
      <c r="T384" s="82"/>
      <c r="U384" s="86"/>
      <c r="V384" s="86"/>
      <c r="W384" s="94"/>
    </row>
    <row r="385" spans="3:23" ht="14.25">
      <c r="C385" s="308" t="s">
        <v>111</v>
      </c>
      <c r="D385" s="309"/>
      <c r="E385" s="309"/>
      <c r="F385" s="309"/>
      <c r="G385" s="309"/>
      <c r="H385" s="224"/>
      <c r="I385" s="224"/>
      <c r="J385" s="224"/>
      <c r="K385" s="224"/>
      <c r="L385" s="224"/>
      <c r="M385" s="224"/>
      <c r="N385" s="224"/>
      <c r="O385" s="224"/>
      <c r="P385" s="225"/>
      <c r="Q385" s="224"/>
      <c r="R385" s="226"/>
      <c r="S385" s="48"/>
      <c r="T385" s="82"/>
      <c r="U385" s="82"/>
      <c r="V385" s="82"/>
      <c r="W385" s="92"/>
    </row>
    <row r="386" spans="3:23" ht="15">
      <c r="C386" s="109"/>
      <c r="D386" s="105"/>
      <c r="E386" s="105"/>
      <c r="F386" s="122"/>
      <c r="G386" s="105"/>
      <c r="H386" s="105"/>
      <c r="I386" s="105"/>
      <c r="J386" s="105"/>
      <c r="K386" s="105"/>
      <c r="L386" s="105"/>
      <c r="M386" s="105"/>
      <c r="N386" s="105"/>
      <c r="O386" s="105"/>
      <c r="P386" s="123"/>
      <c r="Q386" s="105"/>
      <c r="R386" s="227"/>
      <c r="S386" s="48"/>
      <c r="T386" s="82"/>
      <c r="U386" s="82"/>
      <c r="V386" s="82"/>
      <c r="W386" s="92"/>
    </row>
    <row r="387" spans="3:23" ht="15">
      <c r="C387" s="109"/>
      <c r="D387" s="105"/>
      <c r="E387" s="105"/>
      <c r="F387" s="122"/>
      <c r="G387" s="105"/>
      <c r="H387" s="105"/>
      <c r="I387" s="105"/>
      <c r="J387" s="105"/>
      <c r="K387" s="105"/>
      <c r="L387" s="105"/>
      <c r="M387" s="105"/>
      <c r="N387" s="105"/>
      <c r="O387" s="105"/>
      <c r="P387" s="123"/>
      <c r="Q387" s="105"/>
      <c r="R387" s="227"/>
      <c r="S387" s="48"/>
      <c r="T387" s="82"/>
      <c r="U387" s="82"/>
      <c r="V387" s="82"/>
      <c r="W387" s="92"/>
    </row>
    <row r="388" spans="3:23" ht="15">
      <c r="C388" s="109"/>
      <c r="D388" s="105"/>
      <c r="E388" s="105"/>
      <c r="F388" s="122"/>
      <c r="G388" s="105"/>
      <c r="H388" s="105"/>
      <c r="I388" s="105"/>
      <c r="J388" s="105"/>
      <c r="K388" s="105"/>
      <c r="L388" s="105"/>
      <c r="M388" s="105"/>
      <c r="N388" s="105"/>
      <c r="O388" s="105"/>
      <c r="P388" s="123"/>
      <c r="Q388" s="105"/>
      <c r="R388" s="227"/>
      <c r="S388" s="48"/>
      <c r="T388" s="82"/>
      <c r="U388" s="82"/>
      <c r="V388" s="82"/>
      <c r="W388" s="92"/>
    </row>
    <row r="389" spans="3:23" ht="15">
      <c r="C389" s="109"/>
      <c r="D389" s="105"/>
      <c r="E389" s="105"/>
      <c r="F389" s="105"/>
      <c r="G389" s="105"/>
      <c r="H389" s="105"/>
      <c r="I389" s="105"/>
      <c r="J389" s="105"/>
      <c r="K389" s="105"/>
      <c r="L389" s="105"/>
      <c r="M389" s="105"/>
      <c r="N389" s="105"/>
      <c r="O389" s="105"/>
      <c r="P389" s="123"/>
      <c r="Q389" s="105"/>
      <c r="R389" s="227"/>
      <c r="S389" s="48"/>
      <c r="T389" s="82"/>
      <c r="U389" s="82"/>
      <c r="V389" s="82"/>
      <c r="W389" s="92"/>
    </row>
    <row r="390" spans="3:23" ht="15">
      <c r="C390" s="109"/>
      <c r="D390" s="105"/>
      <c r="E390" s="105"/>
      <c r="F390" s="105"/>
      <c r="G390" s="105"/>
      <c r="H390" s="105"/>
      <c r="I390" s="105"/>
      <c r="J390" s="105"/>
      <c r="K390" s="105"/>
      <c r="L390" s="105"/>
      <c r="M390" s="105"/>
      <c r="N390" s="105"/>
      <c r="O390" s="105"/>
      <c r="P390" s="123"/>
      <c r="Q390" s="105"/>
      <c r="R390" s="227"/>
      <c r="S390" s="48"/>
      <c r="T390" s="82"/>
      <c r="U390" s="82"/>
      <c r="V390" s="82"/>
      <c r="W390" s="92"/>
    </row>
    <row r="391" spans="3:23" ht="15">
      <c r="C391" s="109"/>
      <c r="D391" s="105"/>
      <c r="E391" s="105"/>
      <c r="F391" s="105"/>
      <c r="G391" s="105"/>
      <c r="H391" s="105"/>
      <c r="I391" s="105"/>
      <c r="J391" s="105"/>
      <c r="K391" s="105"/>
      <c r="L391" s="105"/>
      <c r="M391" s="105"/>
      <c r="N391" s="105"/>
      <c r="O391" s="105"/>
      <c r="P391" s="123"/>
      <c r="Q391" s="105"/>
      <c r="R391" s="227"/>
      <c r="S391" s="48"/>
      <c r="T391" s="82"/>
      <c r="U391" s="82"/>
      <c r="V391" s="82"/>
      <c r="W391" s="92"/>
    </row>
    <row r="392" spans="3:23" ht="13.5" thickBot="1">
      <c r="C392" s="109"/>
      <c r="D392" s="105"/>
      <c r="E392" s="105"/>
      <c r="F392" s="105"/>
      <c r="G392" s="105"/>
      <c r="H392" s="105"/>
      <c r="I392" s="105"/>
      <c r="J392" s="105"/>
      <c r="K392" s="105"/>
      <c r="L392" s="105"/>
      <c r="M392" s="105"/>
      <c r="N392" s="105"/>
      <c r="O392" s="105"/>
      <c r="P392" s="123"/>
      <c r="Q392" s="105"/>
      <c r="R392" s="227"/>
      <c r="S392" s="48"/>
      <c r="T392" s="82"/>
      <c r="U392" s="82"/>
      <c r="V392" s="82"/>
      <c r="W392" s="92"/>
    </row>
    <row r="393" spans="3:23" ht="39" thickBot="1">
      <c r="C393" s="283"/>
      <c r="D393" s="284"/>
      <c r="E393" s="122"/>
      <c r="F393" s="122"/>
      <c r="G393" s="122"/>
      <c r="H393" s="105"/>
      <c r="I393" s="105"/>
      <c r="J393" s="122"/>
      <c r="K393" s="298" t="s">
        <v>24</v>
      </c>
      <c r="L393" s="299"/>
      <c r="M393" s="193">
        <v>2018</v>
      </c>
      <c r="N393" s="33" t="s">
        <v>78</v>
      </c>
      <c r="O393" s="34" t="s">
        <v>107</v>
      </c>
      <c r="P393" s="123"/>
      <c r="Q393" s="161" t="s">
        <v>109</v>
      </c>
      <c r="R393" s="227"/>
      <c r="S393" s="48"/>
      <c r="T393" s="82"/>
      <c r="U393" s="101"/>
      <c r="V393" s="101"/>
      <c r="W393" s="102"/>
    </row>
    <row r="394" spans="3:23" ht="15">
      <c r="C394" s="277"/>
      <c r="D394" s="278"/>
      <c r="E394" s="125"/>
      <c r="F394" s="125"/>
      <c r="G394" s="125"/>
      <c r="H394" s="105"/>
      <c r="I394" s="105"/>
      <c r="J394" s="122"/>
      <c r="K394" s="116" t="s">
        <v>25</v>
      </c>
      <c r="L394" s="117"/>
      <c r="M394" s="121">
        <f>$L$379</f>
        <v>0</v>
      </c>
      <c r="N394" s="121">
        <f>$L$62+$L$127+$L$191+$L$254+$L$318</f>
        <v>0</v>
      </c>
      <c r="O394" s="134">
        <f>M394+N394</f>
        <v>0</v>
      </c>
      <c r="P394" s="123"/>
      <c r="Q394" s="132"/>
      <c r="R394" s="227"/>
      <c r="S394" s="48"/>
      <c r="T394" s="82"/>
      <c r="U394" s="101"/>
      <c r="V394" s="101"/>
      <c r="W394" s="102"/>
    </row>
    <row r="395" spans="3:23" ht="51">
      <c r="C395" s="283"/>
      <c r="D395" s="284"/>
      <c r="E395" s="122"/>
      <c r="F395" s="126"/>
      <c r="G395" s="122"/>
      <c r="H395" s="105"/>
      <c r="I395" s="105"/>
      <c r="J395" s="122"/>
      <c r="K395" s="313" t="s">
        <v>3</v>
      </c>
      <c r="L395" s="314"/>
      <c r="M395" s="198">
        <v>2018</v>
      </c>
      <c r="N395" s="18" t="s">
        <v>108</v>
      </c>
      <c r="O395" s="35" t="s">
        <v>107</v>
      </c>
      <c r="P395" s="123"/>
      <c r="Q395" s="132"/>
      <c r="R395" s="227"/>
      <c r="S395" s="48"/>
      <c r="T395" s="82"/>
      <c r="U395" s="101"/>
      <c r="V395" s="101"/>
      <c r="W395" s="102"/>
    </row>
    <row r="396" spans="3:23" ht="15">
      <c r="C396" s="277"/>
      <c r="D396" s="278"/>
      <c r="E396" s="125"/>
      <c r="F396" s="105"/>
      <c r="G396" s="125"/>
      <c r="H396" s="105"/>
      <c r="I396" s="105"/>
      <c r="J396" s="122"/>
      <c r="K396" s="119" t="s">
        <v>27</v>
      </c>
      <c r="L396" s="120"/>
      <c r="M396" s="44">
        <f>$O$379</f>
        <v>0</v>
      </c>
      <c r="N396" s="232">
        <f>$O$69+$O$133+$O$196+$O$258+$O$321</f>
        <v>0</v>
      </c>
      <c r="O396" s="135">
        <f>M396+N396</f>
        <v>0</v>
      </c>
      <c r="P396" s="123"/>
      <c r="Q396" s="132"/>
      <c r="R396" s="227"/>
      <c r="S396" s="48"/>
      <c r="T396" s="82"/>
      <c r="U396" s="101"/>
      <c r="V396" s="101"/>
      <c r="W396" s="102"/>
    </row>
    <row r="397" spans="3:23" ht="13.5" thickBot="1">
      <c r="C397" s="277"/>
      <c r="D397" s="278"/>
      <c r="E397" s="125"/>
      <c r="F397" s="105"/>
      <c r="G397" s="125"/>
      <c r="H397" s="105"/>
      <c r="I397" s="105"/>
      <c r="J397" s="122"/>
      <c r="K397" s="279" t="s">
        <v>26</v>
      </c>
      <c r="L397" s="280"/>
      <c r="M397" s="45">
        <f>$N$379</f>
        <v>0</v>
      </c>
      <c r="N397" s="233">
        <f>$N$69+$N$133+$N$196+$N$258+$N$321</f>
        <v>0</v>
      </c>
      <c r="O397" s="136">
        <f>M397+N397</f>
        <v>0</v>
      </c>
      <c r="P397" s="123"/>
      <c r="Q397" s="132"/>
      <c r="R397" s="227"/>
      <c r="S397" s="48"/>
      <c r="T397" s="82"/>
      <c r="U397" s="101"/>
      <c r="V397" s="101"/>
      <c r="W397" s="102"/>
    </row>
    <row r="398" spans="3:23" ht="15">
      <c r="C398" s="127"/>
      <c r="D398" s="128"/>
      <c r="E398" s="105"/>
      <c r="F398" s="105"/>
      <c r="G398" s="105"/>
      <c r="H398" s="105"/>
      <c r="I398" s="105"/>
      <c r="J398" s="122"/>
      <c r="K398" s="105"/>
      <c r="L398" s="105"/>
      <c r="M398" s="105"/>
      <c r="N398" s="105"/>
      <c r="O398" s="132"/>
      <c r="P398" s="132"/>
      <c r="Q398" s="132"/>
      <c r="R398" s="227"/>
      <c r="S398" s="48"/>
      <c r="T398" s="82"/>
      <c r="U398" s="101"/>
      <c r="V398" s="101"/>
      <c r="W398" s="102"/>
    </row>
    <row r="399" spans="3:23" ht="15">
      <c r="C399" s="127"/>
      <c r="D399" s="128"/>
      <c r="E399" s="105"/>
      <c r="F399" s="105"/>
      <c r="G399" s="105"/>
      <c r="H399" s="105"/>
      <c r="I399" s="105"/>
      <c r="J399" s="105"/>
      <c r="K399" s="105"/>
      <c r="L399" s="105"/>
      <c r="M399" s="105"/>
      <c r="N399" s="105"/>
      <c r="O399" s="132"/>
      <c r="P399" s="132"/>
      <c r="Q399" s="132"/>
      <c r="R399" s="227"/>
      <c r="S399" s="48"/>
      <c r="T399" s="82"/>
      <c r="U399" s="101"/>
      <c r="V399" s="101"/>
      <c r="W399" s="102"/>
    </row>
    <row r="400" spans="3:23" ht="13.5" thickBot="1">
      <c r="C400" s="129"/>
      <c r="D400" s="130"/>
      <c r="E400" s="131"/>
      <c r="F400" s="131"/>
      <c r="G400" s="131"/>
      <c r="H400" s="131"/>
      <c r="I400" s="131"/>
      <c r="J400" s="131"/>
      <c r="K400" s="131"/>
      <c r="L400" s="131"/>
      <c r="M400" s="131"/>
      <c r="N400" s="131"/>
      <c r="O400" s="133"/>
      <c r="P400" s="133"/>
      <c r="Q400" s="133"/>
      <c r="R400" s="228"/>
      <c r="S400" s="108"/>
      <c r="T400" s="95"/>
      <c r="U400" s="103"/>
      <c r="V400" s="103"/>
      <c r="W400" s="104"/>
    </row>
    <row r="401" spans="3:23" ht="14.25">
      <c r="C401" s="149">
        <v>2019</v>
      </c>
      <c r="D401" s="63"/>
      <c r="E401" s="63"/>
      <c r="F401" s="63"/>
      <c r="G401" s="63"/>
      <c r="H401" s="63"/>
      <c r="I401" s="63"/>
      <c r="J401" s="63"/>
      <c r="K401" s="63"/>
      <c r="L401" s="63"/>
      <c r="M401" s="63"/>
      <c r="N401" s="63"/>
      <c r="O401" s="63"/>
      <c r="P401" s="64"/>
      <c r="Q401" s="63"/>
      <c r="R401" s="63"/>
      <c r="S401" s="107"/>
      <c r="T401" s="90"/>
      <c r="U401" s="90"/>
      <c r="V401" s="90"/>
      <c r="W401" s="91"/>
    </row>
    <row r="402" spans="3:23" ht="13.5" thickBot="1">
      <c r="C402" s="65"/>
      <c r="D402" s="9"/>
      <c r="E402" s="9"/>
      <c r="F402" s="9"/>
      <c r="G402" s="9"/>
      <c r="H402" s="9"/>
      <c r="I402" s="9"/>
      <c r="J402" s="9"/>
      <c r="K402" s="9"/>
      <c r="L402" s="9"/>
      <c r="M402" s="9"/>
      <c r="N402" s="9"/>
      <c r="O402" s="9"/>
      <c r="P402" s="24"/>
      <c r="Q402" s="9"/>
      <c r="R402" s="9"/>
      <c r="S402" s="48"/>
      <c r="T402" s="82"/>
      <c r="U402" s="82"/>
      <c r="V402" s="82"/>
      <c r="W402" s="92"/>
    </row>
    <row r="403" spans="3:23" ht="13.5" thickBot="1">
      <c r="C403" s="66"/>
      <c r="D403" s="289" t="s">
        <v>1</v>
      </c>
      <c r="E403" s="290"/>
      <c r="F403" s="291"/>
      <c r="G403" s="5"/>
      <c r="H403" s="6"/>
      <c r="I403" s="6"/>
      <c r="J403" s="292" t="s">
        <v>2</v>
      </c>
      <c r="K403" s="293"/>
      <c r="L403" s="293"/>
      <c r="M403" s="7"/>
      <c r="N403" s="294" t="s">
        <v>3</v>
      </c>
      <c r="O403" s="295"/>
      <c r="P403" s="24"/>
      <c r="Q403" s="9"/>
      <c r="R403" s="9"/>
      <c r="S403" s="48"/>
      <c r="T403" s="82"/>
      <c r="U403" s="82"/>
      <c r="V403" s="82"/>
      <c r="W403" s="92"/>
    </row>
    <row r="404" spans="3:23" ht="63.75">
      <c r="C404" s="67" t="s">
        <v>4</v>
      </c>
      <c r="D404" s="173" t="s">
        <v>68</v>
      </c>
      <c r="E404" s="174" t="s">
        <v>69</v>
      </c>
      <c r="F404" s="166" t="s">
        <v>30</v>
      </c>
      <c r="G404" s="14" t="s">
        <v>70</v>
      </c>
      <c r="H404" s="15" t="s">
        <v>71</v>
      </c>
      <c r="I404" s="15"/>
      <c r="J404" s="16" t="s">
        <v>5</v>
      </c>
      <c r="K404" s="16" t="s">
        <v>6</v>
      </c>
      <c r="L404" s="17" t="s">
        <v>7</v>
      </c>
      <c r="M404" s="15"/>
      <c r="N404" s="18" t="s">
        <v>8</v>
      </c>
      <c r="O404" s="18" t="s">
        <v>9</v>
      </c>
      <c r="P404" s="24"/>
      <c r="Q404" s="275" t="s">
        <v>110</v>
      </c>
      <c r="R404" s="276"/>
      <c r="S404" s="139"/>
      <c r="T404" s="82"/>
      <c r="U404" s="93" t="s">
        <v>10</v>
      </c>
      <c r="V404" s="93" t="s">
        <v>11</v>
      </c>
      <c r="W404" s="92"/>
    </row>
    <row r="405" spans="3:23" ht="15">
      <c r="C405" s="68">
        <v>1</v>
      </c>
      <c r="D405" s="170">
        <v>0</v>
      </c>
      <c r="E405" s="171">
        <v>0</v>
      </c>
      <c r="F405" s="172">
        <v>1</v>
      </c>
      <c r="G405" s="39">
        <f aca="true" t="shared" si="105" ref="G405:G415">D405+E405</f>
        <v>0</v>
      </c>
      <c r="H405" s="40">
        <f aca="true" t="shared" si="106" ref="H405:H415">ROUND((G405/F405),2)</f>
        <v>0</v>
      </c>
      <c r="I405" s="40"/>
      <c r="J405" s="36">
        <f aca="true" t="shared" si="107" ref="J405:J415">ROUND((H405*3%)*F405,2)</f>
        <v>0</v>
      </c>
      <c r="K405" s="36">
        <f>ROUND((IF(H405-$R$407&lt;0,0,(H405-$R$407))*3.5%)*F405,2)</f>
        <v>0</v>
      </c>
      <c r="L405" s="37">
        <f aca="true" t="shared" si="108" ref="L405:L415">J405+K405</f>
        <v>0</v>
      </c>
      <c r="M405" s="40"/>
      <c r="N405" s="44">
        <f>((MIN(H405,$R$408)*0.58%)+IF(H405&gt;$R$408,(H405-$R$408)*1.25%,0))*F405</f>
        <v>0</v>
      </c>
      <c r="O405" s="44">
        <f aca="true" t="shared" si="109" ref="O405:O415">(H405*3.75%)*F405</f>
        <v>0</v>
      </c>
      <c r="P405" s="24" t="str">
        <f>IF(W405&lt;&gt;0,"Error - review!",".")</f>
        <v>.</v>
      </c>
      <c r="Q405" s="111" t="s">
        <v>100</v>
      </c>
      <c r="R405" s="112"/>
      <c r="S405" s="48"/>
      <c r="T405" s="82"/>
      <c r="U405" s="86">
        <f aca="true" t="shared" si="110" ref="U405:U416">((MIN(H405,$R$408)*0.58%))*F405</f>
        <v>0</v>
      </c>
      <c r="V405" s="86">
        <f aca="true" t="shared" si="111" ref="V405:V416">(IF(H405&gt;$R$408,(H405-$R$408)*1.25%,0))*F405</f>
        <v>0</v>
      </c>
      <c r="W405" s="94">
        <f aca="true" t="shared" si="112" ref="W405:W416">(U405+V405)-N405</f>
        <v>0</v>
      </c>
    </row>
    <row r="406" spans="3:23" ht="15">
      <c r="C406" s="68">
        <v>2</v>
      </c>
      <c r="D406" s="170">
        <v>0</v>
      </c>
      <c r="E406" s="171">
        <v>0</v>
      </c>
      <c r="F406" s="172">
        <v>1</v>
      </c>
      <c r="G406" s="39">
        <f t="shared" si="105"/>
        <v>0</v>
      </c>
      <c r="H406" s="40">
        <f t="shared" si="106"/>
        <v>0</v>
      </c>
      <c r="I406" s="40"/>
      <c r="J406" s="36">
        <f t="shared" si="107"/>
        <v>0</v>
      </c>
      <c r="K406" s="36">
        <f aca="true" t="shared" si="113" ref="K406:K412">ROUND((IF(H406-$R$407&lt;0,0,(H406-$R$407))*3.5%)*F406,2)</f>
        <v>0</v>
      </c>
      <c r="L406" s="37">
        <f t="shared" si="108"/>
        <v>0</v>
      </c>
      <c r="M406" s="40"/>
      <c r="N406" s="44">
        <f aca="true" t="shared" si="114" ref="N406:N415">((MIN(H406,$R$408)*0.58%)+IF(H406&gt;$R$408,(H406-$R$408)*1.25%,0))*F406</f>
        <v>0</v>
      </c>
      <c r="O406" s="44">
        <f t="shared" si="109"/>
        <v>0</v>
      </c>
      <c r="P406" s="24" t="str">
        <f aca="true" t="shared" si="115" ref="P406:P416">IF(W406&lt;&gt;0,"Error - review!",".")</f>
        <v>.</v>
      </c>
      <c r="Q406" s="113" t="s">
        <v>13</v>
      </c>
      <c r="R406" s="150">
        <v>243.3</v>
      </c>
      <c r="S406" s="48"/>
      <c r="T406" s="82"/>
      <c r="U406" s="86">
        <f t="shared" si="110"/>
        <v>0</v>
      </c>
      <c r="V406" s="86">
        <f t="shared" si="111"/>
        <v>0</v>
      </c>
      <c r="W406" s="94">
        <f t="shared" si="112"/>
        <v>0</v>
      </c>
    </row>
    <row r="407" spans="3:23" ht="15">
      <c r="C407" s="68">
        <v>3</v>
      </c>
      <c r="D407" s="170">
        <v>0</v>
      </c>
      <c r="E407" s="171">
        <v>0</v>
      </c>
      <c r="F407" s="172">
        <v>1</v>
      </c>
      <c r="G407" s="39">
        <f t="shared" si="105"/>
        <v>0</v>
      </c>
      <c r="H407" s="40">
        <f t="shared" si="106"/>
        <v>0</v>
      </c>
      <c r="I407" s="40"/>
      <c r="J407" s="36">
        <f t="shared" si="107"/>
        <v>0</v>
      </c>
      <c r="K407" s="36">
        <f t="shared" si="113"/>
        <v>0</v>
      </c>
      <c r="L407" s="37">
        <f t="shared" si="108"/>
        <v>0</v>
      </c>
      <c r="M407" s="40"/>
      <c r="N407" s="44">
        <f t="shared" si="114"/>
        <v>0</v>
      </c>
      <c r="O407" s="44">
        <f t="shared" si="109"/>
        <v>0</v>
      </c>
      <c r="P407" s="24" t="str">
        <f t="shared" si="115"/>
        <v>.</v>
      </c>
      <c r="Q407" s="113" t="s">
        <v>40</v>
      </c>
      <c r="R407" s="150">
        <f>SUM(R406*52.18*2)/52.18</f>
        <v>486.6</v>
      </c>
      <c r="S407" s="48"/>
      <c r="T407" s="82"/>
      <c r="U407" s="86">
        <f t="shared" si="110"/>
        <v>0</v>
      </c>
      <c r="V407" s="86">
        <f t="shared" si="111"/>
        <v>0</v>
      </c>
      <c r="W407" s="94">
        <f t="shared" si="112"/>
        <v>0</v>
      </c>
    </row>
    <row r="408" spans="3:23" ht="15">
      <c r="C408" s="68">
        <v>4</v>
      </c>
      <c r="D408" s="170">
        <v>0</v>
      </c>
      <c r="E408" s="171">
        <v>0</v>
      </c>
      <c r="F408" s="172">
        <v>1</v>
      </c>
      <c r="G408" s="39">
        <f t="shared" si="105"/>
        <v>0</v>
      </c>
      <c r="H408" s="40">
        <f t="shared" si="106"/>
        <v>0</v>
      </c>
      <c r="I408" s="40"/>
      <c r="J408" s="36">
        <f t="shared" si="107"/>
        <v>0</v>
      </c>
      <c r="K408" s="36">
        <f t="shared" si="113"/>
        <v>0</v>
      </c>
      <c r="L408" s="37">
        <f t="shared" si="108"/>
        <v>0</v>
      </c>
      <c r="M408" s="40"/>
      <c r="N408" s="44">
        <f t="shared" si="114"/>
        <v>0</v>
      </c>
      <c r="O408" s="44">
        <f t="shared" si="109"/>
        <v>0</v>
      </c>
      <c r="P408" s="24" t="str">
        <f t="shared" si="115"/>
        <v>.</v>
      </c>
      <c r="Q408" s="113" t="s">
        <v>32</v>
      </c>
      <c r="R408" s="150">
        <f>SUM(R406*3.74*52.18)/52.18</f>
        <v>909.9420000000001</v>
      </c>
      <c r="S408" s="48"/>
      <c r="T408" s="82"/>
      <c r="U408" s="86">
        <f t="shared" si="110"/>
        <v>0</v>
      </c>
      <c r="V408" s="86">
        <f t="shared" si="111"/>
        <v>0</v>
      </c>
      <c r="W408" s="94">
        <f t="shared" si="112"/>
        <v>0</v>
      </c>
    </row>
    <row r="409" spans="3:23" ht="15">
      <c r="C409" s="68">
        <v>5</v>
      </c>
      <c r="D409" s="170">
        <v>0</v>
      </c>
      <c r="E409" s="171">
        <v>0</v>
      </c>
      <c r="F409" s="172">
        <v>1</v>
      </c>
      <c r="G409" s="39">
        <f t="shared" si="105"/>
        <v>0</v>
      </c>
      <c r="H409" s="40">
        <f t="shared" si="106"/>
        <v>0</v>
      </c>
      <c r="I409" s="40"/>
      <c r="J409" s="36">
        <f t="shared" si="107"/>
        <v>0</v>
      </c>
      <c r="K409" s="36">
        <f t="shared" si="113"/>
        <v>0</v>
      </c>
      <c r="L409" s="37">
        <f t="shared" si="108"/>
        <v>0</v>
      </c>
      <c r="M409" s="40"/>
      <c r="N409" s="44">
        <f t="shared" si="114"/>
        <v>0</v>
      </c>
      <c r="O409" s="44">
        <f t="shared" si="109"/>
        <v>0</v>
      </c>
      <c r="P409" s="24" t="str">
        <f t="shared" si="115"/>
        <v>.</v>
      </c>
      <c r="Q409" s="202">
        <v>43525</v>
      </c>
      <c r="R409" s="150"/>
      <c r="S409" s="48"/>
      <c r="T409" s="82"/>
      <c r="U409" s="86">
        <f t="shared" si="110"/>
        <v>0</v>
      </c>
      <c r="V409" s="86">
        <f t="shared" si="111"/>
        <v>0</v>
      </c>
      <c r="W409" s="94">
        <f t="shared" si="112"/>
        <v>0</v>
      </c>
    </row>
    <row r="410" spans="3:23" ht="15">
      <c r="C410" s="68">
        <v>6</v>
      </c>
      <c r="D410" s="170">
        <v>0</v>
      </c>
      <c r="E410" s="171">
        <v>0</v>
      </c>
      <c r="F410" s="172">
        <v>1</v>
      </c>
      <c r="G410" s="39">
        <f t="shared" si="105"/>
        <v>0</v>
      </c>
      <c r="H410" s="40">
        <f t="shared" si="106"/>
        <v>0</v>
      </c>
      <c r="I410" s="40"/>
      <c r="J410" s="36">
        <f t="shared" si="107"/>
        <v>0</v>
      </c>
      <c r="K410" s="36">
        <f t="shared" si="113"/>
        <v>0</v>
      </c>
      <c r="L410" s="37">
        <f t="shared" si="108"/>
        <v>0</v>
      </c>
      <c r="M410" s="40"/>
      <c r="N410" s="44">
        <f t="shared" si="114"/>
        <v>0</v>
      </c>
      <c r="O410" s="44">
        <f t="shared" si="109"/>
        <v>0</v>
      </c>
      <c r="P410" s="24" t="str">
        <f t="shared" si="115"/>
        <v>.</v>
      </c>
      <c r="Q410" s="113" t="s">
        <v>103</v>
      </c>
      <c r="R410" s="150">
        <v>243.3</v>
      </c>
      <c r="S410" s="48"/>
      <c r="T410" s="82"/>
      <c r="U410" s="86">
        <f t="shared" si="110"/>
        <v>0</v>
      </c>
      <c r="V410" s="86">
        <f t="shared" si="111"/>
        <v>0</v>
      </c>
      <c r="W410" s="94">
        <f t="shared" si="112"/>
        <v>0</v>
      </c>
    </row>
    <row r="411" spans="3:23" ht="15">
      <c r="C411" s="68">
        <v>7</v>
      </c>
      <c r="D411" s="170">
        <v>0</v>
      </c>
      <c r="E411" s="171">
        <v>0</v>
      </c>
      <c r="F411" s="172">
        <v>1</v>
      </c>
      <c r="G411" s="39">
        <f t="shared" si="105"/>
        <v>0</v>
      </c>
      <c r="H411" s="40">
        <f t="shared" si="106"/>
        <v>0</v>
      </c>
      <c r="I411" s="40"/>
      <c r="J411" s="36">
        <f t="shared" si="107"/>
        <v>0</v>
      </c>
      <c r="K411" s="36">
        <f t="shared" si="113"/>
        <v>0</v>
      </c>
      <c r="L411" s="37">
        <f t="shared" si="108"/>
        <v>0</v>
      </c>
      <c r="M411" s="40"/>
      <c r="N411" s="44">
        <f t="shared" si="114"/>
        <v>0</v>
      </c>
      <c r="O411" s="44">
        <f t="shared" si="109"/>
        <v>0</v>
      </c>
      <c r="P411" s="24" t="str">
        <f t="shared" si="115"/>
        <v>.</v>
      </c>
      <c r="Q411" s="113" t="s">
        <v>104</v>
      </c>
      <c r="R411" s="150">
        <v>248.3</v>
      </c>
      <c r="S411" s="48"/>
      <c r="T411" s="82"/>
      <c r="U411" s="86">
        <f t="shared" si="110"/>
        <v>0</v>
      </c>
      <c r="V411" s="86">
        <f t="shared" si="111"/>
        <v>0</v>
      </c>
      <c r="W411" s="94">
        <f t="shared" si="112"/>
        <v>0</v>
      </c>
    </row>
    <row r="412" spans="3:23" ht="15">
      <c r="C412" s="68">
        <v>8</v>
      </c>
      <c r="D412" s="170">
        <v>0</v>
      </c>
      <c r="E412" s="171">
        <v>0</v>
      </c>
      <c r="F412" s="172">
        <v>1</v>
      </c>
      <c r="G412" s="39">
        <f t="shared" si="105"/>
        <v>0</v>
      </c>
      <c r="H412" s="40">
        <f t="shared" si="106"/>
        <v>0</v>
      </c>
      <c r="I412" s="40"/>
      <c r="J412" s="36">
        <f t="shared" si="107"/>
        <v>0</v>
      </c>
      <c r="K412" s="36">
        <f t="shared" si="113"/>
        <v>0</v>
      </c>
      <c r="L412" s="157">
        <f t="shared" si="108"/>
        <v>0</v>
      </c>
      <c r="M412" s="158"/>
      <c r="N412" s="178">
        <f t="shared" si="114"/>
        <v>0</v>
      </c>
      <c r="O412" s="44">
        <f t="shared" si="109"/>
        <v>0</v>
      </c>
      <c r="P412" s="24" t="str">
        <f t="shared" si="115"/>
        <v>.</v>
      </c>
      <c r="Q412" s="113" t="s">
        <v>83</v>
      </c>
      <c r="R412" s="150">
        <f>ROUND(((((($R$410*(2/7))+($R$411*(5/7)))*52.18)/52.18)*2),2)</f>
        <v>493.74</v>
      </c>
      <c r="S412" s="48"/>
      <c r="T412" s="82"/>
      <c r="U412" s="86">
        <f t="shared" si="110"/>
        <v>0</v>
      </c>
      <c r="V412" s="86">
        <f t="shared" si="111"/>
        <v>0</v>
      </c>
      <c r="W412" s="94">
        <f t="shared" si="112"/>
        <v>0</v>
      </c>
    </row>
    <row r="413" spans="3:23" ht="15">
      <c r="C413" s="68">
        <v>9</v>
      </c>
      <c r="D413" s="170">
        <v>0</v>
      </c>
      <c r="E413" s="171">
        <v>0</v>
      </c>
      <c r="F413" s="172">
        <v>1</v>
      </c>
      <c r="G413" s="39">
        <f t="shared" si="105"/>
        <v>0</v>
      </c>
      <c r="H413" s="40">
        <f t="shared" si="106"/>
        <v>0</v>
      </c>
      <c r="I413" s="40"/>
      <c r="J413" s="36">
        <f t="shared" si="107"/>
        <v>0</v>
      </c>
      <c r="K413" s="36">
        <f>ROUND((IF(H413-$R$407&lt;0,0,(H413-$R$407))*3.5%)*F413,2)</f>
        <v>0</v>
      </c>
      <c r="L413" s="157">
        <f t="shared" si="108"/>
        <v>0</v>
      </c>
      <c r="M413" s="158"/>
      <c r="N413" s="178">
        <f t="shared" si="114"/>
        <v>0</v>
      </c>
      <c r="O413" s="44">
        <f t="shared" si="109"/>
        <v>0</v>
      </c>
      <c r="P413" s="24" t="str">
        <f t="shared" si="115"/>
        <v>.</v>
      </c>
      <c r="Q413" s="113" t="s">
        <v>38</v>
      </c>
      <c r="R413" s="150">
        <f>ROUND(((((($R$410*(2/7))+($R$411*(5/7)))*52.18)/52.189)*3.74),2)</f>
        <v>923.14</v>
      </c>
      <c r="S413" s="48"/>
      <c r="T413" s="82"/>
      <c r="U413" s="86">
        <f t="shared" si="110"/>
        <v>0</v>
      </c>
      <c r="V413" s="86">
        <f t="shared" si="111"/>
        <v>0</v>
      </c>
      <c r="W413" s="94">
        <f t="shared" si="112"/>
        <v>0</v>
      </c>
    </row>
    <row r="414" spans="3:23" ht="15">
      <c r="C414" s="68">
        <v>10</v>
      </c>
      <c r="D414" s="170">
        <v>0</v>
      </c>
      <c r="E414" s="171">
        <v>0</v>
      </c>
      <c r="F414" s="172">
        <v>1</v>
      </c>
      <c r="G414" s="39">
        <f t="shared" si="105"/>
        <v>0</v>
      </c>
      <c r="H414" s="40">
        <f t="shared" si="106"/>
        <v>0</v>
      </c>
      <c r="I414" s="40"/>
      <c r="J414" s="36">
        <f t="shared" si="107"/>
        <v>0</v>
      </c>
      <c r="K414" s="36">
        <f aca="true" t="shared" si="116" ref="K414:K415">ROUND((IF(H414-$R$407&lt;0,0,(H414-$R$407))*3.5%)*F414,2)</f>
        <v>0</v>
      </c>
      <c r="L414" s="157">
        <f t="shared" si="108"/>
        <v>0</v>
      </c>
      <c r="M414" s="158"/>
      <c r="N414" s="178">
        <f t="shared" si="114"/>
        <v>0</v>
      </c>
      <c r="O414" s="44">
        <f t="shared" si="109"/>
        <v>0</v>
      </c>
      <c r="P414" s="24" t="str">
        <f t="shared" si="115"/>
        <v>.</v>
      </c>
      <c r="Q414" s="111" t="s">
        <v>106</v>
      </c>
      <c r="R414" s="150"/>
      <c r="S414" s="48"/>
      <c r="T414" s="82"/>
      <c r="U414" s="86">
        <f t="shared" si="110"/>
        <v>0</v>
      </c>
      <c r="V414" s="86">
        <f t="shared" si="111"/>
        <v>0</v>
      </c>
      <c r="W414" s="94">
        <f t="shared" si="112"/>
        <v>0</v>
      </c>
    </row>
    <row r="415" spans="3:23" ht="15">
      <c r="C415" s="68">
        <v>11</v>
      </c>
      <c r="D415" s="170">
        <v>0</v>
      </c>
      <c r="E415" s="171">
        <v>0</v>
      </c>
      <c r="F415" s="172">
        <v>1</v>
      </c>
      <c r="G415" s="39">
        <f t="shared" si="105"/>
        <v>0</v>
      </c>
      <c r="H415" s="40">
        <f t="shared" si="106"/>
        <v>0</v>
      </c>
      <c r="I415" s="40"/>
      <c r="J415" s="36">
        <f t="shared" si="107"/>
        <v>0</v>
      </c>
      <c r="K415" s="36">
        <f t="shared" si="116"/>
        <v>0</v>
      </c>
      <c r="L415" s="157">
        <f t="shared" si="108"/>
        <v>0</v>
      </c>
      <c r="M415" s="158"/>
      <c r="N415" s="178">
        <f t="shared" si="114"/>
        <v>0</v>
      </c>
      <c r="O415" s="44">
        <f t="shared" si="109"/>
        <v>0</v>
      </c>
      <c r="P415" s="24" t="str">
        <f t="shared" si="115"/>
        <v>.</v>
      </c>
      <c r="Q415" s="113" t="s">
        <v>104</v>
      </c>
      <c r="R415" s="150">
        <v>248.3</v>
      </c>
      <c r="S415" s="48"/>
      <c r="T415" s="82"/>
      <c r="U415" s="86">
        <f t="shared" si="110"/>
        <v>0</v>
      </c>
      <c r="V415" s="86">
        <f t="shared" si="111"/>
        <v>0</v>
      </c>
      <c r="W415" s="94">
        <f t="shared" si="112"/>
        <v>0</v>
      </c>
    </row>
    <row r="416" spans="3:23" ht="15">
      <c r="C416" s="222">
        <v>12</v>
      </c>
      <c r="D416" s="170">
        <v>0</v>
      </c>
      <c r="E416" s="171">
        <v>0</v>
      </c>
      <c r="F416" s="172">
        <v>1</v>
      </c>
      <c r="G416" s="39">
        <f aca="true" t="shared" si="117" ref="G416">D416+E416</f>
        <v>0</v>
      </c>
      <c r="H416" s="40">
        <f aca="true" t="shared" si="118" ref="H416">ROUND((G416/F416),2)</f>
        <v>0</v>
      </c>
      <c r="I416" s="40"/>
      <c r="J416" s="36">
        <f aca="true" t="shared" si="119" ref="J416">ROUND((H416*3%)*F416,2)</f>
        <v>0</v>
      </c>
      <c r="K416" s="36">
        <f>ROUND((IF(H416-$R$407&lt;0,0,(H416-$R$407))*3.5%)*F416,2)</f>
        <v>0</v>
      </c>
      <c r="L416" s="157">
        <f aca="true" t="shared" si="120" ref="L416">J416+K416</f>
        <v>0</v>
      </c>
      <c r="M416" s="158"/>
      <c r="N416" s="178">
        <f aca="true" t="shared" si="121" ref="N416">((MIN(H416,$R$408)*0.58%)+IF(H416&gt;$R$408,(H416-$R$408)*1.25%,0))*F416</f>
        <v>0</v>
      </c>
      <c r="O416" s="44">
        <f aca="true" t="shared" si="122" ref="O416">(H416*3.75%)*F416</f>
        <v>0</v>
      </c>
      <c r="P416" s="24" t="str">
        <f t="shared" si="115"/>
        <v>.</v>
      </c>
      <c r="Q416" s="113" t="s">
        <v>84</v>
      </c>
      <c r="R416" s="150">
        <f>ROUND(($R$415*52.18*2)/52.18,2)</f>
        <v>496.6</v>
      </c>
      <c r="S416" s="48"/>
      <c r="T416" s="82"/>
      <c r="U416" s="86">
        <f t="shared" si="110"/>
        <v>0</v>
      </c>
      <c r="V416" s="86">
        <f t="shared" si="111"/>
        <v>0</v>
      </c>
      <c r="W416" s="94">
        <f t="shared" si="112"/>
        <v>0</v>
      </c>
    </row>
    <row r="417" spans="3:23" ht="13.5" thickBot="1">
      <c r="C417" s="207">
        <v>13</v>
      </c>
      <c r="D417" s="170">
        <v>0</v>
      </c>
      <c r="E417" s="171">
        <v>0</v>
      </c>
      <c r="F417" s="172">
        <v>1</v>
      </c>
      <c r="G417" s="39">
        <f aca="true" t="shared" si="123" ref="G417:G456">D417+E417</f>
        <v>0</v>
      </c>
      <c r="H417" s="40">
        <f aca="true" t="shared" si="124" ref="H417:H456">ROUND((G417/F417),2)</f>
        <v>0</v>
      </c>
      <c r="I417" s="40"/>
      <c r="J417" s="36">
        <f>ROUND((H417*3%)*F417,2)</f>
        <v>0</v>
      </c>
      <c r="K417" s="36">
        <f>ROUND((IF(H417-$R$412&lt;0,0,(H417-$R$412))*3.5%)*F417,2)</f>
        <v>0</v>
      </c>
      <c r="L417" s="37">
        <f aca="true" t="shared" si="125" ref="L417:L456">J417+K417</f>
        <v>0</v>
      </c>
      <c r="M417" s="40"/>
      <c r="N417" s="44">
        <f>((MIN(H417,$R$413)*0.58%)+IF(H417&gt;$R$413,(H417-$R$413)*1.25%,0))*F417</f>
        <v>0</v>
      </c>
      <c r="O417" s="44">
        <f aca="true" t="shared" si="126" ref="O417:O456">(H417*3.75%)*F417</f>
        <v>0</v>
      </c>
      <c r="P417" s="24" t="str">
        <f aca="true" t="shared" si="127" ref="P417:P456">IF(W417&lt;&gt;0,"Error - review!",".")</f>
        <v>.</v>
      </c>
      <c r="Q417" s="114" t="s">
        <v>28</v>
      </c>
      <c r="R417" s="151">
        <f>ROUND(($R$415*52.18*3.74)/52.18,2)</f>
        <v>928.64</v>
      </c>
      <c r="S417" s="48"/>
      <c r="T417" s="82"/>
      <c r="U417" s="86">
        <f>((MIN(H417,$R$413)*0.58%))*F417</f>
        <v>0</v>
      </c>
      <c r="V417" s="86">
        <f>(IF(H417&gt;$R$413,(H417-$R$413)*1.25%,0))*F417</f>
        <v>0</v>
      </c>
      <c r="W417" s="94">
        <f>(U417+V417)-N417</f>
        <v>0</v>
      </c>
    </row>
    <row r="418" spans="3:23" ht="15">
      <c r="C418" s="68">
        <v>14</v>
      </c>
      <c r="D418" s="170">
        <v>0</v>
      </c>
      <c r="E418" s="171">
        <v>0</v>
      </c>
      <c r="F418" s="172">
        <v>1</v>
      </c>
      <c r="G418" s="39">
        <f t="shared" si="123"/>
        <v>0</v>
      </c>
      <c r="H418" s="40">
        <f t="shared" si="124"/>
        <v>0</v>
      </c>
      <c r="I418" s="40"/>
      <c r="J418" s="36">
        <f aca="true" t="shared" si="128" ref="J418:J456">ROUND((H418*3%)*F418,2)</f>
        <v>0</v>
      </c>
      <c r="K418" s="36">
        <f>ROUND((IF(H418-$R$416&lt;0,0,(H418-$R$416))*3.5%)*F418,2)</f>
        <v>0</v>
      </c>
      <c r="L418" s="37">
        <f t="shared" si="125"/>
        <v>0</v>
      </c>
      <c r="M418" s="40"/>
      <c r="N418" s="44">
        <f>((MIN(H418,$R$417)*0.58%)+IF(H418&gt;$R$417,(H418-$R$417)*1.25%,0))*F418</f>
        <v>0</v>
      </c>
      <c r="O418" s="44">
        <f t="shared" si="126"/>
        <v>0</v>
      </c>
      <c r="P418" s="24" t="str">
        <f t="shared" si="127"/>
        <v>.</v>
      </c>
      <c r="Q418" s="48"/>
      <c r="R418" s="32"/>
      <c r="S418" s="48"/>
      <c r="T418" s="82"/>
      <c r="U418" s="86">
        <f>((MIN(H418,$R$417)*0.58%))*F418</f>
        <v>0</v>
      </c>
      <c r="V418" s="86">
        <f>(IF(H418&gt;$R$417,(H418-$R$417)*1.25%,0))*F418</f>
        <v>0</v>
      </c>
      <c r="W418" s="94">
        <f aca="true" t="shared" si="129" ref="W418:W456">(U418+V418)-N418</f>
        <v>0</v>
      </c>
    </row>
    <row r="419" spans="3:23" ht="15">
      <c r="C419" s="68">
        <v>15</v>
      </c>
      <c r="D419" s="170">
        <v>0</v>
      </c>
      <c r="E419" s="171">
        <v>0</v>
      </c>
      <c r="F419" s="172">
        <v>1</v>
      </c>
      <c r="G419" s="39">
        <f t="shared" si="123"/>
        <v>0</v>
      </c>
      <c r="H419" s="40">
        <f t="shared" si="124"/>
        <v>0</v>
      </c>
      <c r="I419" s="40"/>
      <c r="J419" s="36">
        <f t="shared" si="128"/>
        <v>0</v>
      </c>
      <c r="K419" s="36">
        <f aca="true" t="shared" si="130" ref="K419:K456">ROUND((IF(H419-$R$416&lt;0,0,(H419-$R$416))*3.5%)*F419,2)</f>
        <v>0</v>
      </c>
      <c r="L419" s="37">
        <f t="shared" si="125"/>
        <v>0</v>
      </c>
      <c r="M419" s="40"/>
      <c r="N419" s="44">
        <f aca="true" t="shared" si="131" ref="N419:N456">((MIN(H419,$R$417)*0.58%)+IF(H419&gt;$R$417,(H419-$R$417)*1.25%,0))*F419</f>
        <v>0</v>
      </c>
      <c r="O419" s="44">
        <f t="shared" si="126"/>
        <v>0</v>
      </c>
      <c r="P419" s="24" t="str">
        <f t="shared" si="127"/>
        <v>.</v>
      </c>
      <c r="Q419" s="48"/>
      <c r="R419" s="32"/>
      <c r="S419" s="48"/>
      <c r="T419" s="82"/>
      <c r="U419" s="86">
        <f aca="true" t="shared" si="132" ref="U419:U456">((MIN(H419,$R$417)*0.58%))*F419</f>
        <v>0</v>
      </c>
      <c r="V419" s="86">
        <f aca="true" t="shared" si="133" ref="V419:V456">(IF(H419&gt;$R$417,(H419-$R$417)*1.25%,0))*F419</f>
        <v>0</v>
      </c>
      <c r="W419" s="94">
        <f t="shared" si="129"/>
        <v>0</v>
      </c>
    </row>
    <row r="420" spans="3:23" ht="15">
      <c r="C420" s="69">
        <v>16</v>
      </c>
      <c r="D420" s="170">
        <v>0</v>
      </c>
      <c r="E420" s="171">
        <v>0</v>
      </c>
      <c r="F420" s="172">
        <v>1</v>
      </c>
      <c r="G420" s="39">
        <f t="shared" si="123"/>
        <v>0</v>
      </c>
      <c r="H420" s="40">
        <f t="shared" si="124"/>
        <v>0</v>
      </c>
      <c r="I420" s="40"/>
      <c r="J420" s="36">
        <f t="shared" si="128"/>
        <v>0</v>
      </c>
      <c r="K420" s="36">
        <f t="shared" si="130"/>
        <v>0</v>
      </c>
      <c r="L420" s="37">
        <f t="shared" si="125"/>
        <v>0</v>
      </c>
      <c r="M420" s="40"/>
      <c r="N420" s="44">
        <f t="shared" si="131"/>
        <v>0</v>
      </c>
      <c r="O420" s="44">
        <f t="shared" si="126"/>
        <v>0</v>
      </c>
      <c r="P420" s="24" t="str">
        <f t="shared" si="127"/>
        <v>.</v>
      </c>
      <c r="Q420" s="48"/>
      <c r="R420" s="32"/>
      <c r="S420" s="48"/>
      <c r="T420" s="82"/>
      <c r="U420" s="86">
        <f t="shared" si="132"/>
        <v>0</v>
      </c>
      <c r="V420" s="86">
        <f t="shared" si="133"/>
        <v>0</v>
      </c>
      <c r="W420" s="94">
        <f t="shared" si="129"/>
        <v>0</v>
      </c>
    </row>
    <row r="421" spans="3:23" ht="15">
      <c r="C421" s="68">
        <v>17</v>
      </c>
      <c r="D421" s="170">
        <v>0</v>
      </c>
      <c r="E421" s="171">
        <v>0</v>
      </c>
      <c r="F421" s="172">
        <v>1</v>
      </c>
      <c r="G421" s="39">
        <f t="shared" si="123"/>
        <v>0</v>
      </c>
      <c r="H421" s="40">
        <f t="shared" si="124"/>
        <v>0</v>
      </c>
      <c r="I421" s="40"/>
      <c r="J421" s="36">
        <f t="shared" si="128"/>
        <v>0</v>
      </c>
      <c r="K421" s="36">
        <f t="shared" si="130"/>
        <v>0</v>
      </c>
      <c r="L421" s="37">
        <f t="shared" si="125"/>
        <v>0</v>
      </c>
      <c r="M421" s="40"/>
      <c r="N421" s="44">
        <f t="shared" si="131"/>
        <v>0</v>
      </c>
      <c r="O421" s="44">
        <f t="shared" si="126"/>
        <v>0</v>
      </c>
      <c r="P421" s="24" t="str">
        <f t="shared" si="127"/>
        <v>.</v>
      </c>
      <c r="Q421" s="48"/>
      <c r="R421" s="32"/>
      <c r="S421" s="48"/>
      <c r="T421" s="82"/>
      <c r="U421" s="86">
        <f t="shared" si="132"/>
        <v>0</v>
      </c>
      <c r="V421" s="86">
        <f t="shared" si="133"/>
        <v>0</v>
      </c>
      <c r="W421" s="94">
        <f t="shared" si="129"/>
        <v>0</v>
      </c>
    </row>
    <row r="422" spans="3:23" ht="15">
      <c r="C422" s="68">
        <v>18</v>
      </c>
      <c r="D422" s="170">
        <v>0</v>
      </c>
      <c r="E422" s="171">
        <v>0</v>
      </c>
      <c r="F422" s="172">
        <v>1</v>
      </c>
      <c r="G422" s="39">
        <f t="shared" si="123"/>
        <v>0</v>
      </c>
      <c r="H422" s="40">
        <f t="shared" si="124"/>
        <v>0</v>
      </c>
      <c r="I422" s="40"/>
      <c r="J422" s="36">
        <f t="shared" si="128"/>
        <v>0</v>
      </c>
      <c r="K422" s="36">
        <f t="shared" si="130"/>
        <v>0</v>
      </c>
      <c r="L422" s="37">
        <f t="shared" si="125"/>
        <v>0</v>
      </c>
      <c r="M422" s="40"/>
      <c r="N422" s="44">
        <f t="shared" si="131"/>
        <v>0</v>
      </c>
      <c r="O422" s="44">
        <f t="shared" si="126"/>
        <v>0</v>
      </c>
      <c r="P422" s="24" t="str">
        <f t="shared" si="127"/>
        <v>.</v>
      </c>
      <c r="Q422" s="48"/>
      <c r="R422" s="32"/>
      <c r="S422" s="48"/>
      <c r="T422" s="82"/>
      <c r="U422" s="86">
        <f t="shared" si="132"/>
        <v>0</v>
      </c>
      <c r="V422" s="86">
        <f t="shared" si="133"/>
        <v>0</v>
      </c>
      <c r="W422" s="94">
        <f t="shared" si="129"/>
        <v>0</v>
      </c>
    </row>
    <row r="423" spans="3:23" ht="15">
      <c r="C423" s="68">
        <v>19</v>
      </c>
      <c r="D423" s="170">
        <v>0</v>
      </c>
      <c r="E423" s="171">
        <v>0</v>
      </c>
      <c r="F423" s="172">
        <v>1</v>
      </c>
      <c r="G423" s="39">
        <f t="shared" si="123"/>
        <v>0</v>
      </c>
      <c r="H423" s="40">
        <f t="shared" si="124"/>
        <v>0</v>
      </c>
      <c r="I423" s="40"/>
      <c r="J423" s="36">
        <f t="shared" si="128"/>
        <v>0</v>
      </c>
      <c r="K423" s="36">
        <f t="shared" si="130"/>
        <v>0</v>
      </c>
      <c r="L423" s="37">
        <f t="shared" si="125"/>
        <v>0</v>
      </c>
      <c r="M423" s="40"/>
      <c r="N423" s="44">
        <f t="shared" si="131"/>
        <v>0</v>
      </c>
      <c r="O423" s="44">
        <f t="shared" si="126"/>
        <v>0</v>
      </c>
      <c r="P423" s="24" t="str">
        <f t="shared" si="127"/>
        <v>.</v>
      </c>
      <c r="Q423" s="48"/>
      <c r="R423" s="32"/>
      <c r="S423" s="48"/>
      <c r="T423" s="82"/>
      <c r="U423" s="86">
        <f t="shared" si="132"/>
        <v>0</v>
      </c>
      <c r="V423" s="86">
        <f t="shared" si="133"/>
        <v>0</v>
      </c>
      <c r="W423" s="94">
        <f t="shared" si="129"/>
        <v>0</v>
      </c>
    </row>
    <row r="424" spans="3:23" ht="15">
      <c r="C424" s="69">
        <v>20</v>
      </c>
      <c r="D424" s="170">
        <v>0</v>
      </c>
      <c r="E424" s="171">
        <v>0</v>
      </c>
      <c r="F424" s="172">
        <v>1</v>
      </c>
      <c r="G424" s="39">
        <f t="shared" si="123"/>
        <v>0</v>
      </c>
      <c r="H424" s="40">
        <f t="shared" si="124"/>
        <v>0</v>
      </c>
      <c r="I424" s="40"/>
      <c r="J424" s="36">
        <f t="shared" si="128"/>
        <v>0</v>
      </c>
      <c r="K424" s="36">
        <f t="shared" si="130"/>
        <v>0</v>
      </c>
      <c r="L424" s="37">
        <f t="shared" si="125"/>
        <v>0</v>
      </c>
      <c r="M424" s="40"/>
      <c r="N424" s="44">
        <f t="shared" si="131"/>
        <v>0</v>
      </c>
      <c r="O424" s="44">
        <f t="shared" si="126"/>
        <v>0</v>
      </c>
      <c r="P424" s="24" t="str">
        <f t="shared" si="127"/>
        <v>.</v>
      </c>
      <c r="Q424" s="48"/>
      <c r="R424" s="32"/>
      <c r="S424" s="48"/>
      <c r="T424" s="82"/>
      <c r="U424" s="86">
        <f t="shared" si="132"/>
        <v>0</v>
      </c>
      <c r="V424" s="86">
        <f t="shared" si="133"/>
        <v>0</v>
      </c>
      <c r="W424" s="94">
        <f t="shared" si="129"/>
        <v>0</v>
      </c>
    </row>
    <row r="425" spans="3:23" ht="15">
      <c r="C425" s="68">
        <v>21</v>
      </c>
      <c r="D425" s="170">
        <v>0</v>
      </c>
      <c r="E425" s="171">
        <v>0</v>
      </c>
      <c r="F425" s="172">
        <v>1</v>
      </c>
      <c r="G425" s="39">
        <f t="shared" si="123"/>
        <v>0</v>
      </c>
      <c r="H425" s="40">
        <f t="shared" si="124"/>
        <v>0</v>
      </c>
      <c r="I425" s="40"/>
      <c r="J425" s="36">
        <f t="shared" si="128"/>
        <v>0</v>
      </c>
      <c r="K425" s="36">
        <f t="shared" si="130"/>
        <v>0</v>
      </c>
      <c r="L425" s="37">
        <f t="shared" si="125"/>
        <v>0</v>
      </c>
      <c r="M425" s="40"/>
      <c r="N425" s="44">
        <f t="shared" si="131"/>
        <v>0</v>
      </c>
      <c r="O425" s="44">
        <f t="shared" si="126"/>
        <v>0</v>
      </c>
      <c r="P425" s="24" t="str">
        <f t="shared" si="127"/>
        <v>.</v>
      </c>
      <c r="Q425" s="48"/>
      <c r="R425" s="32"/>
      <c r="S425" s="48"/>
      <c r="T425" s="82"/>
      <c r="U425" s="86">
        <f t="shared" si="132"/>
        <v>0</v>
      </c>
      <c r="V425" s="86">
        <f t="shared" si="133"/>
        <v>0</v>
      </c>
      <c r="W425" s="94">
        <f t="shared" si="129"/>
        <v>0</v>
      </c>
    </row>
    <row r="426" spans="3:23" ht="15">
      <c r="C426" s="68">
        <v>22</v>
      </c>
      <c r="D426" s="170">
        <v>0</v>
      </c>
      <c r="E426" s="171">
        <v>0</v>
      </c>
      <c r="F426" s="172">
        <v>1</v>
      </c>
      <c r="G426" s="39">
        <f t="shared" si="123"/>
        <v>0</v>
      </c>
      <c r="H426" s="40">
        <f t="shared" si="124"/>
        <v>0</v>
      </c>
      <c r="I426" s="40"/>
      <c r="J426" s="36">
        <f t="shared" si="128"/>
        <v>0</v>
      </c>
      <c r="K426" s="36">
        <f t="shared" si="130"/>
        <v>0</v>
      </c>
      <c r="L426" s="37">
        <f t="shared" si="125"/>
        <v>0</v>
      </c>
      <c r="M426" s="40"/>
      <c r="N426" s="44">
        <f t="shared" si="131"/>
        <v>0</v>
      </c>
      <c r="O426" s="44">
        <f t="shared" si="126"/>
        <v>0</v>
      </c>
      <c r="P426" s="24" t="str">
        <f t="shared" si="127"/>
        <v>.</v>
      </c>
      <c r="Q426" s="48"/>
      <c r="R426" s="32"/>
      <c r="S426" s="48"/>
      <c r="T426" s="82"/>
      <c r="U426" s="86">
        <f t="shared" si="132"/>
        <v>0</v>
      </c>
      <c r="V426" s="86">
        <f t="shared" si="133"/>
        <v>0</v>
      </c>
      <c r="W426" s="94">
        <f t="shared" si="129"/>
        <v>0</v>
      </c>
    </row>
    <row r="427" spans="3:23" ht="15">
      <c r="C427" s="68">
        <v>23</v>
      </c>
      <c r="D427" s="170">
        <v>0</v>
      </c>
      <c r="E427" s="171">
        <v>0</v>
      </c>
      <c r="F427" s="172">
        <v>1</v>
      </c>
      <c r="G427" s="39">
        <f t="shared" si="123"/>
        <v>0</v>
      </c>
      <c r="H427" s="40">
        <f t="shared" si="124"/>
        <v>0</v>
      </c>
      <c r="I427" s="40"/>
      <c r="J427" s="36">
        <f t="shared" si="128"/>
        <v>0</v>
      </c>
      <c r="K427" s="36">
        <f t="shared" si="130"/>
        <v>0</v>
      </c>
      <c r="L427" s="37">
        <f t="shared" si="125"/>
        <v>0</v>
      </c>
      <c r="M427" s="40"/>
      <c r="N427" s="44">
        <f t="shared" si="131"/>
        <v>0</v>
      </c>
      <c r="O427" s="44">
        <f t="shared" si="126"/>
        <v>0</v>
      </c>
      <c r="P427" s="24" t="str">
        <f t="shared" si="127"/>
        <v>.</v>
      </c>
      <c r="Q427" s="48"/>
      <c r="R427" s="32"/>
      <c r="S427" s="48"/>
      <c r="T427" s="82"/>
      <c r="U427" s="86">
        <f t="shared" si="132"/>
        <v>0</v>
      </c>
      <c r="V427" s="86">
        <f t="shared" si="133"/>
        <v>0</v>
      </c>
      <c r="W427" s="94">
        <f t="shared" si="129"/>
        <v>0</v>
      </c>
    </row>
    <row r="428" spans="3:23" ht="15">
      <c r="C428" s="69">
        <v>24</v>
      </c>
      <c r="D428" s="170">
        <v>0</v>
      </c>
      <c r="E428" s="171">
        <v>0</v>
      </c>
      <c r="F428" s="172">
        <v>1</v>
      </c>
      <c r="G428" s="39">
        <f t="shared" si="123"/>
        <v>0</v>
      </c>
      <c r="H428" s="40">
        <f t="shared" si="124"/>
        <v>0</v>
      </c>
      <c r="I428" s="40"/>
      <c r="J428" s="36">
        <f t="shared" si="128"/>
        <v>0</v>
      </c>
      <c r="K428" s="36">
        <f t="shared" si="130"/>
        <v>0</v>
      </c>
      <c r="L428" s="37">
        <f t="shared" si="125"/>
        <v>0</v>
      </c>
      <c r="M428" s="40"/>
      <c r="N428" s="44">
        <f t="shared" si="131"/>
        <v>0</v>
      </c>
      <c r="O428" s="44">
        <f t="shared" si="126"/>
        <v>0</v>
      </c>
      <c r="P428" s="24" t="str">
        <f t="shared" si="127"/>
        <v>.</v>
      </c>
      <c r="Q428" s="48"/>
      <c r="R428" s="32"/>
      <c r="S428" s="48"/>
      <c r="T428" s="82"/>
      <c r="U428" s="86">
        <f t="shared" si="132"/>
        <v>0</v>
      </c>
      <c r="V428" s="86">
        <f t="shared" si="133"/>
        <v>0</v>
      </c>
      <c r="W428" s="94">
        <f t="shared" si="129"/>
        <v>0</v>
      </c>
    </row>
    <row r="429" spans="3:23" ht="15">
      <c r="C429" s="68">
        <v>25</v>
      </c>
      <c r="D429" s="170">
        <v>0</v>
      </c>
      <c r="E429" s="171">
        <v>0</v>
      </c>
      <c r="F429" s="172">
        <v>1</v>
      </c>
      <c r="G429" s="39">
        <f t="shared" si="123"/>
        <v>0</v>
      </c>
      <c r="H429" s="40">
        <f t="shared" si="124"/>
        <v>0</v>
      </c>
      <c r="I429" s="40"/>
      <c r="J429" s="36">
        <f t="shared" si="128"/>
        <v>0</v>
      </c>
      <c r="K429" s="36">
        <f t="shared" si="130"/>
        <v>0</v>
      </c>
      <c r="L429" s="37">
        <f t="shared" si="125"/>
        <v>0</v>
      </c>
      <c r="M429" s="40"/>
      <c r="N429" s="44">
        <f t="shared" si="131"/>
        <v>0</v>
      </c>
      <c r="O429" s="44">
        <f t="shared" si="126"/>
        <v>0</v>
      </c>
      <c r="P429" s="24" t="str">
        <f t="shared" si="127"/>
        <v>.</v>
      </c>
      <c r="Q429" s="48"/>
      <c r="R429" s="32"/>
      <c r="S429" s="48"/>
      <c r="T429" s="82"/>
      <c r="U429" s="86">
        <f t="shared" si="132"/>
        <v>0</v>
      </c>
      <c r="V429" s="86">
        <f t="shared" si="133"/>
        <v>0</v>
      </c>
      <c r="W429" s="94">
        <f t="shared" si="129"/>
        <v>0</v>
      </c>
    </row>
    <row r="430" spans="3:23" ht="15">
      <c r="C430" s="68">
        <v>26</v>
      </c>
      <c r="D430" s="170">
        <v>0</v>
      </c>
      <c r="E430" s="171">
        <v>0</v>
      </c>
      <c r="F430" s="172">
        <v>1</v>
      </c>
      <c r="G430" s="39">
        <f t="shared" si="123"/>
        <v>0</v>
      </c>
      <c r="H430" s="40">
        <f t="shared" si="124"/>
        <v>0</v>
      </c>
      <c r="I430" s="40"/>
      <c r="J430" s="36">
        <f t="shared" si="128"/>
        <v>0</v>
      </c>
      <c r="K430" s="36">
        <f t="shared" si="130"/>
        <v>0</v>
      </c>
      <c r="L430" s="37">
        <f t="shared" si="125"/>
        <v>0</v>
      </c>
      <c r="M430" s="40"/>
      <c r="N430" s="44">
        <f t="shared" si="131"/>
        <v>0</v>
      </c>
      <c r="O430" s="44">
        <f t="shared" si="126"/>
        <v>0</v>
      </c>
      <c r="P430" s="24" t="str">
        <f t="shared" si="127"/>
        <v>.</v>
      </c>
      <c r="Q430" s="48"/>
      <c r="R430" s="32"/>
      <c r="S430" s="48"/>
      <c r="T430" s="82"/>
      <c r="U430" s="86">
        <f t="shared" si="132"/>
        <v>0</v>
      </c>
      <c r="V430" s="86">
        <f t="shared" si="133"/>
        <v>0</v>
      </c>
      <c r="W430" s="94">
        <f t="shared" si="129"/>
        <v>0</v>
      </c>
    </row>
    <row r="431" spans="3:23" ht="15">
      <c r="C431" s="68">
        <v>27</v>
      </c>
      <c r="D431" s="170">
        <v>0</v>
      </c>
      <c r="E431" s="171">
        <v>0</v>
      </c>
      <c r="F431" s="172">
        <v>1</v>
      </c>
      <c r="G431" s="39">
        <f t="shared" si="123"/>
        <v>0</v>
      </c>
      <c r="H431" s="40">
        <f t="shared" si="124"/>
        <v>0</v>
      </c>
      <c r="I431" s="40"/>
      <c r="J431" s="36">
        <f t="shared" si="128"/>
        <v>0</v>
      </c>
      <c r="K431" s="36">
        <f t="shared" si="130"/>
        <v>0</v>
      </c>
      <c r="L431" s="37">
        <f t="shared" si="125"/>
        <v>0</v>
      </c>
      <c r="M431" s="40"/>
      <c r="N431" s="44">
        <f t="shared" si="131"/>
        <v>0</v>
      </c>
      <c r="O431" s="44">
        <f t="shared" si="126"/>
        <v>0</v>
      </c>
      <c r="P431" s="24" t="str">
        <f t="shared" si="127"/>
        <v>.</v>
      </c>
      <c r="Q431" s="48"/>
      <c r="R431" s="32"/>
      <c r="S431" s="48"/>
      <c r="T431" s="82"/>
      <c r="U431" s="86">
        <f t="shared" si="132"/>
        <v>0</v>
      </c>
      <c r="V431" s="86">
        <f t="shared" si="133"/>
        <v>0</v>
      </c>
      <c r="W431" s="94">
        <f t="shared" si="129"/>
        <v>0</v>
      </c>
    </row>
    <row r="432" spans="3:23" ht="15">
      <c r="C432" s="69">
        <v>28</v>
      </c>
      <c r="D432" s="170">
        <v>0</v>
      </c>
      <c r="E432" s="171">
        <v>0</v>
      </c>
      <c r="F432" s="172">
        <v>1</v>
      </c>
      <c r="G432" s="39">
        <f t="shared" si="123"/>
        <v>0</v>
      </c>
      <c r="H432" s="40">
        <f t="shared" si="124"/>
        <v>0</v>
      </c>
      <c r="I432" s="40"/>
      <c r="J432" s="36">
        <f t="shared" si="128"/>
        <v>0</v>
      </c>
      <c r="K432" s="36">
        <f t="shared" si="130"/>
        <v>0</v>
      </c>
      <c r="L432" s="37">
        <f t="shared" si="125"/>
        <v>0</v>
      </c>
      <c r="M432" s="40"/>
      <c r="N432" s="44">
        <f t="shared" si="131"/>
        <v>0</v>
      </c>
      <c r="O432" s="44">
        <f t="shared" si="126"/>
        <v>0</v>
      </c>
      <c r="P432" s="24" t="str">
        <f t="shared" si="127"/>
        <v>.</v>
      </c>
      <c r="Q432" s="48"/>
      <c r="R432" s="32"/>
      <c r="S432" s="48"/>
      <c r="T432" s="82"/>
      <c r="U432" s="86">
        <f t="shared" si="132"/>
        <v>0</v>
      </c>
      <c r="V432" s="86">
        <f t="shared" si="133"/>
        <v>0</v>
      </c>
      <c r="W432" s="94">
        <f t="shared" si="129"/>
        <v>0</v>
      </c>
    </row>
    <row r="433" spans="3:23" ht="15">
      <c r="C433" s="68">
        <v>29</v>
      </c>
      <c r="D433" s="170">
        <v>0</v>
      </c>
      <c r="E433" s="171">
        <v>0</v>
      </c>
      <c r="F433" s="172">
        <v>1</v>
      </c>
      <c r="G433" s="39">
        <f t="shared" si="123"/>
        <v>0</v>
      </c>
      <c r="H433" s="40">
        <f t="shared" si="124"/>
        <v>0</v>
      </c>
      <c r="I433" s="40"/>
      <c r="J433" s="36">
        <f t="shared" si="128"/>
        <v>0</v>
      </c>
      <c r="K433" s="36">
        <f t="shared" si="130"/>
        <v>0</v>
      </c>
      <c r="L433" s="37">
        <f t="shared" si="125"/>
        <v>0</v>
      </c>
      <c r="M433" s="40"/>
      <c r="N433" s="44">
        <f t="shared" si="131"/>
        <v>0</v>
      </c>
      <c r="O433" s="44">
        <f t="shared" si="126"/>
        <v>0</v>
      </c>
      <c r="P433" s="24" t="str">
        <f t="shared" si="127"/>
        <v>.</v>
      </c>
      <c r="Q433" s="48"/>
      <c r="R433" s="32"/>
      <c r="S433" s="48"/>
      <c r="T433" s="82"/>
      <c r="U433" s="86">
        <f t="shared" si="132"/>
        <v>0</v>
      </c>
      <c r="V433" s="86">
        <f t="shared" si="133"/>
        <v>0</v>
      </c>
      <c r="W433" s="94">
        <f t="shared" si="129"/>
        <v>0</v>
      </c>
    </row>
    <row r="434" spans="3:23" ht="15">
      <c r="C434" s="68">
        <v>30</v>
      </c>
      <c r="D434" s="170">
        <v>0</v>
      </c>
      <c r="E434" s="171">
        <v>0</v>
      </c>
      <c r="F434" s="172">
        <v>1</v>
      </c>
      <c r="G434" s="39">
        <f t="shared" si="123"/>
        <v>0</v>
      </c>
      <c r="H434" s="40">
        <f t="shared" si="124"/>
        <v>0</v>
      </c>
      <c r="I434" s="40"/>
      <c r="J434" s="36">
        <f t="shared" si="128"/>
        <v>0</v>
      </c>
      <c r="K434" s="36">
        <f t="shared" si="130"/>
        <v>0</v>
      </c>
      <c r="L434" s="37">
        <f t="shared" si="125"/>
        <v>0</v>
      </c>
      <c r="M434" s="40"/>
      <c r="N434" s="44">
        <f t="shared" si="131"/>
        <v>0</v>
      </c>
      <c r="O434" s="44">
        <f t="shared" si="126"/>
        <v>0</v>
      </c>
      <c r="P434" s="24" t="str">
        <f t="shared" si="127"/>
        <v>.</v>
      </c>
      <c r="Q434" s="48"/>
      <c r="R434" s="32"/>
      <c r="S434" s="48"/>
      <c r="T434" s="82"/>
      <c r="U434" s="86">
        <f t="shared" si="132"/>
        <v>0</v>
      </c>
      <c r="V434" s="86">
        <f t="shared" si="133"/>
        <v>0</v>
      </c>
      <c r="W434" s="94">
        <f t="shared" si="129"/>
        <v>0</v>
      </c>
    </row>
    <row r="435" spans="3:23" ht="15">
      <c r="C435" s="68">
        <v>31</v>
      </c>
      <c r="D435" s="170">
        <v>0</v>
      </c>
      <c r="E435" s="171">
        <v>0</v>
      </c>
      <c r="F435" s="172">
        <v>1</v>
      </c>
      <c r="G435" s="39">
        <f t="shared" si="123"/>
        <v>0</v>
      </c>
      <c r="H435" s="40">
        <f t="shared" si="124"/>
        <v>0</v>
      </c>
      <c r="I435" s="40"/>
      <c r="J435" s="36">
        <f t="shared" si="128"/>
        <v>0</v>
      </c>
      <c r="K435" s="36">
        <f t="shared" si="130"/>
        <v>0</v>
      </c>
      <c r="L435" s="37">
        <f t="shared" si="125"/>
        <v>0</v>
      </c>
      <c r="M435" s="40"/>
      <c r="N435" s="44">
        <f t="shared" si="131"/>
        <v>0</v>
      </c>
      <c r="O435" s="44">
        <f t="shared" si="126"/>
        <v>0</v>
      </c>
      <c r="P435" s="24" t="str">
        <f t="shared" si="127"/>
        <v>.</v>
      </c>
      <c r="Q435" s="48"/>
      <c r="R435" s="32"/>
      <c r="S435" s="48"/>
      <c r="T435" s="82"/>
      <c r="U435" s="86">
        <f t="shared" si="132"/>
        <v>0</v>
      </c>
      <c r="V435" s="86">
        <f t="shared" si="133"/>
        <v>0</v>
      </c>
      <c r="W435" s="94">
        <f t="shared" si="129"/>
        <v>0</v>
      </c>
    </row>
    <row r="436" spans="3:23" ht="15">
      <c r="C436" s="69">
        <v>32</v>
      </c>
      <c r="D436" s="170">
        <v>0</v>
      </c>
      <c r="E436" s="171">
        <v>0</v>
      </c>
      <c r="F436" s="172">
        <v>1</v>
      </c>
      <c r="G436" s="39">
        <f t="shared" si="123"/>
        <v>0</v>
      </c>
      <c r="H436" s="40">
        <f t="shared" si="124"/>
        <v>0</v>
      </c>
      <c r="I436" s="40"/>
      <c r="J436" s="36">
        <f t="shared" si="128"/>
        <v>0</v>
      </c>
      <c r="K436" s="36">
        <f t="shared" si="130"/>
        <v>0</v>
      </c>
      <c r="L436" s="37">
        <f t="shared" si="125"/>
        <v>0</v>
      </c>
      <c r="M436" s="40"/>
      <c r="N436" s="44">
        <f t="shared" si="131"/>
        <v>0</v>
      </c>
      <c r="O436" s="44">
        <f t="shared" si="126"/>
        <v>0</v>
      </c>
      <c r="P436" s="24" t="str">
        <f t="shared" si="127"/>
        <v>.</v>
      </c>
      <c r="Q436" s="48"/>
      <c r="R436" s="32"/>
      <c r="S436" s="48"/>
      <c r="T436" s="82"/>
      <c r="U436" s="86">
        <f t="shared" si="132"/>
        <v>0</v>
      </c>
      <c r="V436" s="86">
        <f t="shared" si="133"/>
        <v>0</v>
      </c>
      <c r="W436" s="94">
        <f t="shared" si="129"/>
        <v>0</v>
      </c>
    </row>
    <row r="437" spans="3:23" ht="15">
      <c r="C437" s="68">
        <v>33</v>
      </c>
      <c r="D437" s="170">
        <v>0</v>
      </c>
      <c r="E437" s="171">
        <v>0</v>
      </c>
      <c r="F437" s="172">
        <v>1</v>
      </c>
      <c r="G437" s="39">
        <f t="shared" si="123"/>
        <v>0</v>
      </c>
      <c r="H437" s="40">
        <f t="shared" si="124"/>
        <v>0</v>
      </c>
      <c r="I437" s="40"/>
      <c r="J437" s="36">
        <f t="shared" si="128"/>
        <v>0</v>
      </c>
      <c r="K437" s="36">
        <f t="shared" si="130"/>
        <v>0</v>
      </c>
      <c r="L437" s="37">
        <f t="shared" si="125"/>
        <v>0</v>
      </c>
      <c r="M437" s="40"/>
      <c r="N437" s="44">
        <f t="shared" si="131"/>
        <v>0</v>
      </c>
      <c r="O437" s="44">
        <f t="shared" si="126"/>
        <v>0</v>
      </c>
      <c r="P437" s="24" t="str">
        <f t="shared" si="127"/>
        <v>.</v>
      </c>
      <c r="Q437" s="48"/>
      <c r="R437" s="32"/>
      <c r="S437" s="48"/>
      <c r="T437" s="82"/>
      <c r="U437" s="86">
        <f t="shared" si="132"/>
        <v>0</v>
      </c>
      <c r="V437" s="86">
        <f t="shared" si="133"/>
        <v>0</v>
      </c>
      <c r="W437" s="94">
        <f t="shared" si="129"/>
        <v>0</v>
      </c>
    </row>
    <row r="438" spans="3:23" ht="15">
      <c r="C438" s="68">
        <v>34</v>
      </c>
      <c r="D438" s="170">
        <v>0</v>
      </c>
      <c r="E438" s="171">
        <v>0</v>
      </c>
      <c r="F438" s="172">
        <v>1</v>
      </c>
      <c r="G438" s="39">
        <f t="shared" si="123"/>
        <v>0</v>
      </c>
      <c r="H438" s="40">
        <f t="shared" si="124"/>
        <v>0</v>
      </c>
      <c r="I438" s="40"/>
      <c r="J438" s="36">
        <f t="shared" si="128"/>
        <v>0</v>
      </c>
      <c r="K438" s="36">
        <f t="shared" si="130"/>
        <v>0</v>
      </c>
      <c r="L438" s="37">
        <f t="shared" si="125"/>
        <v>0</v>
      </c>
      <c r="M438" s="40"/>
      <c r="N438" s="44">
        <f t="shared" si="131"/>
        <v>0</v>
      </c>
      <c r="O438" s="44">
        <f t="shared" si="126"/>
        <v>0</v>
      </c>
      <c r="P438" s="24" t="str">
        <f t="shared" si="127"/>
        <v>.</v>
      </c>
      <c r="Q438" s="48"/>
      <c r="R438" s="32"/>
      <c r="S438" s="48"/>
      <c r="T438" s="82"/>
      <c r="U438" s="86">
        <f t="shared" si="132"/>
        <v>0</v>
      </c>
      <c r="V438" s="86">
        <f t="shared" si="133"/>
        <v>0</v>
      </c>
      <c r="W438" s="94">
        <f t="shared" si="129"/>
        <v>0</v>
      </c>
    </row>
    <row r="439" spans="3:23" ht="15">
      <c r="C439" s="68">
        <v>35</v>
      </c>
      <c r="D439" s="170">
        <v>0</v>
      </c>
      <c r="E439" s="171">
        <v>0</v>
      </c>
      <c r="F439" s="172">
        <v>1</v>
      </c>
      <c r="G439" s="39">
        <f t="shared" si="123"/>
        <v>0</v>
      </c>
      <c r="H439" s="40">
        <f t="shared" si="124"/>
        <v>0</v>
      </c>
      <c r="I439" s="40"/>
      <c r="J439" s="36">
        <f t="shared" si="128"/>
        <v>0</v>
      </c>
      <c r="K439" s="36">
        <f t="shared" si="130"/>
        <v>0</v>
      </c>
      <c r="L439" s="37">
        <f t="shared" si="125"/>
        <v>0</v>
      </c>
      <c r="M439" s="40"/>
      <c r="N439" s="44">
        <f t="shared" si="131"/>
        <v>0</v>
      </c>
      <c r="O439" s="44">
        <f t="shared" si="126"/>
        <v>0</v>
      </c>
      <c r="P439" s="24" t="str">
        <f t="shared" si="127"/>
        <v>.</v>
      </c>
      <c r="Q439" s="48"/>
      <c r="R439" s="32"/>
      <c r="S439" s="48"/>
      <c r="T439" s="82"/>
      <c r="U439" s="86">
        <f t="shared" si="132"/>
        <v>0</v>
      </c>
      <c r="V439" s="86">
        <f t="shared" si="133"/>
        <v>0</v>
      </c>
      <c r="W439" s="94">
        <f t="shared" si="129"/>
        <v>0</v>
      </c>
    </row>
    <row r="440" spans="3:23" ht="15">
      <c r="C440" s="69">
        <v>36</v>
      </c>
      <c r="D440" s="170">
        <v>0</v>
      </c>
      <c r="E440" s="171">
        <v>0</v>
      </c>
      <c r="F440" s="172">
        <v>1</v>
      </c>
      <c r="G440" s="39">
        <f t="shared" si="123"/>
        <v>0</v>
      </c>
      <c r="H440" s="40">
        <f t="shared" si="124"/>
        <v>0</v>
      </c>
      <c r="I440" s="40"/>
      <c r="J440" s="36">
        <f t="shared" si="128"/>
        <v>0</v>
      </c>
      <c r="K440" s="36">
        <f t="shared" si="130"/>
        <v>0</v>
      </c>
      <c r="L440" s="37">
        <f t="shared" si="125"/>
        <v>0</v>
      </c>
      <c r="M440" s="40"/>
      <c r="N440" s="44">
        <f t="shared" si="131"/>
        <v>0</v>
      </c>
      <c r="O440" s="44">
        <f t="shared" si="126"/>
        <v>0</v>
      </c>
      <c r="P440" s="24" t="str">
        <f t="shared" si="127"/>
        <v>.</v>
      </c>
      <c r="Q440" s="48"/>
      <c r="R440" s="32"/>
      <c r="S440" s="48"/>
      <c r="T440" s="82"/>
      <c r="U440" s="86">
        <f t="shared" si="132"/>
        <v>0</v>
      </c>
      <c r="V440" s="86">
        <f t="shared" si="133"/>
        <v>0</v>
      </c>
      <c r="W440" s="94">
        <f t="shared" si="129"/>
        <v>0</v>
      </c>
    </row>
    <row r="441" spans="3:23" ht="15">
      <c r="C441" s="68">
        <v>37</v>
      </c>
      <c r="D441" s="170">
        <v>0</v>
      </c>
      <c r="E441" s="171">
        <v>0</v>
      </c>
      <c r="F441" s="172">
        <v>1</v>
      </c>
      <c r="G441" s="39">
        <f t="shared" si="123"/>
        <v>0</v>
      </c>
      <c r="H441" s="40">
        <f t="shared" si="124"/>
        <v>0</v>
      </c>
      <c r="I441" s="40"/>
      <c r="J441" s="36">
        <f t="shared" si="128"/>
        <v>0</v>
      </c>
      <c r="K441" s="36">
        <f t="shared" si="130"/>
        <v>0</v>
      </c>
      <c r="L441" s="37">
        <f t="shared" si="125"/>
        <v>0</v>
      </c>
      <c r="M441" s="40"/>
      <c r="N441" s="44">
        <f t="shared" si="131"/>
        <v>0</v>
      </c>
      <c r="O441" s="44">
        <f t="shared" si="126"/>
        <v>0</v>
      </c>
      <c r="P441" s="24" t="str">
        <f t="shared" si="127"/>
        <v>.</v>
      </c>
      <c r="Q441" s="48"/>
      <c r="R441" s="32"/>
      <c r="S441" s="48"/>
      <c r="T441" s="82"/>
      <c r="U441" s="86">
        <f t="shared" si="132"/>
        <v>0</v>
      </c>
      <c r="V441" s="86">
        <f t="shared" si="133"/>
        <v>0</v>
      </c>
      <c r="W441" s="94">
        <f t="shared" si="129"/>
        <v>0</v>
      </c>
    </row>
    <row r="442" spans="3:23" ht="15">
      <c r="C442" s="68">
        <v>38</v>
      </c>
      <c r="D442" s="170">
        <v>0</v>
      </c>
      <c r="E442" s="171">
        <v>0</v>
      </c>
      <c r="F442" s="172">
        <v>1</v>
      </c>
      <c r="G442" s="39">
        <f t="shared" si="123"/>
        <v>0</v>
      </c>
      <c r="H442" s="40">
        <f t="shared" si="124"/>
        <v>0</v>
      </c>
      <c r="I442" s="40"/>
      <c r="J442" s="36">
        <f t="shared" si="128"/>
        <v>0</v>
      </c>
      <c r="K442" s="36">
        <f t="shared" si="130"/>
        <v>0</v>
      </c>
      <c r="L442" s="37">
        <f t="shared" si="125"/>
        <v>0</v>
      </c>
      <c r="M442" s="40"/>
      <c r="N442" s="44">
        <f t="shared" si="131"/>
        <v>0</v>
      </c>
      <c r="O442" s="44">
        <f t="shared" si="126"/>
        <v>0</v>
      </c>
      <c r="P442" s="24" t="str">
        <f t="shared" si="127"/>
        <v>.</v>
      </c>
      <c r="Q442" s="48"/>
      <c r="R442" s="32"/>
      <c r="S442" s="48"/>
      <c r="T442" s="82"/>
      <c r="U442" s="86">
        <f t="shared" si="132"/>
        <v>0</v>
      </c>
      <c r="V442" s="86">
        <f t="shared" si="133"/>
        <v>0</v>
      </c>
      <c r="W442" s="94">
        <f t="shared" si="129"/>
        <v>0</v>
      </c>
    </row>
    <row r="443" spans="3:23" ht="15">
      <c r="C443" s="68">
        <v>39</v>
      </c>
      <c r="D443" s="170">
        <v>0</v>
      </c>
      <c r="E443" s="171">
        <v>0</v>
      </c>
      <c r="F443" s="172">
        <v>1</v>
      </c>
      <c r="G443" s="39">
        <f t="shared" si="123"/>
        <v>0</v>
      </c>
      <c r="H443" s="40">
        <f t="shared" si="124"/>
        <v>0</v>
      </c>
      <c r="I443" s="40"/>
      <c r="J443" s="36">
        <f t="shared" si="128"/>
        <v>0</v>
      </c>
      <c r="K443" s="36">
        <f t="shared" si="130"/>
        <v>0</v>
      </c>
      <c r="L443" s="37">
        <f t="shared" si="125"/>
        <v>0</v>
      </c>
      <c r="M443" s="40"/>
      <c r="N443" s="44">
        <f t="shared" si="131"/>
        <v>0</v>
      </c>
      <c r="O443" s="44">
        <f t="shared" si="126"/>
        <v>0</v>
      </c>
      <c r="P443" s="24" t="str">
        <f t="shared" si="127"/>
        <v>.</v>
      </c>
      <c r="Q443" s="48"/>
      <c r="R443" s="32"/>
      <c r="S443" s="48"/>
      <c r="T443" s="82"/>
      <c r="U443" s="86">
        <f t="shared" si="132"/>
        <v>0</v>
      </c>
      <c r="V443" s="86">
        <f t="shared" si="133"/>
        <v>0</v>
      </c>
      <c r="W443" s="94">
        <f t="shared" si="129"/>
        <v>0</v>
      </c>
    </row>
    <row r="444" spans="3:23" ht="15">
      <c r="C444" s="69">
        <v>40</v>
      </c>
      <c r="D444" s="170">
        <v>0</v>
      </c>
      <c r="E444" s="171">
        <v>0</v>
      </c>
      <c r="F444" s="172">
        <v>1</v>
      </c>
      <c r="G444" s="39">
        <f t="shared" si="123"/>
        <v>0</v>
      </c>
      <c r="H444" s="40">
        <f t="shared" si="124"/>
        <v>0</v>
      </c>
      <c r="I444" s="40"/>
      <c r="J444" s="36">
        <f t="shared" si="128"/>
        <v>0</v>
      </c>
      <c r="K444" s="36">
        <f t="shared" si="130"/>
        <v>0</v>
      </c>
      <c r="L444" s="37">
        <f t="shared" si="125"/>
        <v>0</v>
      </c>
      <c r="M444" s="40"/>
      <c r="N444" s="44">
        <f t="shared" si="131"/>
        <v>0</v>
      </c>
      <c r="O444" s="44">
        <f t="shared" si="126"/>
        <v>0</v>
      </c>
      <c r="P444" s="24" t="str">
        <f t="shared" si="127"/>
        <v>.</v>
      </c>
      <c r="Q444" s="48"/>
      <c r="R444" s="32"/>
      <c r="S444" s="48"/>
      <c r="T444" s="82"/>
      <c r="U444" s="86">
        <f t="shared" si="132"/>
        <v>0</v>
      </c>
      <c r="V444" s="86">
        <f t="shared" si="133"/>
        <v>0</v>
      </c>
      <c r="W444" s="94">
        <f t="shared" si="129"/>
        <v>0</v>
      </c>
    </row>
    <row r="445" spans="3:23" ht="15">
      <c r="C445" s="68">
        <v>41</v>
      </c>
      <c r="D445" s="170">
        <v>0</v>
      </c>
      <c r="E445" s="171">
        <v>0</v>
      </c>
      <c r="F445" s="172">
        <v>1</v>
      </c>
      <c r="G445" s="39">
        <f t="shared" si="123"/>
        <v>0</v>
      </c>
      <c r="H445" s="40">
        <f t="shared" si="124"/>
        <v>0</v>
      </c>
      <c r="I445" s="40"/>
      <c r="J445" s="36">
        <f t="shared" si="128"/>
        <v>0</v>
      </c>
      <c r="K445" s="36">
        <f t="shared" si="130"/>
        <v>0</v>
      </c>
      <c r="L445" s="37">
        <f t="shared" si="125"/>
        <v>0</v>
      </c>
      <c r="M445" s="40"/>
      <c r="N445" s="44">
        <f t="shared" si="131"/>
        <v>0</v>
      </c>
      <c r="O445" s="44">
        <f t="shared" si="126"/>
        <v>0</v>
      </c>
      <c r="P445" s="24" t="str">
        <f t="shared" si="127"/>
        <v>.</v>
      </c>
      <c r="Q445" s="48"/>
      <c r="R445" s="32"/>
      <c r="S445" s="48"/>
      <c r="T445" s="82"/>
      <c r="U445" s="86">
        <f t="shared" si="132"/>
        <v>0</v>
      </c>
      <c r="V445" s="86">
        <f t="shared" si="133"/>
        <v>0</v>
      </c>
      <c r="W445" s="94">
        <f t="shared" si="129"/>
        <v>0</v>
      </c>
    </row>
    <row r="446" spans="3:23" ht="15">
      <c r="C446" s="68">
        <v>42</v>
      </c>
      <c r="D446" s="170">
        <v>0</v>
      </c>
      <c r="E446" s="171">
        <v>0</v>
      </c>
      <c r="F446" s="172">
        <v>1</v>
      </c>
      <c r="G446" s="39">
        <f t="shared" si="123"/>
        <v>0</v>
      </c>
      <c r="H446" s="40">
        <f t="shared" si="124"/>
        <v>0</v>
      </c>
      <c r="I446" s="40"/>
      <c r="J446" s="36">
        <f t="shared" si="128"/>
        <v>0</v>
      </c>
      <c r="K446" s="36">
        <f t="shared" si="130"/>
        <v>0</v>
      </c>
      <c r="L446" s="37">
        <f t="shared" si="125"/>
        <v>0</v>
      </c>
      <c r="M446" s="40"/>
      <c r="N446" s="44">
        <f t="shared" si="131"/>
        <v>0</v>
      </c>
      <c r="O446" s="44">
        <f t="shared" si="126"/>
        <v>0</v>
      </c>
      <c r="P446" s="24" t="str">
        <f t="shared" si="127"/>
        <v>.</v>
      </c>
      <c r="Q446" s="48"/>
      <c r="R446" s="32"/>
      <c r="S446" s="48"/>
      <c r="T446" s="82"/>
      <c r="U446" s="86">
        <f t="shared" si="132"/>
        <v>0</v>
      </c>
      <c r="V446" s="86">
        <f t="shared" si="133"/>
        <v>0</v>
      </c>
      <c r="W446" s="94">
        <f t="shared" si="129"/>
        <v>0</v>
      </c>
    </row>
    <row r="447" spans="3:23" ht="15">
      <c r="C447" s="68">
        <v>43</v>
      </c>
      <c r="D447" s="170">
        <v>0</v>
      </c>
      <c r="E447" s="171">
        <v>0</v>
      </c>
      <c r="F447" s="172">
        <v>1</v>
      </c>
      <c r="G447" s="39">
        <f t="shared" si="123"/>
        <v>0</v>
      </c>
      <c r="H447" s="40">
        <f t="shared" si="124"/>
        <v>0</v>
      </c>
      <c r="I447" s="40"/>
      <c r="J447" s="36">
        <f t="shared" si="128"/>
        <v>0</v>
      </c>
      <c r="K447" s="36">
        <f t="shared" si="130"/>
        <v>0</v>
      </c>
      <c r="L447" s="37">
        <f t="shared" si="125"/>
        <v>0</v>
      </c>
      <c r="M447" s="40"/>
      <c r="N447" s="44">
        <f t="shared" si="131"/>
        <v>0</v>
      </c>
      <c r="O447" s="44">
        <f t="shared" si="126"/>
        <v>0</v>
      </c>
      <c r="P447" s="24" t="str">
        <f t="shared" si="127"/>
        <v>.</v>
      </c>
      <c r="Q447" s="48"/>
      <c r="R447" s="32"/>
      <c r="S447" s="48"/>
      <c r="T447" s="82"/>
      <c r="U447" s="86">
        <f t="shared" si="132"/>
        <v>0</v>
      </c>
      <c r="V447" s="86">
        <f t="shared" si="133"/>
        <v>0</v>
      </c>
      <c r="W447" s="94">
        <f t="shared" si="129"/>
        <v>0</v>
      </c>
    </row>
    <row r="448" spans="3:23" ht="15">
      <c r="C448" s="69">
        <v>44</v>
      </c>
      <c r="D448" s="170">
        <v>0</v>
      </c>
      <c r="E448" s="171">
        <v>0</v>
      </c>
      <c r="F448" s="172">
        <v>1</v>
      </c>
      <c r="G448" s="39">
        <f t="shared" si="123"/>
        <v>0</v>
      </c>
      <c r="H448" s="40">
        <f t="shared" si="124"/>
        <v>0</v>
      </c>
      <c r="I448" s="40"/>
      <c r="J448" s="36">
        <f t="shared" si="128"/>
        <v>0</v>
      </c>
      <c r="K448" s="36">
        <f t="shared" si="130"/>
        <v>0</v>
      </c>
      <c r="L448" s="37">
        <f t="shared" si="125"/>
        <v>0</v>
      </c>
      <c r="M448" s="40"/>
      <c r="N448" s="44">
        <f t="shared" si="131"/>
        <v>0</v>
      </c>
      <c r="O448" s="44">
        <f t="shared" si="126"/>
        <v>0</v>
      </c>
      <c r="P448" s="24" t="str">
        <f t="shared" si="127"/>
        <v>.</v>
      </c>
      <c r="Q448" s="48"/>
      <c r="R448" s="32"/>
      <c r="S448" s="48"/>
      <c r="T448" s="82"/>
      <c r="U448" s="86">
        <f t="shared" si="132"/>
        <v>0</v>
      </c>
      <c r="V448" s="86">
        <f t="shared" si="133"/>
        <v>0</v>
      </c>
      <c r="W448" s="94">
        <f t="shared" si="129"/>
        <v>0</v>
      </c>
    </row>
    <row r="449" spans="3:23" ht="15">
      <c r="C449" s="68">
        <v>45</v>
      </c>
      <c r="D449" s="170">
        <v>0</v>
      </c>
      <c r="E449" s="171">
        <v>0</v>
      </c>
      <c r="F449" s="172">
        <v>1</v>
      </c>
      <c r="G449" s="39">
        <f t="shared" si="123"/>
        <v>0</v>
      </c>
      <c r="H449" s="40">
        <f t="shared" si="124"/>
        <v>0</v>
      </c>
      <c r="I449" s="40"/>
      <c r="J449" s="36">
        <f t="shared" si="128"/>
        <v>0</v>
      </c>
      <c r="K449" s="36">
        <f t="shared" si="130"/>
        <v>0</v>
      </c>
      <c r="L449" s="37">
        <f t="shared" si="125"/>
        <v>0</v>
      </c>
      <c r="M449" s="40"/>
      <c r="N449" s="44">
        <f t="shared" si="131"/>
        <v>0</v>
      </c>
      <c r="O449" s="44">
        <f t="shared" si="126"/>
        <v>0</v>
      </c>
      <c r="P449" s="24" t="str">
        <f t="shared" si="127"/>
        <v>.</v>
      </c>
      <c r="Q449" s="48"/>
      <c r="R449" s="32"/>
      <c r="S449" s="48"/>
      <c r="T449" s="82"/>
      <c r="U449" s="86">
        <f t="shared" si="132"/>
        <v>0</v>
      </c>
      <c r="V449" s="86">
        <f t="shared" si="133"/>
        <v>0</v>
      </c>
      <c r="W449" s="94">
        <f t="shared" si="129"/>
        <v>0</v>
      </c>
    </row>
    <row r="450" spans="3:23" ht="15">
      <c r="C450" s="68">
        <v>46</v>
      </c>
      <c r="D450" s="170">
        <v>0</v>
      </c>
      <c r="E450" s="171">
        <v>0</v>
      </c>
      <c r="F450" s="172">
        <v>1</v>
      </c>
      <c r="G450" s="39">
        <f t="shared" si="123"/>
        <v>0</v>
      </c>
      <c r="H450" s="40">
        <f t="shared" si="124"/>
        <v>0</v>
      </c>
      <c r="I450" s="40"/>
      <c r="J450" s="36">
        <f t="shared" si="128"/>
        <v>0</v>
      </c>
      <c r="K450" s="36">
        <f t="shared" si="130"/>
        <v>0</v>
      </c>
      <c r="L450" s="37">
        <f t="shared" si="125"/>
        <v>0</v>
      </c>
      <c r="M450" s="40"/>
      <c r="N450" s="44">
        <f t="shared" si="131"/>
        <v>0</v>
      </c>
      <c r="O450" s="44">
        <f t="shared" si="126"/>
        <v>0</v>
      </c>
      <c r="P450" s="24" t="str">
        <f t="shared" si="127"/>
        <v>.</v>
      </c>
      <c r="Q450" s="48"/>
      <c r="R450" s="32"/>
      <c r="S450" s="48"/>
      <c r="T450" s="82"/>
      <c r="U450" s="86">
        <f t="shared" si="132"/>
        <v>0</v>
      </c>
      <c r="V450" s="86">
        <f t="shared" si="133"/>
        <v>0</v>
      </c>
      <c r="W450" s="94">
        <f t="shared" si="129"/>
        <v>0</v>
      </c>
    </row>
    <row r="451" spans="3:23" ht="15">
      <c r="C451" s="68">
        <v>47</v>
      </c>
      <c r="D451" s="170">
        <v>0</v>
      </c>
      <c r="E451" s="171">
        <v>0</v>
      </c>
      <c r="F451" s="172">
        <v>1</v>
      </c>
      <c r="G451" s="39">
        <f t="shared" si="123"/>
        <v>0</v>
      </c>
      <c r="H451" s="40">
        <f t="shared" si="124"/>
        <v>0</v>
      </c>
      <c r="I451" s="40"/>
      <c r="J451" s="36">
        <f t="shared" si="128"/>
        <v>0</v>
      </c>
      <c r="K451" s="36">
        <f t="shared" si="130"/>
        <v>0</v>
      </c>
      <c r="L451" s="37">
        <f t="shared" si="125"/>
        <v>0</v>
      </c>
      <c r="M451" s="40"/>
      <c r="N451" s="44">
        <f t="shared" si="131"/>
        <v>0</v>
      </c>
      <c r="O451" s="44">
        <f t="shared" si="126"/>
        <v>0</v>
      </c>
      <c r="P451" s="24" t="str">
        <f t="shared" si="127"/>
        <v>.</v>
      </c>
      <c r="Q451" s="48"/>
      <c r="R451" s="32"/>
      <c r="S451" s="48"/>
      <c r="T451" s="82"/>
      <c r="U451" s="86">
        <f t="shared" si="132"/>
        <v>0</v>
      </c>
      <c r="V451" s="86">
        <f t="shared" si="133"/>
        <v>0</v>
      </c>
      <c r="W451" s="94">
        <f t="shared" si="129"/>
        <v>0</v>
      </c>
    </row>
    <row r="452" spans="3:23" ht="15">
      <c r="C452" s="69">
        <v>48</v>
      </c>
      <c r="D452" s="170">
        <v>0</v>
      </c>
      <c r="E452" s="171">
        <v>0</v>
      </c>
      <c r="F452" s="172">
        <v>1</v>
      </c>
      <c r="G452" s="39">
        <f t="shared" si="123"/>
        <v>0</v>
      </c>
      <c r="H452" s="40">
        <f t="shared" si="124"/>
        <v>0</v>
      </c>
      <c r="I452" s="40"/>
      <c r="J452" s="36">
        <f t="shared" si="128"/>
        <v>0</v>
      </c>
      <c r="K452" s="36">
        <f t="shared" si="130"/>
        <v>0</v>
      </c>
      <c r="L452" s="37">
        <f t="shared" si="125"/>
        <v>0</v>
      </c>
      <c r="M452" s="40"/>
      <c r="N452" s="44">
        <f t="shared" si="131"/>
        <v>0</v>
      </c>
      <c r="O452" s="44">
        <f t="shared" si="126"/>
        <v>0</v>
      </c>
      <c r="P452" s="24" t="str">
        <f t="shared" si="127"/>
        <v>.</v>
      </c>
      <c r="Q452" s="48"/>
      <c r="R452" s="32"/>
      <c r="S452" s="48"/>
      <c r="T452" s="82"/>
      <c r="U452" s="86">
        <f t="shared" si="132"/>
        <v>0</v>
      </c>
      <c r="V452" s="86">
        <f t="shared" si="133"/>
        <v>0</v>
      </c>
      <c r="W452" s="94">
        <f t="shared" si="129"/>
        <v>0</v>
      </c>
    </row>
    <row r="453" spans="3:23" ht="15">
      <c r="C453" s="68">
        <v>49</v>
      </c>
      <c r="D453" s="170">
        <v>0</v>
      </c>
      <c r="E453" s="171">
        <v>0</v>
      </c>
      <c r="F453" s="172">
        <v>1</v>
      </c>
      <c r="G453" s="39">
        <f t="shared" si="123"/>
        <v>0</v>
      </c>
      <c r="H453" s="40">
        <f t="shared" si="124"/>
        <v>0</v>
      </c>
      <c r="I453" s="40"/>
      <c r="J453" s="36">
        <f t="shared" si="128"/>
        <v>0</v>
      </c>
      <c r="K453" s="36">
        <f t="shared" si="130"/>
        <v>0</v>
      </c>
      <c r="L453" s="37">
        <f t="shared" si="125"/>
        <v>0</v>
      </c>
      <c r="M453" s="40"/>
      <c r="N453" s="44">
        <f t="shared" si="131"/>
        <v>0</v>
      </c>
      <c r="O453" s="44">
        <f t="shared" si="126"/>
        <v>0</v>
      </c>
      <c r="P453" s="24" t="str">
        <f t="shared" si="127"/>
        <v>.</v>
      </c>
      <c r="Q453" s="48"/>
      <c r="R453" s="32"/>
      <c r="S453" s="48"/>
      <c r="T453" s="82"/>
      <c r="U453" s="86">
        <f t="shared" si="132"/>
        <v>0</v>
      </c>
      <c r="V453" s="86">
        <f t="shared" si="133"/>
        <v>0</v>
      </c>
      <c r="W453" s="94">
        <f t="shared" si="129"/>
        <v>0</v>
      </c>
    </row>
    <row r="454" spans="3:23" ht="15">
      <c r="C454" s="68">
        <v>50</v>
      </c>
      <c r="D454" s="170">
        <v>0</v>
      </c>
      <c r="E454" s="171">
        <v>0</v>
      </c>
      <c r="F454" s="172">
        <v>1</v>
      </c>
      <c r="G454" s="39">
        <f t="shared" si="123"/>
        <v>0</v>
      </c>
      <c r="H454" s="40">
        <f t="shared" si="124"/>
        <v>0</v>
      </c>
      <c r="I454" s="40"/>
      <c r="J454" s="36">
        <f t="shared" si="128"/>
        <v>0</v>
      </c>
      <c r="K454" s="36">
        <f t="shared" si="130"/>
        <v>0</v>
      </c>
      <c r="L454" s="37">
        <f t="shared" si="125"/>
        <v>0</v>
      </c>
      <c r="M454" s="40"/>
      <c r="N454" s="44">
        <f t="shared" si="131"/>
        <v>0</v>
      </c>
      <c r="O454" s="44">
        <f t="shared" si="126"/>
        <v>0</v>
      </c>
      <c r="P454" s="24" t="str">
        <f t="shared" si="127"/>
        <v>.</v>
      </c>
      <c r="Q454" s="48"/>
      <c r="R454" s="32"/>
      <c r="S454" s="48"/>
      <c r="T454" s="82"/>
      <c r="U454" s="86">
        <f t="shared" si="132"/>
        <v>0</v>
      </c>
      <c r="V454" s="86">
        <f t="shared" si="133"/>
        <v>0</v>
      </c>
      <c r="W454" s="94">
        <f t="shared" si="129"/>
        <v>0</v>
      </c>
    </row>
    <row r="455" spans="3:23" ht="15">
      <c r="C455" s="68">
        <v>51</v>
      </c>
      <c r="D455" s="170">
        <v>0</v>
      </c>
      <c r="E455" s="171">
        <v>0</v>
      </c>
      <c r="F455" s="172">
        <v>1</v>
      </c>
      <c r="G455" s="39">
        <f t="shared" si="123"/>
        <v>0</v>
      </c>
      <c r="H455" s="40">
        <f t="shared" si="124"/>
        <v>0</v>
      </c>
      <c r="I455" s="40"/>
      <c r="J455" s="36">
        <f t="shared" si="128"/>
        <v>0</v>
      </c>
      <c r="K455" s="36">
        <f t="shared" si="130"/>
        <v>0</v>
      </c>
      <c r="L455" s="37">
        <f t="shared" si="125"/>
        <v>0</v>
      </c>
      <c r="M455" s="40"/>
      <c r="N455" s="44">
        <f t="shared" si="131"/>
        <v>0</v>
      </c>
      <c r="O455" s="44">
        <f t="shared" si="126"/>
        <v>0</v>
      </c>
      <c r="P455" s="24" t="str">
        <f t="shared" si="127"/>
        <v>.</v>
      </c>
      <c r="Q455" s="48"/>
      <c r="R455" s="32"/>
      <c r="S455" s="48"/>
      <c r="T455" s="82"/>
      <c r="U455" s="86">
        <f t="shared" si="132"/>
        <v>0</v>
      </c>
      <c r="V455" s="86">
        <f t="shared" si="133"/>
        <v>0</v>
      </c>
      <c r="W455" s="94">
        <f t="shared" si="129"/>
        <v>0</v>
      </c>
    </row>
    <row r="456" spans="3:23" ht="15">
      <c r="C456" s="69">
        <v>52</v>
      </c>
      <c r="D456" s="170">
        <v>0</v>
      </c>
      <c r="E456" s="171">
        <v>0</v>
      </c>
      <c r="F456" s="172">
        <v>1</v>
      </c>
      <c r="G456" s="39">
        <f t="shared" si="123"/>
        <v>0</v>
      </c>
      <c r="H456" s="40">
        <f t="shared" si="124"/>
        <v>0</v>
      </c>
      <c r="I456" s="40"/>
      <c r="J456" s="36">
        <f t="shared" si="128"/>
        <v>0</v>
      </c>
      <c r="K456" s="36">
        <f t="shared" si="130"/>
        <v>0</v>
      </c>
      <c r="L456" s="37">
        <f t="shared" si="125"/>
        <v>0</v>
      </c>
      <c r="M456" s="40"/>
      <c r="N456" s="44">
        <f t="shared" si="131"/>
        <v>0</v>
      </c>
      <c r="O456" s="44">
        <f t="shared" si="126"/>
        <v>0</v>
      </c>
      <c r="P456" s="24" t="str">
        <f t="shared" si="127"/>
        <v>.</v>
      </c>
      <c r="Q456" s="48"/>
      <c r="R456" s="32"/>
      <c r="S456" s="48"/>
      <c r="T456" s="82"/>
      <c r="U456" s="86">
        <f t="shared" si="132"/>
        <v>0</v>
      </c>
      <c r="V456" s="86">
        <f t="shared" si="133"/>
        <v>0</v>
      </c>
      <c r="W456" s="94">
        <f t="shared" si="129"/>
        <v>0</v>
      </c>
    </row>
    <row r="457" spans="3:23" ht="15">
      <c r="C457" s="70"/>
      <c r="D457" s="41"/>
      <c r="E457" s="41"/>
      <c r="F457" s="189" t="s">
        <v>53</v>
      </c>
      <c r="G457" s="40">
        <f>SUM(G405:G456)</f>
        <v>0</v>
      </c>
      <c r="H457" s="40">
        <f>SUM(H405:H456)</f>
        <v>0</v>
      </c>
      <c r="I457" s="40"/>
      <c r="J457" s="36">
        <f>SUM(J405:J456)</f>
        <v>0</v>
      </c>
      <c r="K457" s="36">
        <f>SUM(K405:K456)</f>
        <v>0</v>
      </c>
      <c r="L457" s="37">
        <f>SUM(L405:L456)</f>
        <v>0</v>
      </c>
      <c r="M457" s="40"/>
      <c r="N457" s="38">
        <f>SUM(N405:N456)</f>
        <v>0</v>
      </c>
      <c r="O457" s="38">
        <f>SUM(O405:O456)</f>
        <v>0</v>
      </c>
      <c r="P457" s="24"/>
      <c r="S457" s="43"/>
      <c r="T457" s="82"/>
      <c r="U457" s="88">
        <f>SUM(U405:U456)</f>
        <v>0</v>
      </c>
      <c r="V457" s="88">
        <f>SUM(V405:V456)</f>
        <v>0</v>
      </c>
      <c r="W457" s="140">
        <f>SUM(W405:W456)</f>
        <v>0</v>
      </c>
    </row>
    <row r="458" spans="3:23" ht="13.5" thickBot="1">
      <c r="C458" s="110"/>
      <c r="D458" s="75"/>
      <c r="E458" s="75"/>
      <c r="F458" s="75"/>
      <c r="G458" s="75"/>
      <c r="H458" s="75"/>
      <c r="I458" s="75"/>
      <c r="J458" s="75"/>
      <c r="K458" s="75"/>
      <c r="L458" s="76"/>
      <c r="M458" s="75"/>
      <c r="N458" s="76"/>
      <c r="O458" s="76"/>
      <c r="P458" s="141"/>
      <c r="Q458" s="108"/>
      <c r="R458" s="75"/>
      <c r="S458" s="75"/>
      <c r="T458" s="95"/>
      <c r="U458" s="97"/>
      <c r="V458" s="97"/>
      <c r="W458" s="98"/>
    </row>
    <row r="459" spans="3:23" ht="14.25">
      <c r="C459" s="302" t="s">
        <v>112</v>
      </c>
      <c r="D459" s="303"/>
      <c r="E459" s="303"/>
      <c r="F459" s="303"/>
      <c r="G459" s="303"/>
      <c r="H459" s="303"/>
      <c r="I459" s="77"/>
      <c r="J459" s="77"/>
      <c r="K459" s="77"/>
      <c r="L459" s="78"/>
      <c r="M459" s="77"/>
      <c r="N459" s="78"/>
      <c r="O459" s="78"/>
      <c r="P459" s="142"/>
      <c r="Q459" s="107"/>
      <c r="R459" s="77"/>
      <c r="S459" s="77"/>
      <c r="T459" s="90"/>
      <c r="U459" s="99"/>
      <c r="V459" s="99"/>
      <c r="W459" s="100"/>
    </row>
    <row r="460" spans="3:23" ht="15">
      <c r="C460" s="71"/>
      <c r="D460" s="43"/>
      <c r="E460" s="43"/>
      <c r="F460" s="43"/>
      <c r="G460" s="43"/>
      <c r="H460" s="43"/>
      <c r="I460" s="43"/>
      <c r="J460" s="43"/>
      <c r="K460" s="43"/>
      <c r="L460" s="61"/>
      <c r="M460" s="43"/>
      <c r="N460" s="61"/>
      <c r="O460" s="61"/>
      <c r="P460" s="72"/>
      <c r="Q460" s="48"/>
      <c r="R460" s="43"/>
      <c r="S460" s="43"/>
      <c r="T460" s="82"/>
      <c r="U460" s="86"/>
      <c r="V460" s="86"/>
      <c r="W460" s="94"/>
    </row>
    <row r="461" spans="3:23" ht="13.5" thickBot="1">
      <c r="C461" s="71"/>
      <c r="D461" s="43"/>
      <c r="E461" s="43"/>
      <c r="F461" s="43"/>
      <c r="G461" s="43"/>
      <c r="H461" s="43"/>
      <c r="I461" s="43"/>
      <c r="J461" s="43"/>
      <c r="K461" s="43"/>
      <c r="L461" s="61"/>
      <c r="M461" s="43"/>
      <c r="N461" s="61"/>
      <c r="O461" s="61"/>
      <c r="P461" s="72"/>
      <c r="Q461" s="48"/>
      <c r="R461" s="43"/>
      <c r="S461" s="43"/>
      <c r="T461" s="82"/>
      <c r="U461" s="86"/>
      <c r="V461" s="86"/>
      <c r="W461" s="94"/>
    </row>
    <row r="462" spans="3:23" ht="15">
      <c r="C462" s="234"/>
      <c r="D462" s="235"/>
      <c r="E462" s="235"/>
      <c r="F462" s="235"/>
      <c r="G462" s="235"/>
      <c r="H462" s="235"/>
      <c r="I462" s="235"/>
      <c r="J462" s="235"/>
      <c r="K462" s="235"/>
      <c r="L462" s="235"/>
      <c r="M462" s="235"/>
      <c r="N462" s="235"/>
      <c r="O462" s="235"/>
      <c r="P462" s="236"/>
      <c r="Q462" s="235"/>
      <c r="R462" s="237"/>
      <c r="S462" s="48"/>
      <c r="T462" s="82"/>
      <c r="U462" s="82"/>
      <c r="V462" s="82"/>
      <c r="W462" s="92"/>
    </row>
    <row r="463" spans="3:23" ht="15">
      <c r="C463" s="143"/>
      <c r="D463" s="144"/>
      <c r="E463" s="144"/>
      <c r="F463" s="144"/>
      <c r="G463" s="144"/>
      <c r="H463" s="144"/>
      <c r="I463" s="144"/>
      <c r="J463" s="144"/>
      <c r="K463" s="144"/>
      <c r="L463" s="144"/>
      <c r="M463" s="144"/>
      <c r="N463" s="144"/>
      <c r="O463" s="144"/>
      <c r="P463" s="145"/>
      <c r="Q463" s="144"/>
      <c r="R463" s="238"/>
      <c r="S463" s="48"/>
      <c r="T463" s="82"/>
      <c r="U463" s="82"/>
      <c r="V463" s="82"/>
      <c r="W463" s="92"/>
    </row>
    <row r="464" spans="3:23" ht="15">
      <c r="C464" s="143"/>
      <c r="D464" s="144"/>
      <c r="E464" s="144"/>
      <c r="F464" s="144"/>
      <c r="G464" s="144"/>
      <c r="H464" s="144"/>
      <c r="I464" s="144"/>
      <c r="J464" s="144"/>
      <c r="K464" s="144"/>
      <c r="L464" s="144"/>
      <c r="M464" s="144"/>
      <c r="N464" s="144"/>
      <c r="O464" s="144"/>
      <c r="P464" s="145"/>
      <c r="Q464" s="144"/>
      <c r="R464" s="238"/>
      <c r="S464" s="48"/>
      <c r="T464" s="82"/>
      <c r="U464" s="82"/>
      <c r="V464" s="82"/>
      <c r="W464" s="92"/>
    </row>
    <row r="465" spans="3:23" ht="15">
      <c r="C465" s="143"/>
      <c r="D465" s="144"/>
      <c r="E465" s="144"/>
      <c r="F465" s="144"/>
      <c r="G465" s="144"/>
      <c r="H465" s="144"/>
      <c r="I465" s="144"/>
      <c r="J465" s="144"/>
      <c r="K465" s="144"/>
      <c r="L465" s="144"/>
      <c r="M465" s="144"/>
      <c r="N465" s="144"/>
      <c r="O465" s="144"/>
      <c r="P465" s="145"/>
      <c r="Q465" s="144"/>
      <c r="R465" s="238"/>
      <c r="S465" s="48"/>
      <c r="T465" s="82"/>
      <c r="U465" s="82"/>
      <c r="V465" s="82"/>
      <c r="W465" s="92"/>
    </row>
    <row r="466" spans="3:23" ht="15">
      <c r="C466" s="143"/>
      <c r="D466" s="144"/>
      <c r="E466" s="144"/>
      <c r="F466" s="144"/>
      <c r="G466" s="144"/>
      <c r="H466" s="144"/>
      <c r="I466" s="144"/>
      <c r="J466" s="144"/>
      <c r="K466" s="144"/>
      <c r="L466" s="144"/>
      <c r="M466" s="144"/>
      <c r="N466" s="144"/>
      <c r="O466" s="144"/>
      <c r="P466" s="145"/>
      <c r="Q466" s="144"/>
      <c r="R466" s="238"/>
      <c r="S466" s="48"/>
      <c r="T466" s="82"/>
      <c r="U466" s="82"/>
      <c r="V466" s="82"/>
      <c r="W466" s="92"/>
    </row>
    <row r="467" spans="3:23" ht="13.5" thickBot="1">
      <c r="C467" s="143"/>
      <c r="D467" s="144"/>
      <c r="E467" s="144"/>
      <c r="F467" s="144"/>
      <c r="G467" s="144"/>
      <c r="H467" s="144"/>
      <c r="I467" s="144"/>
      <c r="J467" s="144"/>
      <c r="K467" s="144"/>
      <c r="L467" s="144"/>
      <c r="M467" s="144"/>
      <c r="N467" s="144"/>
      <c r="O467" s="144"/>
      <c r="P467" s="145"/>
      <c r="Q467" s="144"/>
      <c r="R467" s="238"/>
      <c r="S467" s="48"/>
      <c r="T467" s="82"/>
      <c r="U467" s="82"/>
      <c r="V467" s="82"/>
      <c r="W467" s="92"/>
    </row>
    <row r="468" spans="3:23" ht="39" thickBot="1">
      <c r="C468" s="143"/>
      <c r="D468" s="144"/>
      <c r="E468" s="144"/>
      <c r="F468" s="144"/>
      <c r="G468" s="144"/>
      <c r="H468" s="144"/>
      <c r="I468" s="144"/>
      <c r="J468" s="144"/>
      <c r="K468" s="298" t="s">
        <v>24</v>
      </c>
      <c r="L468" s="299"/>
      <c r="M468" s="33" t="s">
        <v>101</v>
      </c>
      <c r="N468" s="33" t="s">
        <v>102</v>
      </c>
      <c r="O468" s="34" t="s">
        <v>29</v>
      </c>
      <c r="P468" s="145"/>
      <c r="Q468" s="161" t="s">
        <v>109</v>
      </c>
      <c r="R468" s="238"/>
      <c r="S468" s="48"/>
      <c r="T468" s="82"/>
      <c r="U468" s="82"/>
      <c r="V468" s="82"/>
      <c r="W468" s="92"/>
    </row>
    <row r="469" spans="3:23" ht="15">
      <c r="C469" s="143"/>
      <c r="D469" s="144"/>
      <c r="E469" s="144"/>
      <c r="F469" s="144"/>
      <c r="G469" s="144"/>
      <c r="H469" s="144"/>
      <c r="I469" s="144"/>
      <c r="J469" s="144"/>
      <c r="K469" s="116" t="s">
        <v>25</v>
      </c>
      <c r="L469" s="117"/>
      <c r="M469" s="121">
        <f>$L$457</f>
        <v>0</v>
      </c>
      <c r="N469" s="121">
        <f>$L$62+$L$127+$L$191+$L$254+$L$318+$L$379</f>
        <v>0</v>
      </c>
      <c r="O469" s="134">
        <f>M469+N469</f>
        <v>0</v>
      </c>
      <c r="P469" s="145"/>
      <c r="Q469" s="144"/>
      <c r="R469" s="238"/>
      <c r="S469" s="48"/>
      <c r="T469" s="82"/>
      <c r="U469" s="82"/>
      <c r="V469" s="82"/>
      <c r="W469" s="92"/>
    </row>
    <row r="470" spans="3:23" ht="38.25">
      <c r="C470" s="143"/>
      <c r="D470" s="144"/>
      <c r="E470" s="144"/>
      <c r="F470" s="144"/>
      <c r="G470" s="144"/>
      <c r="H470" s="144"/>
      <c r="I470" s="144"/>
      <c r="J470" s="144"/>
      <c r="K470" s="118" t="s">
        <v>3</v>
      </c>
      <c r="L470" s="46"/>
      <c r="M470" s="18" t="s">
        <v>101</v>
      </c>
      <c r="N470" s="18" t="s">
        <v>102</v>
      </c>
      <c r="O470" s="35" t="s">
        <v>29</v>
      </c>
      <c r="P470" s="145"/>
      <c r="Q470" s="144"/>
      <c r="R470" s="238"/>
      <c r="S470" s="48"/>
      <c r="T470" s="82"/>
      <c r="U470" s="82"/>
      <c r="V470" s="82"/>
      <c r="W470" s="92"/>
    </row>
    <row r="471" spans="3:23" ht="15">
      <c r="C471" s="143"/>
      <c r="D471" s="144"/>
      <c r="E471" s="144"/>
      <c r="F471" s="144"/>
      <c r="G471" s="144"/>
      <c r="H471" s="144"/>
      <c r="I471" s="144"/>
      <c r="J471" s="144"/>
      <c r="K471" s="119" t="s">
        <v>27</v>
      </c>
      <c r="L471" s="120"/>
      <c r="M471" s="44">
        <f>$O$457</f>
        <v>0</v>
      </c>
      <c r="N471" s="44">
        <f>$O$69+$O$133+$O$196+$O$258+$O$321+$O$379</f>
        <v>0</v>
      </c>
      <c r="O471" s="135">
        <f>M471+N471</f>
        <v>0</v>
      </c>
      <c r="P471" s="145"/>
      <c r="Q471" s="144"/>
      <c r="R471" s="238"/>
      <c r="S471" s="48"/>
      <c r="T471" s="82"/>
      <c r="U471" s="82"/>
      <c r="V471" s="82"/>
      <c r="W471" s="92"/>
    </row>
    <row r="472" spans="3:23" ht="13.5" thickBot="1">
      <c r="C472" s="143"/>
      <c r="D472" s="144"/>
      <c r="E472" s="144"/>
      <c r="F472" s="144"/>
      <c r="G472" s="144"/>
      <c r="H472" s="144"/>
      <c r="I472" s="144"/>
      <c r="J472" s="144"/>
      <c r="K472" s="279" t="s">
        <v>26</v>
      </c>
      <c r="L472" s="280"/>
      <c r="M472" s="45">
        <f>$N$457</f>
        <v>0</v>
      </c>
      <c r="N472" s="44">
        <f>$N$69+$N$133+$N$196+$N$258+$N$321+$N$382</f>
        <v>0</v>
      </c>
      <c r="O472" s="136">
        <f>M472+N472</f>
        <v>0</v>
      </c>
      <c r="P472" s="145"/>
      <c r="Q472" s="144"/>
      <c r="R472" s="238"/>
      <c r="S472" s="48"/>
      <c r="T472" s="82"/>
      <c r="U472" s="82"/>
      <c r="V472" s="82"/>
      <c r="W472" s="92"/>
    </row>
    <row r="473" spans="3:23" ht="15">
      <c r="C473" s="143"/>
      <c r="D473" s="144"/>
      <c r="E473" s="144"/>
      <c r="F473" s="144"/>
      <c r="G473" s="144"/>
      <c r="H473" s="144"/>
      <c r="I473" s="144"/>
      <c r="J473" s="144"/>
      <c r="K473" s="137"/>
      <c r="L473" s="137"/>
      <c r="M473" s="138"/>
      <c r="N473" s="138"/>
      <c r="O473" s="138"/>
      <c r="P473" s="145"/>
      <c r="Q473" s="144"/>
      <c r="R473" s="238"/>
      <c r="S473" s="48"/>
      <c r="T473" s="82"/>
      <c r="U473" s="82"/>
      <c r="V473" s="82"/>
      <c r="W473" s="92"/>
    </row>
    <row r="474" spans="3:23" ht="15">
      <c r="C474" s="143"/>
      <c r="D474" s="144"/>
      <c r="E474" s="144"/>
      <c r="F474" s="144"/>
      <c r="G474" s="144"/>
      <c r="H474" s="144"/>
      <c r="I474" s="144"/>
      <c r="J474" s="144"/>
      <c r="K474" s="137"/>
      <c r="L474" s="137"/>
      <c r="M474" s="138"/>
      <c r="N474" s="138"/>
      <c r="O474" s="138"/>
      <c r="P474" s="145"/>
      <c r="Q474" s="144"/>
      <c r="R474" s="238"/>
      <c r="S474" s="48"/>
      <c r="T474" s="82"/>
      <c r="U474" s="82"/>
      <c r="V474" s="82"/>
      <c r="W474" s="92"/>
    </row>
    <row r="475" spans="3:23" ht="15">
      <c r="C475" s="143"/>
      <c r="D475" s="144"/>
      <c r="E475" s="144"/>
      <c r="F475" s="144"/>
      <c r="G475" s="144"/>
      <c r="H475" s="144"/>
      <c r="I475" s="144"/>
      <c r="J475" s="144"/>
      <c r="K475" s="137"/>
      <c r="L475" s="137"/>
      <c r="M475" s="138"/>
      <c r="N475" s="138"/>
      <c r="O475" s="138"/>
      <c r="P475" s="145"/>
      <c r="Q475" s="144"/>
      <c r="R475" s="238"/>
      <c r="S475" s="48"/>
      <c r="T475" s="82"/>
      <c r="U475" s="82"/>
      <c r="V475" s="82"/>
      <c r="W475" s="92"/>
    </row>
    <row r="476" spans="3:23" ht="13.5" thickBot="1">
      <c r="C476" s="146"/>
      <c r="D476" s="147"/>
      <c r="E476" s="147"/>
      <c r="F476" s="147"/>
      <c r="G476" s="147"/>
      <c r="H476" s="147"/>
      <c r="I476" s="147"/>
      <c r="J476" s="147"/>
      <c r="K476" s="147"/>
      <c r="L476" s="147"/>
      <c r="M476" s="147"/>
      <c r="N476" s="147"/>
      <c r="O476" s="147"/>
      <c r="P476" s="148"/>
      <c r="Q476" s="147"/>
      <c r="R476" s="239"/>
      <c r="S476" s="108"/>
      <c r="T476" s="95"/>
      <c r="U476" s="95"/>
      <c r="V476" s="95"/>
      <c r="W476" s="96"/>
    </row>
  </sheetData>
  <mergeCells count="49">
    <mergeCell ref="C394:D394"/>
    <mergeCell ref="Q404:R404"/>
    <mergeCell ref="C459:H459"/>
    <mergeCell ref="K468:L468"/>
    <mergeCell ref="N403:O403"/>
    <mergeCell ref="C395:D395"/>
    <mergeCell ref="K395:L395"/>
    <mergeCell ref="K472:L472"/>
    <mergeCell ref="C396:D396"/>
    <mergeCell ref="C397:D397"/>
    <mergeCell ref="K397:L397"/>
    <mergeCell ref="D403:F403"/>
    <mergeCell ref="J403:L403"/>
    <mergeCell ref="Q139:R139"/>
    <mergeCell ref="K193:L193"/>
    <mergeCell ref="D200:F200"/>
    <mergeCell ref="J200:L200"/>
    <mergeCell ref="N200:O200"/>
    <mergeCell ref="Q202:R202"/>
    <mergeCell ref="K256:L256"/>
    <mergeCell ref="C393:D393"/>
    <mergeCell ref="K393:L393"/>
    <mergeCell ref="D264:F264"/>
    <mergeCell ref="J264:L264"/>
    <mergeCell ref="N264:O264"/>
    <mergeCell ref="Q265:R265"/>
    <mergeCell ref="K320:L320"/>
    <mergeCell ref="D325:F325"/>
    <mergeCell ref="J325:L325"/>
    <mergeCell ref="N325:O325"/>
    <mergeCell ref="Q326:R326"/>
    <mergeCell ref="K381:L381"/>
    <mergeCell ref="C385:G385"/>
    <mergeCell ref="U5:W5"/>
    <mergeCell ref="A6:A134"/>
    <mergeCell ref="B6:B171"/>
    <mergeCell ref="D8:F8"/>
    <mergeCell ref="J8:L8"/>
    <mergeCell ref="N8:O8"/>
    <mergeCell ref="Q10:R10"/>
    <mergeCell ref="K64:L64"/>
    <mergeCell ref="D73:F73"/>
    <mergeCell ref="J73:L73"/>
    <mergeCell ref="N73:O73"/>
    <mergeCell ref="Q75:R75"/>
    <mergeCell ref="K129:L129"/>
    <mergeCell ref="D137:F137"/>
    <mergeCell ref="J137:L137"/>
    <mergeCell ref="N137:O137"/>
  </mergeCells>
  <printOptions/>
  <pageMargins left="0.7" right="0.7" top="0.75" bottom="0.75" header="0.3" footer="0.3"/>
  <pageSetup fitToHeight="1" fitToWidth="1" horizontalDpi="600" verticalDpi="600" orientation="portrait" paperSize="9" scale="15"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C15"/>
  <sheetViews>
    <sheetView zoomScaleSheetLayoutView="100" workbookViewId="0" topLeftCell="A1">
      <selection activeCell="K12" sqref="K12"/>
    </sheetView>
  </sheetViews>
  <sheetFormatPr defaultColWidth="9.140625" defaultRowHeight="15"/>
  <cols>
    <col min="1" max="1" width="9.140625" style="209" customWidth="1"/>
    <col min="2" max="2" width="25.00390625" style="209" bestFit="1" customWidth="1"/>
    <col min="3" max="3" width="106.7109375" style="209" customWidth="1"/>
    <col min="4" max="16384" width="9.140625" style="209" customWidth="1"/>
  </cols>
  <sheetData>
    <row r="1" ht="15" thickBot="1"/>
    <row r="2" spans="2:3" ht="14.25" customHeight="1">
      <c r="B2" s="315" t="s">
        <v>88</v>
      </c>
      <c r="C2" s="319" t="s">
        <v>93</v>
      </c>
    </row>
    <row r="3" spans="2:3" ht="14.25" customHeight="1">
      <c r="B3" s="316"/>
      <c r="C3" s="320"/>
    </row>
    <row r="4" spans="2:3" ht="14.25" customHeight="1">
      <c r="B4" s="214" t="s">
        <v>89</v>
      </c>
      <c r="C4" s="215" t="s">
        <v>94</v>
      </c>
    </row>
    <row r="5" spans="2:3" ht="51" customHeight="1">
      <c r="B5" s="214" t="s">
        <v>90</v>
      </c>
      <c r="C5" s="215" t="s">
        <v>92</v>
      </c>
    </row>
    <row r="6" spans="2:3" ht="14.25" customHeight="1">
      <c r="B6" s="214" t="s">
        <v>91</v>
      </c>
      <c r="C6" s="240" t="s">
        <v>118</v>
      </c>
    </row>
    <row r="7" spans="2:3" ht="65.25" customHeight="1">
      <c r="B7" s="216" t="s">
        <v>95</v>
      </c>
      <c r="C7" s="241" t="s">
        <v>117</v>
      </c>
    </row>
    <row r="8" spans="2:3" ht="126" customHeight="1" thickBot="1">
      <c r="B8" s="317" t="s">
        <v>96</v>
      </c>
      <c r="C8" s="318"/>
    </row>
    <row r="9" spans="2:3" ht="15">
      <c r="B9" s="213"/>
      <c r="C9" s="212"/>
    </row>
    <row r="10" ht="15">
      <c r="B10" s="210"/>
    </row>
    <row r="12" ht="15">
      <c r="B12" s="210"/>
    </row>
    <row r="13" ht="15">
      <c r="B13" s="211"/>
    </row>
    <row r="14" ht="15">
      <c r="B14" s="210"/>
    </row>
    <row r="15" ht="15">
      <c r="B15" s="210"/>
    </row>
  </sheetData>
  <mergeCells count="3">
    <mergeCell ref="B2:B3"/>
    <mergeCell ref="B8:C8"/>
    <mergeCell ref="C2:C3"/>
  </mergeCells>
  <printOptions/>
  <pageMargins left="0.7" right="0.7" top="0.75" bottom="0.75" header="0.3" footer="0.3"/>
  <pageSetup horizontalDpi="600" verticalDpi="600" orientation="portrait" paperSize="9" scale="6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_rels/item6.xml.rels><?xml version="1.0" encoding="utf-8" standalone="yes"?><Relationships xmlns="http://schemas.openxmlformats.org/package/2006/relationships"><Relationship Id="rId1" Type="http://schemas.openxmlformats.org/officeDocument/2006/relationships/customXmlProps" Target="itemProps6.xml" /></Relationships>
</file>

<file path=customXml/item1.xml><?xml version="1.0" encoding="utf-8"?>
<?mso-contentType ?>
<PolicyDirtyBag xmlns="microsoft.office.server.policy.changes">
  <Microsoft.Office.RecordsManagement.PolicyFeatures.Expiration op="Change"/>
</PolicyDirtyBag>
</file>

<file path=customXml/item2.xml><?xml version="1.0" encoding="utf-8"?>
<ct:contentTypeSchema xmlns:ct="http://schemas.microsoft.com/office/2006/metadata/contentType" xmlns:ma="http://schemas.microsoft.com/office/2006/metadata/properties/metaAttributes" ct:_="" ma:_="" ma:contentTypeName="eDocument" ma:contentTypeID="0x0101000BC94875665D404BB1351B53C41FD2C0008B3C192B0594574680B21772862E5A7E" ma:contentTypeVersion="11" ma:contentTypeDescription="Create a new document for eDocs" ma:contentTypeScope="" ma:versionID="68cf7a6db5d6ed430a574bdc6c26363b">
  <xsd:schema xmlns:xsd="http://www.w3.org/2001/XMLSchema" xmlns:xs="http://www.w3.org/2001/XMLSchema" xmlns:p="http://schemas.microsoft.com/office/2006/metadata/properties" xmlns:ns1="http://schemas.microsoft.com/sharepoint/v3" xmlns:ns2="85924315-91a4-49fb-9d85-3d0570ea240f" xmlns:ns3="dc861b6b-5d3a-432d-ad99-86d69ed9a572" xmlns:ns4="http://schemas.microsoft.com/sharepoint/v4" targetNamespace="http://schemas.microsoft.com/office/2006/metadata/properties" ma:root="true" ma:fieldsID="1b25ebf1713625110e846dcb7730e893" ns1:_="" ns2:_="" ns3:_="" ns4:_="">
    <xsd:import namespace="http://schemas.microsoft.com/sharepoint/v3"/>
    <xsd:import namespace="85924315-91a4-49fb-9d85-3d0570ea240f"/>
    <xsd:import namespace="dc861b6b-5d3a-432d-ad99-86d69ed9a572"/>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FileTopicsTaxHTField0" minOccurs="0"/>
                <xsd:element ref="ns1:eDocs_FileName" minOccurs="0"/>
                <xsd:element ref="ns2:eDocs_YearTaxHTField0" minOccurs="0"/>
                <xsd:element ref="ns1:eDocs_FileStatus"/>
                <xsd:element ref="ns1:eDocs_SecurityLevel" minOccurs="0"/>
                <xsd:element ref="ns4:IconOverlay"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20"/>
        </xsd:restriction>
      </xsd:simpleType>
    </xsd:element>
    <xsd:element name="eDocs_FileStatus" ma:index="22" ma:displayName="Status" ma:default="Live" ma:description="Current Status of the File. This is set to Live, Archived or sent to National Archives" ma:format="Dropdown" ma:internalName="eDocs_FileStatus">
      <xsd:simpleType>
        <xsd:restriction base="dms:Choice">
          <xsd:enumeration value="Live"/>
          <xsd:enumeration value="Archived"/>
          <xsd:enumeration value="Cancelled"/>
          <xsd:enumeration value="Sent to National Archives"/>
        </xsd:restriction>
      </xsd:simpleType>
    </xsd:element>
    <xsd:element name="eDocs_SecurityLevel" ma:index="23" nillable="true" ma:displayName="Security Level" ma:default="Unclassified" ma:description="Security Level" ma:format="Dropdown" ma:internalName="eDocs_SecurityLevel">
      <xsd:simpleType>
        <xsd:restriction base="dms:Choice">
          <xsd:enumeration value="Secret"/>
          <xsd:enumeration value="Restricted"/>
          <xsd:enumeration value="Unclassified"/>
        </xsd:restriction>
      </xsd:simpleType>
    </xsd:element>
    <xsd:element name="_vti_ItemHoldRecordStatus" ma:index="2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924315-91a4-49fb-9d85-3d0570ea240f"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a884c329-9700-4098-a486-1886abab1910" ma:termSetId="584d92f5-f104-4db4-9eaa-0d5facccda66" ma:anchorId="00000000-0000-0000-0000-000000000000" ma:open="false" ma:isKeyword="false">
      <xsd:complexType>
        <xsd:sequence>
          <xsd:element ref="pc:Terms" minOccurs="0" maxOccurs="1"/>
        </xsd:sequence>
      </xsd:complexType>
    </xsd:element>
    <xsd:element name="eDocs_FileTopicsTaxHTField0" ma:index="17" nillable="true" ma:taxonomy="true" ma:internalName="eDocs_FileTopicsTaxHTField0" ma:taxonomyFieldName="eDocs_FileTopics" ma:displayName="File Topics" ma:default="" ma:fieldId="{602c691f-3efa-402d-ab5c-baa8c240a9e7}" ma:taxonomyMulti="true" ma:sspId="a884c329-9700-4098-a486-1886abab1910" ma:termSetId="d2be7331-615d-4de0-81f8-3af66a042f43" ma:anchorId="00000000-0000-0000-0000-000000000000" ma:open="false" ma:isKeyword="false">
      <xsd:complexType>
        <xsd:sequence>
          <xsd:element ref="pc:Terms" minOccurs="0" maxOccurs="1"/>
        </xsd:sequence>
      </xsd:complexType>
    </xsd:element>
    <xsd:element name="eDocs_YearTaxHTField0" ma:index="20" nillable="true" ma:taxonomy="true" ma:internalName="eDocs_YearTaxHTField0" ma:taxonomyFieldName="eDocs_Year" ma:displayName="Year" ma:indexed="true" ma:fieldId="{7b1b8a72-8553-41e1-8dd7-5ce464e281f2}" ma:sspId="a884c329-9700-4098-a486-1886abab1910" ma:termSetId="6b2a013c-fe8b-4805-9242-a33f2487bec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861b6b-5d3a-432d-ad99-86d69ed9a57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99b7eeb-fdad-4a3a-ad40-33958c8c3a92}" ma:internalName="TaxCatchAll" ma:showField="CatchAllData" ma:web="dc861b6b-5d3a-432d-ad99-86d69ed9a5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e5b486ac-7790-433a-ba1f-5de012621dcc">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eDocs_FileStatus xmlns="http://schemas.microsoft.com/sharepoint/v3">Live</eDocs_FileStatus>
    <eDocs_SecurityLevel xmlns="http://schemas.microsoft.com/sharepoint/v3">Unclassified</eDocs_SecurityLevel>
    <IconOverlay xmlns="http://schemas.microsoft.com/sharepoint/v4" xsi:nil="true"/>
    <eDocs_YearTaxHTField0 xmlns="85924315-91a4-49fb-9d85-3d0570ea240f">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290abb38-182b-47f5-ab57-7f33b46e6252</TermId>
        </TermInfo>
      </Terms>
    </eDocs_YearTaxHTField0>
    <TaxCatchAll xmlns="dc861b6b-5d3a-432d-ad99-86d69ed9a572">
      <Value>6</Value>
      <Value>18</Value>
      <Value>1</Value>
    </TaxCatchAll>
    <eDocs_SeriesSubSeriesTaxHTField0 xmlns="85924315-91a4-49fb-9d85-3d0570ea240f">
      <Terms xmlns="http://schemas.microsoft.com/office/infopath/2007/PartnerControls">
        <TermInfo xmlns="http://schemas.microsoft.com/office/infopath/2007/PartnerControls">
          <TermName xmlns="http://schemas.microsoft.com/office/infopath/2007/PartnerControls">118</TermName>
          <TermId xmlns="http://schemas.microsoft.com/office/infopath/2007/PartnerControls">04ac385e-727d-4436-b5d2-d2dc607c9794</TermId>
        </TermInfo>
      </Terms>
    </eDocs_SeriesSubSeriesTaxHTField0>
    <eDocs_FileTopicsTaxHTField0 xmlns="85924315-91a4-49fb-9d85-3d0570ea240f">
      <Terms xmlns="http://schemas.microsoft.com/office/infopath/2007/PartnerControls">
        <TermInfo xmlns="http://schemas.microsoft.com/office/infopath/2007/PartnerControls">
          <TermName xmlns="http://schemas.microsoft.com/office/infopath/2007/PartnerControls">Single Scheme</TermName>
          <TermId xmlns="http://schemas.microsoft.com/office/infopath/2007/PartnerControls">dca71319-bcbb-441b-a8d4-b55b14b60a9f</TermId>
        </TermInfo>
      </Terms>
    </eDocs_FileTopicsTaxHTField0>
    <eDocs_DocumentTopicsTaxHTField0 xmlns="85924315-91a4-49fb-9d85-3d0570ea240f">
      <Terms xmlns="http://schemas.microsoft.com/office/infopath/2007/PartnerControls"/>
    </eDocs_DocumentTopicsTaxHTField0>
    <eDocs_FileName xmlns="http://schemas.microsoft.com/sharepoint/v3">DPE118-007-2016</eDocs_FileName>
    <_dlc_ExpireDateSaved xmlns="http://schemas.microsoft.com/sharepoint/v3" xsi:nil="true"/>
    <_dlc_ExpireDate xmlns="http://schemas.microsoft.com/sharepoint/v3">2019-07-18T15:28:55+00:00</_dlc_ExpireDate>
  </documentManagement>
</p: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106AE612-A018-4DE3-94C9-B3877C141F05}">
  <ds:schemaRefs>
    <ds:schemaRef ds:uri="microsoft.office.server.policy.changes"/>
  </ds:schemaRefs>
</ds:datastoreItem>
</file>

<file path=customXml/itemProps2.xml><?xml version="1.0" encoding="utf-8"?>
<ds:datastoreItem xmlns:ds="http://schemas.openxmlformats.org/officeDocument/2006/customXml" ds:itemID="{45A887F2-0123-4F72-8176-56643DFDA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24315-91a4-49fb-9d85-3d0570ea240f"/>
    <ds:schemaRef ds:uri="dc861b6b-5d3a-432d-ad99-86d69ed9a57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02C4F-13B7-4162-B58F-AA04A6ADF44E}">
  <ds:schemaRefs>
    <ds:schemaRef ds:uri="http://schemas.microsoft.com/sharepoint/v3/contenttype/forms"/>
  </ds:schemaRefs>
</ds:datastoreItem>
</file>

<file path=customXml/itemProps4.xml><?xml version="1.0" encoding="utf-8"?>
<ds:datastoreItem xmlns:ds="http://schemas.openxmlformats.org/officeDocument/2006/customXml" ds:itemID="{04FDA680-4474-4445-A8F4-C718136FC71D}">
  <ds:schemaRefs>
    <ds:schemaRef ds:uri="office.server.policy"/>
  </ds:schemaRefs>
</ds:datastoreItem>
</file>

<file path=customXml/itemProps5.xml><?xml version="1.0" encoding="utf-8"?>
<ds:datastoreItem xmlns:ds="http://schemas.openxmlformats.org/officeDocument/2006/customXml" ds:itemID="{5894BEA8-C9E9-4E5B-A56E-713A926F4162}">
  <ds:schemaRefs>
    <ds:schemaRef ds:uri="http://schemas.microsoft.com/sharepoint/v4"/>
    <ds:schemaRef ds:uri="http://schemas.microsoft.com/sharepoint/v3"/>
    <ds:schemaRef ds:uri="http://schemas.microsoft.com/office/2006/metadata/properties"/>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dc861b6b-5d3a-432d-ad99-86d69ed9a572"/>
    <ds:schemaRef ds:uri="85924315-91a4-49fb-9d85-3d0570ea240f"/>
    <ds:schemaRef ds:uri="http://purl.org/dc/dcmitype/"/>
  </ds:schemaRefs>
</ds:datastoreItem>
</file>

<file path=customXml/itemProps6.xml><?xml version="1.0" encoding="utf-8"?>
<ds:datastoreItem xmlns:ds="http://schemas.openxmlformats.org/officeDocument/2006/customXml" ds:itemID="{ACC815C7-DACE-4A3F-95E7-C6AC086E2D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2017-05-23T09:30:10Z</dcterms:created>
  <dcterms:modified xsi:type="dcterms:W3CDTF">2019-04-18T15:28:53Z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0x0101000BC94875665D404BB1351B53C41FD2C0008B3C192B0594574680B21772862E5A7E</vt:lpwstr>
  </property>
  <property fmtid="{D5CDD505-2E9C-101B-9397-08002B2CF9AE}" pid="3" name="eDocs_FileTopics">
    <vt:lpwstr>6;#Single Scheme|dca71319-bcbb-441b-a8d4-b55b14b60a9f</vt:lpwstr>
  </property>
  <property fmtid="{D5CDD505-2E9C-101B-9397-08002B2CF9AE}" pid="4" name="eDocs_DocumentTopics">
    <vt:lpwstr/>
  </property>
  <property fmtid="{D5CDD505-2E9C-101B-9397-08002B2CF9AE}" pid="5" name="eDocs_Year">
    <vt:lpwstr>18;#2016|290abb38-182b-47f5-ab57-7f33b46e6252</vt:lpwstr>
  </property>
  <property fmtid="{D5CDD505-2E9C-101B-9397-08002B2CF9AE}" pid="6" name="eDocs_SeriesSubSeries">
    <vt:lpwstr>1;#118|04ac385e-727d-4436-b5d2-d2dc607c9794</vt:lpwstr>
  </property>
  <property fmtid="{D5CDD505-2E9C-101B-9397-08002B2CF9AE}" pid="7" name="_dlc_policyId">
    <vt:lpwstr>0x0101000BC94875665D404BB1351B53C41FD2C0|151133126</vt:lpwstr>
  </property>
  <property fmtid="{D5CDD505-2E9C-101B-9397-08002B2CF9AE}" pid="8" name="ItemRetentionFormula">
    <vt:lpwstr>&lt;formula id="Microsoft.Office.RecordsManagement.PolicyFeatures.Expiration.Formula.BuiltIn"&gt;&lt;number&gt;3&lt;/number&gt;&lt;property&gt;Modified&lt;/property&gt;&lt;period&gt;months&lt;/period&gt;&lt;/formula&gt;</vt:lpwstr>
  </property>
</Properties>
</file>